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-15" yWindow="-15" windowWidth="8565" windowHeight="5070" activeTab="2"/>
  </bookViews>
  <sheets>
    <sheet name="Regression" sheetId="37" r:id="rId1"/>
    <sheet name="Inputs&amp;Outputs" sheetId="6" r:id="rId2"/>
    <sheet name="Instructions" sheetId="5" r:id="rId3"/>
    <sheet name="BaseData" sheetId="7" state="hidden" r:id="rId4"/>
    <sheet name="GraphData" sheetId="8" state="hidden" r:id="rId5"/>
    <sheet name="Growth&amp;Taper" sheetId="1" state="hidden" r:id="rId6"/>
    <sheet name="Volume" sheetId="4" state="hidden" r:id="rId7"/>
    <sheet name="Value" sheetId="2" state="hidden" r:id="rId8"/>
    <sheet name="RegimeAnalysis" sheetId="3" state="hidden" r:id="rId9"/>
  </sheets>
  <functionGroups/>
  <definedNames>
    <definedName name="_xlnm._FilterDatabase" localSheetId="3" hidden="1">BaseData!$A$2:$AM$1491</definedName>
    <definedName name="_xlnm._FilterDatabase" localSheetId="4" hidden="1">GraphData!$A$1:$T$92</definedName>
    <definedName name="annualCost">'Inputs&amp;Outputs'!$J$1</definedName>
    <definedName name="cartageCost">'Inputs&amp;Outputs'!$J$13</definedName>
    <definedName name="cartageCost_saw">'Inputs&amp;Outputs'!$J$14</definedName>
    <definedName name="coeffB1">'Growth&amp;Taper'!$B$206</definedName>
    <definedName name="coeffB2">'Growth&amp;Taper'!$B$207</definedName>
    <definedName name="coeffB3">'Growth&amp;Taper'!$B$208</definedName>
    <definedName name="coeffB4">'Growth&amp;Taper'!$B$209</definedName>
    <definedName name="coeffB5">'Growth&amp;Taper'!$B$210</definedName>
    <definedName name="coeffB6">'Growth&amp;Taper'!$B$211</definedName>
    <definedName name="coeffB7">'Growth&amp;Taper'!$B$212</definedName>
    <definedName name="coeffB8">'Growth&amp;Taper'!$B$213</definedName>
    <definedName name="coeffB9">'Growth&amp;Taper'!$B$214</definedName>
    <definedName name="conv">'Inputs&amp;Outputs'!$D$33</definedName>
    <definedName name="conversion">'Inputs&amp;Outputs'!$J$21</definedName>
    <definedName name="costMilling">'Inputs&amp;Outputs'!$J$10</definedName>
    <definedName name="dimension">'Inputs&amp;Outputs'!$A$27:$E$31</definedName>
    <definedName name="discRate">'Inputs&amp;Outputs'!$J$19</definedName>
    <definedName name="estabCost">'Inputs&amp;Outputs'!$J$3</definedName>
    <definedName name="grossMortality">'Growth&amp;Taper'!$F$204</definedName>
    <definedName name="grossMortality_500">RegimeAnalysis!#REF!</definedName>
    <definedName name="harvestCost">'Inputs&amp;Outputs'!$J$6</definedName>
    <definedName name="harvestCost_saw">'Inputs&amp;Outputs'!$J$7</definedName>
    <definedName name="int">'Inputs&amp;Outputs'!$J$28</definedName>
    <definedName name="KDCost">'Inputs&amp;Outputs'!$J$11</definedName>
    <definedName name="length">Value!#REF!</definedName>
    <definedName name="loadTime">'Inputs&amp;Outputs'!$J$9</definedName>
    <definedName name="logLength">'Inputs&amp;Outputs'!$J$22</definedName>
    <definedName name="mortality">RegimeAnalysis!#REF!</definedName>
    <definedName name="Peterson_a">'Growth&amp;Taper'!$F$205</definedName>
    <definedName name="Peterson_b">'Growth&amp;Taper'!$F$206</definedName>
    <definedName name="priceFillets">'Inputs&amp;Outputs'!$C$23</definedName>
    <definedName name="priceHigh">'Inputs&amp;Outputs'!$C$10</definedName>
    <definedName name="priceHigh2">'Inputs&amp;Outputs'!$C$20</definedName>
    <definedName name="priceHigh3">'Inputs&amp;Outputs'!$C$15</definedName>
    <definedName name="priceHigh6">'Inputs&amp;Outputs'!$C$5</definedName>
    <definedName name="priceLongClear">'Inputs&amp;Outputs'!$C$12</definedName>
    <definedName name="priceLongClear2">'Inputs&amp;Outputs'!$C$22</definedName>
    <definedName name="priceLongClear3">'Inputs&amp;Outputs'!$C$17</definedName>
    <definedName name="priceLongClear6">'Inputs&amp;Outputs'!$C$7</definedName>
    <definedName name="priceSelect">'Inputs&amp;Outputs'!$C$8</definedName>
    <definedName name="priceSelect2">'Inputs&amp;Outputs'!$C$18</definedName>
    <definedName name="priceSelect3">'Inputs&amp;Outputs'!$C$13</definedName>
    <definedName name="priceSelect6">'Inputs&amp;Outputs'!$C$3</definedName>
    <definedName name="priceShortClear">'Inputs&amp;Outputs'!$C$11</definedName>
    <definedName name="priceShortClear2">'Inputs&amp;Outputs'!$C$21</definedName>
    <definedName name="priceShortClear3">'Inputs&amp;Outputs'!$C$16</definedName>
    <definedName name="priceShortClear6">'Inputs&amp;Outputs'!$C$6</definedName>
    <definedName name="priceStandard">'Inputs&amp;Outputs'!$C$9</definedName>
    <definedName name="priceStandard2">'Inputs&amp;Outputs'!$C$19</definedName>
    <definedName name="priceStandard3">'Inputs&amp;Outputs'!$C$14</definedName>
    <definedName name="priceStandard6">'Inputs&amp;Outputs'!$C$4</definedName>
    <definedName name="pulpCutoff">'Inputs&amp;Outputs'!$J$24</definedName>
    <definedName name="pulpPrice">'Inputs&amp;Outputs'!$J$16</definedName>
    <definedName name="pulpPriceTonne">'Inputs&amp;Outputs'!$J$17</definedName>
    <definedName name="rentalCost">'Inputs&amp;Outputs'!$J$2</definedName>
    <definedName name="SED">'Inputs&amp;Outputs'!$J$29</definedName>
    <definedName name="thinCost">'Inputs&amp;Outputs'!$J$4</definedName>
    <definedName name="valueTable">Value!$A$3:$S$16</definedName>
    <definedName name="valueTable500">Value!$A$17:$S$42</definedName>
    <definedName name="volB1">'Growth&amp;Taper'!$C$206</definedName>
    <definedName name="volB2">'Growth&amp;Taper'!$C$207</definedName>
    <definedName name="volB3">'Growth&amp;Taper'!$C$208</definedName>
    <definedName name="volB4">'Growth&amp;Taper'!$C$209</definedName>
    <definedName name="volB5">'Growth&amp;Taper'!$C$210</definedName>
    <definedName name="volB6">'Growth&amp;Taper'!$C$211</definedName>
    <definedName name="volB7">'Growth&amp;Taper'!$C$212</definedName>
    <definedName name="volB8">'Growth&amp;Taper'!$C$213</definedName>
    <definedName name="volB9">'Growth&amp;Taper'!$C$214</definedName>
    <definedName name="wasteCutoff">'Inputs&amp;Outputs'!$J$25</definedName>
  </definedNames>
  <calcPr calcId="125725"/>
</workbook>
</file>

<file path=xl/calcChain.xml><?xml version="1.0" encoding="utf-8"?>
<calcChain xmlns="http://schemas.openxmlformats.org/spreadsheetml/2006/main">
  <c r="C201" i="3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12"/>
  <c r="C11"/>
  <c r="C4"/>
  <c r="C5"/>
  <c r="C6"/>
  <c r="C7"/>
  <c r="C8"/>
  <c r="C9"/>
  <c r="C10"/>
  <c r="C3"/>
  <c r="C2"/>
  <c r="AK20" i="7"/>
  <c r="AE20"/>
  <c r="AE37"/>
  <c r="AE57"/>
  <c r="AE75"/>
  <c r="AE93"/>
  <c r="AE111"/>
  <c r="AE127"/>
  <c r="AE145"/>
  <c r="AE162"/>
  <c r="AE182"/>
  <c r="AE198"/>
  <c r="AE215"/>
  <c r="AE231"/>
  <c r="AE248"/>
  <c r="AE268"/>
  <c r="AE281"/>
  <c r="AE294"/>
  <c r="AE304"/>
  <c r="AE329"/>
  <c r="AE345"/>
  <c r="AE361"/>
  <c r="AE378"/>
  <c r="AE400"/>
  <c r="AE419"/>
  <c r="AE432"/>
  <c r="AE447"/>
  <c r="AE458"/>
  <c r="AE469"/>
  <c r="AE484"/>
  <c r="AE504"/>
  <c r="AE525"/>
  <c r="AE548"/>
  <c r="AE565"/>
  <c r="AE579"/>
  <c r="AE594"/>
  <c r="AE607"/>
  <c r="AE618"/>
  <c r="AE629"/>
  <c r="AE644"/>
  <c r="AE661"/>
  <c r="AE677"/>
  <c r="AE694"/>
  <c r="AE719"/>
  <c r="AE742"/>
  <c r="AE805"/>
  <c r="AE827"/>
  <c r="AE844"/>
  <c r="AE859"/>
  <c r="AE877"/>
  <c r="AE894"/>
  <c r="AE915"/>
  <c r="AE935"/>
  <c r="AE948"/>
  <c r="AE963"/>
  <c r="AE979"/>
  <c r="AE993"/>
  <c r="AE1007"/>
  <c r="AE1024"/>
  <c r="AE1045"/>
  <c r="AE1065"/>
  <c r="AE1080"/>
  <c r="AE1093"/>
  <c r="AE1111"/>
  <c r="AE1128"/>
  <c r="AE1147"/>
  <c r="AE1164"/>
  <c r="AE1179"/>
  <c r="AE1192"/>
  <c r="AE1203"/>
  <c r="AE1217"/>
  <c r="AE1228"/>
  <c r="AE1241"/>
  <c r="AE1264"/>
  <c r="AE1284"/>
  <c r="AE1300"/>
  <c r="AE1315"/>
  <c r="AE1332"/>
  <c r="AE1347"/>
  <c r="AE1370"/>
  <c r="AE1391"/>
  <c r="AE1409"/>
  <c r="AE1423"/>
  <c r="AE1443"/>
  <c r="AE1465"/>
  <c r="AE1476"/>
  <c r="AE1489"/>
  <c r="H3" l="1"/>
  <c r="Y4"/>
  <c r="Z4"/>
  <c r="AA4"/>
  <c r="AB4"/>
  <c r="AC4"/>
  <c r="AD4"/>
  <c r="AG4"/>
  <c r="AH4"/>
  <c r="AI4"/>
  <c r="AJ4"/>
  <c r="Y5"/>
  <c r="Z5"/>
  <c r="AA5"/>
  <c r="AB5"/>
  <c r="AC5"/>
  <c r="AD5"/>
  <c r="AG5"/>
  <c r="AH5"/>
  <c r="AI5"/>
  <c r="AJ5"/>
  <c r="Y6"/>
  <c r="Z6"/>
  <c r="AA6"/>
  <c r="AB6"/>
  <c r="AC6"/>
  <c r="AD6"/>
  <c r="AG6"/>
  <c r="AH6"/>
  <c r="AI6"/>
  <c r="AJ6"/>
  <c r="Y7"/>
  <c r="Z7"/>
  <c r="AA7"/>
  <c r="AB7"/>
  <c r="AC7"/>
  <c r="AD7"/>
  <c r="AG7"/>
  <c r="AH7"/>
  <c r="AI7"/>
  <c r="AJ7"/>
  <c r="Y8"/>
  <c r="Z8"/>
  <c r="AA8"/>
  <c r="AB8"/>
  <c r="AC8"/>
  <c r="AD8"/>
  <c r="AG8"/>
  <c r="AH8"/>
  <c r="AI8"/>
  <c r="AJ8"/>
  <c r="Y9"/>
  <c r="Z9"/>
  <c r="AA9"/>
  <c r="AB9"/>
  <c r="AC9"/>
  <c r="AD9"/>
  <c r="AG9"/>
  <c r="AH9"/>
  <c r="AI9"/>
  <c r="AJ9"/>
  <c r="Y10"/>
  <c r="Z10"/>
  <c r="AA10"/>
  <c r="AB10"/>
  <c r="AC10"/>
  <c r="AD10"/>
  <c r="AG10"/>
  <c r="AH10"/>
  <c r="AI10"/>
  <c r="AJ10"/>
  <c r="Y11"/>
  <c r="Z11"/>
  <c r="AA11"/>
  <c r="AB11"/>
  <c r="AC11"/>
  <c r="AD11"/>
  <c r="AG11"/>
  <c r="AH11"/>
  <c r="AI11"/>
  <c r="AJ11"/>
  <c r="Y12"/>
  <c r="Z12"/>
  <c r="AA12"/>
  <c r="AB12"/>
  <c r="AC12"/>
  <c r="AD12"/>
  <c r="AG12"/>
  <c r="AH12"/>
  <c r="AI12"/>
  <c r="AJ12"/>
  <c r="Y13"/>
  <c r="Z13"/>
  <c r="AA13"/>
  <c r="AB13"/>
  <c r="AC13"/>
  <c r="AD13"/>
  <c r="AG13"/>
  <c r="AH13"/>
  <c r="AI13"/>
  <c r="AJ13"/>
  <c r="Y14"/>
  <c r="Z14"/>
  <c r="AA14"/>
  <c r="AB14"/>
  <c r="AC14"/>
  <c r="AD14"/>
  <c r="AG14"/>
  <c r="AH14"/>
  <c r="AI14"/>
  <c r="AJ14"/>
  <c r="Y15"/>
  <c r="Z15"/>
  <c r="AA15"/>
  <c r="AB15"/>
  <c r="AC15"/>
  <c r="AD15"/>
  <c r="AG15"/>
  <c r="AH15"/>
  <c r="AI15"/>
  <c r="AJ15"/>
  <c r="Y16"/>
  <c r="Z16"/>
  <c r="AA16"/>
  <c r="AB16"/>
  <c r="AC16"/>
  <c r="AD16"/>
  <c r="AG16"/>
  <c r="AH16"/>
  <c r="AI16"/>
  <c r="AJ16"/>
  <c r="Y17"/>
  <c r="Z17"/>
  <c r="AA17"/>
  <c r="AB17"/>
  <c r="AC17"/>
  <c r="AD17"/>
  <c r="AG17"/>
  <c r="AH17"/>
  <c r="AI17"/>
  <c r="AJ17"/>
  <c r="Y18"/>
  <c r="Z18"/>
  <c r="AA18"/>
  <c r="AB18"/>
  <c r="AC18"/>
  <c r="AD18"/>
  <c r="AG18"/>
  <c r="AH18"/>
  <c r="AI18"/>
  <c r="AJ18"/>
  <c r="Y19"/>
  <c r="Z19"/>
  <c r="AA19"/>
  <c r="AB19"/>
  <c r="AC19"/>
  <c r="AD19"/>
  <c r="AG19"/>
  <c r="AH19"/>
  <c r="AI19"/>
  <c r="AJ19"/>
  <c r="Y20"/>
  <c r="Z20"/>
  <c r="AA20"/>
  <c r="AB20"/>
  <c r="AC20"/>
  <c r="AD20"/>
  <c r="AG20"/>
  <c r="AH20"/>
  <c r="AI20"/>
  <c r="AJ20"/>
  <c r="Y21"/>
  <c r="Z21"/>
  <c r="AA21"/>
  <c r="AB21"/>
  <c r="AC21"/>
  <c r="AD21"/>
  <c r="AG21"/>
  <c r="AH21"/>
  <c r="AI21"/>
  <c r="AJ21"/>
  <c r="Y22"/>
  <c r="Z22"/>
  <c r="AA22"/>
  <c r="AB22"/>
  <c r="AC22"/>
  <c r="AD22"/>
  <c r="AG22"/>
  <c r="AH22"/>
  <c r="AI22"/>
  <c r="AJ22"/>
  <c r="Y23"/>
  <c r="Z23"/>
  <c r="AA23"/>
  <c r="AB23"/>
  <c r="AC23"/>
  <c r="AD23"/>
  <c r="AG23"/>
  <c r="AH23"/>
  <c r="AI23"/>
  <c r="AJ23"/>
  <c r="Y24"/>
  <c r="Z24"/>
  <c r="AA24"/>
  <c r="AB24"/>
  <c r="AC24"/>
  <c r="AD24"/>
  <c r="AG24"/>
  <c r="AH24"/>
  <c r="AI24"/>
  <c r="AJ24"/>
  <c r="Y25"/>
  <c r="Z25"/>
  <c r="AA25"/>
  <c r="AB25"/>
  <c r="AC25"/>
  <c r="AD25"/>
  <c r="AG25"/>
  <c r="AH25"/>
  <c r="AI25"/>
  <c r="AJ25"/>
  <c r="Y26"/>
  <c r="Z26"/>
  <c r="AA26"/>
  <c r="AB26"/>
  <c r="AC26"/>
  <c r="AD26"/>
  <c r="AG26"/>
  <c r="AH26"/>
  <c r="AI26"/>
  <c r="AJ26"/>
  <c r="Y27"/>
  <c r="Z27"/>
  <c r="AA27"/>
  <c r="AB27"/>
  <c r="AC27"/>
  <c r="AD27"/>
  <c r="AG27"/>
  <c r="AH27"/>
  <c r="AI27"/>
  <c r="AJ27"/>
  <c r="Y28"/>
  <c r="Z28"/>
  <c r="AA28"/>
  <c r="AB28"/>
  <c r="AC28"/>
  <c r="AD28"/>
  <c r="AG28"/>
  <c r="AH28"/>
  <c r="AI28"/>
  <c r="AJ28"/>
  <c r="Y29"/>
  <c r="Z29"/>
  <c r="AA29"/>
  <c r="AB29"/>
  <c r="AC29"/>
  <c r="AD29"/>
  <c r="AG29"/>
  <c r="AH29"/>
  <c r="AI29"/>
  <c r="AJ29"/>
  <c r="Y30"/>
  <c r="Z30"/>
  <c r="AA30"/>
  <c r="AB30"/>
  <c r="AC30"/>
  <c r="AD30"/>
  <c r="AG30"/>
  <c r="AH30"/>
  <c r="AI30"/>
  <c r="AJ30"/>
  <c r="Y31"/>
  <c r="Z31"/>
  <c r="AA31"/>
  <c r="AB31"/>
  <c r="AC31"/>
  <c r="AD31"/>
  <c r="AG31"/>
  <c r="AH31"/>
  <c r="AI31"/>
  <c r="AJ31"/>
  <c r="Y32"/>
  <c r="Z32"/>
  <c r="AA32"/>
  <c r="AB32"/>
  <c r="AC32"/>
  <c r="AD32"/>
  <c r="AG32"/>
  <c r="AH32"/>
  <c r="AI32"/>
  <c r="AJ32"/>
  <c r="Y33"/>
  <c r="Z33"/>
  <c r="AA33"/>
  <c r="AB33"/>
  <c r="AC33"/>
  <c r="AD33"/>
  <c r="AG33"/>
  <c r="AH33"/>
  <c r="AI33"/>
  <c r="AJ33"/>
  <c r="Y34"/>
  <c r="Z34"/>
  <c r="AA34"/>
  <c r="AB34"/>
  <c r="AC34"/>
  <c r="AD34"/>
  <c r="AG34"/>
  <c r="AH34"/>
  <c r="AI34"/>
  <c r="AJ34"/>
  <c r="Y35"/>
  <c r="Z35"/>
  <c r="AA35"/>
  <c r="AB35"/>
  <c r="AC35"/>
  <c r="AD35"/>
  <c r="AG35"/>
  <c r="AH35"/>
  <c r="AI35"/>
  <c r="AJ35"/>
  <c r="Y36"/>
  <c r="Z36"/>
  <c r="AA36"/>
  <c r="AB36"/>
  <c r="AC36"/>
  <c r="AD36"/>
  <c r="AG36"/>
  <c r="AH36"/>
  <c r="AI36"/>
  <c r="AJ36"/>
  <c r="Y37"/>
  <c r="Z37"/>
  <c r="AA37"/>
  <c r="AB37"/>
  <c r="AC37"/>
  <c r="AD37"/>
  <c r="AG37"/>
  <c r="AH37"/>
  <c r="AI37"/>
  <c r="AJ37"/>
  <c r="Y38"/>
  <c r="Z38"/>
  <c r="AA38"/>
  <c r="AB38"/>
  <c r="AC38"/>
  <c r="AD38"/>
  <c r="AG38"/>
  <c r="AH38"/>
  <c r="AI38"/>
  <c r="AJ38"/>
  <c r="Y39"/>
  <c r="Z39"/>
  <c r="AA39"/>
  <c r="AB39"/>
  <c r="AC39"/>
  <c r="AD39"/>
  <c r="AG39"/>
  <c r="AH39"/>
  <c r="AI39"/>
  <c r="AJ39"/>
  <c r="Y40"/>
  <c r="Z40"/>
  <c r="AA40"/>
  <c r="AB40"/>
  <c r="AC40"/>
  <c r="AD40"/>
  <c r="AG40"/>
  <c r="AH40"/>
  <c r="AI40"/>
  <c r="AJ40"/>
  <c r="Y41"/>
  <c r="Z41"/>
  <c r="AA41"/>
  <c r="AB41"/>
  <c r="AC41"/>
  <c r="AD41"/>
  <c r="AG41"/>
  <c r="AH41"/>
  <c r="AI41"/>
  <c r="AJ41"/>
  <c r="Y42"/>
  <c r="Z42"/>
  <c r="AA42"/>
  <c r="AB42"/>
  <c r="AC42"/>
  <c r="AD42"/>
  <c r="AG42"/>
  <c r="AH42"/>
  <c r="AI42"/>
  <c r="AJ42"/>
  <c r="Y43"/>
  <c r="Z43"/>
  <c r="AA43"/>
  <c r="AB43"/>
  <c r="AC43"/>
  <c r="AD43"/>
  <c r="AG43"/>
  <c r="AH43"/>
  <c r="AI43"/>
  <c r="AJ43"/>
  <c r="Y44"/>
  <c r="Z44"/>
  <c r="AA44"/>
  <c r="AB44"/>
  <c r="AC44"/>
  <c r="AD44"/>
  <c r="AG44"/>
  <c r="AH44"/>
  <c r="AI44"/>
  <c r="AJ44"/>
  <c r="Y45"/>
  <c r="Z45"/>
  <c r="AA45"/>
  <c r="AB45"/>
  <c r="AC45"/>
  <c r="AD45"/>
  <c r="AG45"/>
  <c r="AH45"/>
  <c r="AI45"/>
  <c r="AJ45"/>
  <c r="Y46"/>
  <c r="Z46"/>
  <c r="AA46"/>
  <c r="AB46"/>
  <c r="AC46"/>
  <c r="AD46"/>
  <c r="AG46"/>
  <c r="AH46"/>
  <c r="AI46"/>
  <c r="AJ46"/>
  <c r="Y47"/>
  <c r="Z47"/>
  <c r="AA47"/>
  <c r="AB47"/>
  <c r="AC47"/>
  <c r="AD47"/>
  <c r="AG47"/>
  <c r="AH47"/>
  <c r="AI47"/>
  <c r="AJ47"/>
  <c r="Y48"/>
  <c r="Z48"/>
  <c r="AA48"/>
  <c r="AB48"/>
  <c r="AC48"/>
  <c r="AD48"/>
  <c r="AG48"/>
  <c r="AH48"/>
  <c r="AI48"/>
  <c r="AJ48"/>
  <c r="Y49"/>
  <c r="Z49"/>
  <c r="AA49"/>
  <c r="AB49"/>
  <c r="AC49"/>
  <c r="AD49"/>
  <c r="AG49"/>
  <c r="AH49"/>
  <c r="AI49"/>
  <c r="AJ49"/>
  <c r="Y50"/>
  <c r="Z50"/>
  <c r="AA50"/>
  <c r="AB50"/>
  <c r="AC50"/>
  <c r="AD50"/>
  <c r="AG50"/>
  <c r="AH50"/>
  <c r="AI50"/>
  <c r="AJ50"/>
  <c r="Y51"/>
  <c r="Z51"/>
  <c r="AA51"/>
  <c r="AB51"/>
  <c r="AC51"/>
  <c r="AD51"/>
  <c r="AG51"/>
  <c r="AH51"/>
  <c r="AI51"/>
  <c r="AJ51"/>
  <c r="Y52"/>
  <c r="Z52"/>
  <c r="AA52"/>
  <c r="AB52"/>
  <c r="AC52"/>
  <c r="AD52"/>
  <c r="AG52"/>
  <c r="AH52"/>
  <c r="AI52"/>
  <c r="AJ52"/>
  <c r="Y53"/>
  <c r="Z53"/>
  <c r="AA53"/>
  <c r="AB53"/>
  <c r="AC53"/>
  <c r="AD53"/>
  <c r="AG53"/>
  <c r="AH53"/>
  <c r="AI53"/>
  <c r="AJ53"/>
  <c r="Y54"/>
  <c r="Z54"/>
  <c r="AA54"/>
  <c r="AB54"/>
  <c r="AC54"/>
  <c r="AD54"/>
  <c r="AG54"/>
  <c r="AH54"/>
  <c r="AI54"/>
  <c r="AJ54"/>
  <c r="Y55"/>
  <c r="Z55"/>
  <c r="AA55"/>
  <c r="AB55"/>
  <c r="AC55"/>
  <c r="AD55"/>
  <c r="AG55"/>
  <c r="AH55"/>
  <c r="AI55"/>
  <c r="AJ55"/>
  <c r="Y56"/>
  <c r="Z56"/>
  <c r="AA56"/>
  <c r="AB56"/>
  <c r="AC56"/>
  <c r="AD56"/>
  <c r="AG56"/>
  <c r="AH56"/>
  <c r="AI56"/>
  <c r="AJ56"/>
  <c r="Y57"/>
  <c r="Z57"/>
  <c r="AA57"/>
  <c r="AB57"/>
  <c r="AC57"/>
  <c r="AD57"/>
  <c r="AG57"/>
  <c r="AH57"/>
  <c r="AI57"/>
  <c r="AJ57"/>
  <c r="Y58"/>
  <c r="Z58"/>
  <c r="AA58"/>
  <c r="AB58"/>
  <c r="AC58"/>
  <c r="AD58"/>
  <c r="AG58"/>
  <c r="AH58"/>
  <c r="AI58"/>
  <c r="AJ58"/>
  <c r="Y59"/>
  <c r="Z59"/>
  <c r="AA59"/>
  <c r="AB59"/>
  <c r="AC59"/>
  <c r="AD59"/>
  <c r="AG59"/>
  <c r="AH59"/>
  <c r="AI59"/>
  <c r="AJ59"/>
  <c r="Y60"/>
  <c r="Z60"/>
  <c r="AA60"/>
  <c r="AB60"/>
  <c r="AC60"/>
  <c r="AD60"/>
  <c r="AG60"/>
  <c r="AH60"/>
  <c r="AI60"/>
  <c r="AJ60"/>
  <c r="Y61"/>
  <c r="Z61"/>
  <c r="AA61"/>
  <c r="AB61"/>
  <c r="AC61"/>
  <c r="AD61"/>
  <c r="AG61"/>
  <c r="AH61"/>
  <c r="AI61"/>
  <c r="AJ61"/>
  <c r="Y62"/>
  <c r="Z62"/>
  <c r="AA62"/>
  <c r="AB62"/>
  <c r="AC62"/>
  <c r="AD62"/>
  <c r="AG62"/>
  <c r="AH62"/>
  <c r="AI62"/>
  <c r="AJ62"/>
  <c r="Y63"/>
  <c r="Z63"/>
  <c r="AA63"/>
  <c r="AB63"/>
  <c r="AC63"/>
  <c r="AD63"/>
  <c r="AG63"/>
  <c r="AH63"/>
  <c r="AI63"/>
  <c r="AJ63"/>
  <c r="Y64"/>
  <c r="Z64"/>
  <c r="AA64"/>
  <c r="AB64"/>
  <c r="AC64"/>
  <c r="AD64"/>
  <c r="AG64"/>
  <c r="AH64"/>
  <c r="AI64"/>
  <c r="AJ64"/>
  <c r="Y65"/>
  <c r="Z65"/>
  <c r="AA65"/>
  <c r="AB65"/>
  <c r="AC65"/>
  <c r="AD65"/>
  <c r="AG65"/>
  <c r="AH65"/>
  <c r="AI65"/>
  <c r="AJ65"/>
  <c r="Y66"/>
  <c r="Z66"/>
  <c r="AA66"/>
  <c r="AB66"/>
  <c r="AC66"/>
  <c r="AD66"/>
  <c r="AG66"/>
  <c r="AH66"/>
  <c r="AI66"/>
  <c r="AJ66"/>
  <c r="Y67"/>
  <c r="Z67"/>
  <c r="AA67"/>
  <c r="AB67"/>
  <c r="AC67"/>
  <c r="AD67"/>
  <c r="AG67"/>
  <c r="AH67"/>
  <c r="AI67"/>
  <c r="AJ67"/>
  <c r="Y68"/>
  <c r="Z68"/>
  <c r="AA68"/>
  <c r="AB68"/>
  <c r="AC68"/>
  <c r="AD68"/>
  <c r="AG68"/>
  <c r="AH68"/>
  <c r="AI68"/>
  <c r="AJ68"/>
  <c r="Y69"/>
  <c r="Z69"/>
  <c r="AA69"/>
  <c r="AB69"/>
  <c r="AC69"/>
  <c r="AD69"/>
  <c r="AG69"/>
  <c r="AH69"/>
  <c r="AI69"/>
  <c r="AJ69"/>
  <c r="Y70"/>
  <c r="Z70"/>
  <c r="AA70"/>
  <c r="AB70"/>
  <c r="AC70"/>
  <c r="AD70"/>
  <c r="AG70"/>
  <c r="AH70"/>
  <c r="AI70"/>
  <c r="AJ70"/>
  <c r="Y71"/>
  <c r="Z71"/>
  <c r="AA71"/>
  <c r="AB71"/>
  <c r="AC71"/>
  <c r="AD71"/>
  <c r="AG71"/>
  <c r="AH71"/>
  <c r="AI71"/>
  <c r="AJ71"/>
  <c r="Y72"/>
  <c r="Z72"/>
  <c r="AA72"/>
  <c r="AB72"/>
  <c r="AC72"/>
  <c r="AD72"/>
  <c r="AG72"/>
  <c r="AH72"/>
  <c r="AI72"/>
  <c r="AJ72"/>
  <c r="Y73"/>
  <c r="Z73"/>
  <c r="AA73"/>
  <c r="AB73"/>
  <c r="AC73"/>
  <c r="AD73"/>
  <c r="AG73"/>
  <c r="AH73"/>
  <c r="AI73"/>
  <c r="AJ73"/>
  <c r="Y74"/>
  <c r="Z74"/>
  <c r="AA74"/>
  <c r="AB74"/>
  <c r="AC74"/>
  <c r="AD74"/>
  <c r="AG74"/>
  <c r="AH74"/>
  <c r="AI74"/>
  <c r="AJ74"/>
  <c r="Y75"/>
  <c r="Z75"/>
  <c r="AA75"/>
  <c r="AB75"/>
  <c r="AC75"/>
  <c r="AD75"/>
  <c r="AG75"/>
  <c r="AH75"/>
  <c r="AI75"/>
  <c r="AJ75"/>
  <c r="Y76"/>
  <c r="Z76"/>
  <c r="AA76"/>
  <c r="AB76"/>
  <c r="AC76"/>
  <c r="AD76"/>
  <c r="AG76"/>
  <c r="AH76"/>
  <c r="AI76"/>
  <c r="AJ76"/>
  <c r="Y77"/>
  <c r="Z77"/>
  <c r="AA77"/>
  <c r="AB77"/>
  <c r="AC77"/>
  <c r="AD77"/>
  <c r="AG77"/>
  <c r="AH77"/>
  <c r="AI77"/>
  <c r="AJ77"/>
  <c r="Y78"/>
  <c r="Z78"/>
  <c r="AA78"/>
  <c r="AB78"/>
  <c r="AC78"/>
  <c r="AD78"/>
  <c r="AG78"/>
  <c r="AH78"/>
  <c r="AI78"/>
  <c r="AJ78"/>
  <c r="Y79"/>
  <c r="Z79"/>
  <c r="AA79"/>
  <c r="AB79"/>
  <c r="AC79"/>
  <c r="AD79"/>
  <c r="AG79"/>
  <c r="AH79"/>
  <c r="AI79"/>
  <c r="AJ79"/>
  <c r="Y80"/>
  <c r="Z80"/>
  <c r="AA80"/>
  <c r="AB80"/>
  <c r="AC80"/>
  <c r="AD80"/>
  <c r="AG80"/>
  <c r="AH80"/>
  <c r="AI80"/>
  <c r="AJ80"/>
  <c r="Y81"/>
  <c r="Z81"/>
  <c r="AA81"/>
  <c r="AB81"/>
  <c r="AC81"/>
  <c r="AD81"/>
  <c r="AG81"/>
  <c r="AH81"/>
  <c r="AI81"/>
  <c r="AJ81"/>
  <c r="Y82"/>
  <c r="Z82"/>
  <c r="AA82"/>
  <c r="AB82"/>
  <c r="AC82"/>
  <c r="AD82"/>
  <c r="AG82"/>
  <c r="AH82"/>
  <c r="AI82"/>
  <c r="AJ82"/>
  <c r="Y83"/>
  <c r="Z83"/>
  <c r="AA83"/>
  <c r="AB83"/>
  <c r="AC83"/>
  <c r="AD83"/>
  <c r="AG83"/>
  <c r="AH83"/>
  <c r="AI83"/>
  <c r="AJ83"/>
  <c r="Y84"/>
  <c r="Z84"/>
  <c r="AA84"/>
  <c r="AB84"/>
  <c r="AC84"/>
  <c r="AD84"/>
  <c r="AG84"/>
  <c r="AH84"/>
  <c r="AI84"/>
  <c r="AJ84"/>
  <c r="Y85"/>
  <c r="Z85"/>
  <c r="AA85"/>
  <c r="AB85"/>
  <c r="AC85"/>
  <c r="AD85"/>
  <c r="AG85"/>
  <c r="AH85"/>
  <c r="AI85"/>
  <c r="AJ85"/>
  <c r="Y86"/>
  <c r="Z86"/>
  <c r="AA86"/>
  <c r="AB86"/>
  <c r="AC86"/>
  <c r="AD86"/>
  <c r="AG86"/>
  <c r="AH86"/>
  <c r="AI86"/>
  <c r="AJ86"/>
  <c r="Y87"/>
  <c r="Z87"/>
  <c r="AA87"/>
  <c r="AB87"/>
  <c r="AC87"/>
  <c r="AD87"/>
  <c r="AG87"/>
  <c r="AH87"/>
  <c r="AI87"/>
  <c r="AJ87"/>
  <c r="Y88"/>
  <c r="Z88"/>
  <c r="AA88"/>
  <c r="AB88"/>
  <c r="AC88"/>
  <c r="AD88"/>
  <c r="AG88"/>
  <c r="AH88"/>
  <c r="AI88"/>
  <c r="AJ88"/>
  <c r="Y89"/>
  <c r="Z89"/>
  <c r="AA89"/>
  <c r="AB89"/>
  <c r="AC89"/>
  <c r="AD89"/>
  <c r="AG89"/>
  <c r="AH89"/>
  <c r="AI89"/>
  <c r="AJ89"/>
  <c r="Y90"/>
  <c r="Z90"/>
  <c r="AA90"/>
  <c r="AB90"/>
  <c r="AC90"/>
  <c r="AD90"/>
  <c r="AG90"/>
  <c r="AH90"/>
  <c r="AI90"/>
  <c r="AJ90"/>
  <c r="Y91"/>
  <c r="Z91"/>
  <c r="AA91"/>
  <c r="AB91"/>
  <c r="AC91"/>
  <c r="AD91"/>
  <c r="AG91"/>
  <c r="AH91"/>
  <c r="AI91"/>
  <c r="AJ91"/>
  <c r="Y92"/>
  <c r="Z92"/>
  <c r="AA92"/>
  <c r="AB92"/>
  <c r="AC92"/>
  <c r="AD92"/>
  <c r="AG92"/>
  <c r="AH92"/>
  <c r="AI92"/>
  <c r="AJ92"/>
  <c r="Y93"/>
  <c r="Z93"/>
  <c r="AA93"/>
  <c r="AB93"/>
  <c r="AC93"/>
  <c r="AD93"/>
  <c r="AG93"/>
  <c r="AH93"/>
  <c r="AI93"/>
  <c r="AJ93"/>
  <c r="Y94"/>
  <c r="Z94"/>
  <c r="AA94"/>
  <c r="AB94"/>
  <c r="AC94"/>
  <c r="AD94"/>
  <c r="AG94"/>
  <c r="AH94"/>
  <c r="AI94"/>
  <c r="AJ94"/>
  <c r="Y95"/>
  <c r="Z95"/>
  <c r="AA95"/>
  <c r="AB95"/>
  <c r="AC95"/>
  <c r="AD95"/>
  <c r="AG95"/>
  <c r="AH95"/>
  <c r="AI95"/>
  <c r="AJ95"/>
  <c r="Y96"/>
  <c r="Z96"/>
  <c r="AA96"/>
  <c r="AB96"/>
  <c r="AC96"/>
  <c r="AD96"/>
  <c r="AG96"/>
  <c r="AH96"/>
  <c r="AI96"/>
  <c r="AJ96"/>
  <c r="Y97"/>
  <c r="Z97"/>
  <c r="AA97"/>
  <c r="AB97"/>
  <c r="AC97"/>
  <c r="AD97"/>
  <c r="AG97"/>
  <c r="AH97"/>
  <c r="AI97"/>
  <c r="AJ97"/>
  <c r="Y98"/>
  <c r="Z98"/>
  <c r="AA98"/>
  <c r="AB98"/>
  <c r="AC98"/>
  <c r="AD98"/>
  <c r="AG98"/>
  <c r="AH98"/>
  <c r="AI98"/>
  <c r="AJ98"/>
  <c r="Y99"/>
  <c r="Z99"/>
  <c r="AA99"/>
  <c r="AB99"/>
  <c r="AC99"/>
  <c r="AD99"/>
  <c r="AG99"/>
  <c r="AH99"/>
  <c r="AI99"/>
  <c r="AJ99"/>
  <c r="Y100"/>
  <c r="Z100"/>
  <c r="AA100"/>
  <c r="AB100"/>
  <c r="AC100"/>
  <c r="AD100"/>
  <c r="AG100"/>
  <c r="AH100"/>
  <c r="AI100"/>
  <c r="AJ100"/>
  <c r="Y101"/>
  <c r="Z101"/>
  <c r="AA101"/>
  <c r="AB101"/>
  <c r="AC101"/>
  <c r="AD101"/>
  <c r="AG101"/>
  <c r="AH101"/>
  <c r="AI101"/>
  <c r="AJ101"/>
  <c r="Y102"/>
  <c r="Z102"/>
  <c r="AA102"/>
  <c r="AB102"/>
  <c r="AC102"/>
  <c r="AD102"/>
  <c r="AG102"/>
  <c r="AH102"/>
  <c r="AI102"/>
  <c r="AJ102"/>
  <c r="Y103"/>
  <c r="Z103"/>
  <c r="AA103"/>
  <c r="AB103"/>
  <c r="AC103"/>
  <c r="AD103"/>
  <c r="AG103"/>
  <c r="AH103"/>
  <c r="AI103"/>
  <c r="AJ103"/>
  <c r="Y104"/>
  <c r="Z104"/>
  <c r="AA104"/>
  <c r="AB104"/>
  <c r="AC104"/>
  <c r="AD104"/>
  <c r="AG104"/>
  <c r="AH104"/>
  <c r="AI104"/>
  <c r="AJ104"/>
  <c r="Y105"/>
  <c r="Z105"/>
  <c r="AA105"/>
  <c r="AB105"/>
  <c r="AC105"/>
  <c r="AD105"/>
  <c r="AG105"/>
  <c r="AH105"/>
  <c r="AI105"/>
  <c r="AJ105"/>
  <c r="Y106"/>
  <c r="Z106"/>
  <c r="AA106"/>
  <c r="AB106"/>
  <c r="AC106"/>
  <c r="AD106"/>
  <c r="AG106"/>
  <c r="AH106"/>
  <c r="AI106"/>
  <c r="AJ106"/>
  <c r="Y107"/>
  <c r="Z107"/>
  <c r="AA107"/>
  <c r="AB107"/>
  <c r="AC107"/>
  <c r="AD107"/>
  <c r="AG107"/>
  <c r="AH107"/>
  <c r="AI107"/>
  <c r="AJ107"/>
  <c r="Y108"/>
  <c r="Z108"/>
  <c r="AA108"/>
  <c r="AB108"/>
  <c r="AC108"/>
  <c r="AD108"/>
  <c r="AG108"/>
  <c r="AH108"/>
  <c r="AI108"/>
  <c r="AJ108"/>
  <c r="Y109"/>
  <c r="Z109"/>
  <c r="AA109"/>
  <c r="AB109"/>
  <c r="AC109"/>
  <c r="AD109"/>
  <c r="AG109"/>
  <c r="AH109"/>
  <c r="AI109"/>
  <c r="AJ109"/>
  <c r="Y110"/>
  <c r="Z110"/>
  <c r="AA110"/>
  <c r="AB110"/>
  <c r="AC110"/>
  <c r="AD110"/>
  <c r="AG110"/>
  <c r="AH110"/>
  <c r="AI110"/>
  <c r="AJ110"/>
  <c r="Y111"/>
  <c r="Z111"/>
  <c r="AA111"/>
  <c r="AB111"/>
  <c r="AC111"/>
  <c r="AD111"/>
  <c r="AG111"/>
  <c r="AH111"/>
  <c r="AI111"/>
  <c r="AJ111"/>
  <c r="Y112"/>
  <c r="Z112"/>
  <c r="AA112"/>
  <c r="AB112"/>
  <c r="AC112"/>
  <c r="AD112"/>
  <c r="AG112"/>
  <c r="AH112"/>
  <c r="AI112"/>
  <c r="AJ112"/>
  <c r="Y113"/>
  <c r="Z113"/>
  <c r="AA113"/>
  <c r="AB113"/>
  <c r="AC113"/>
  <c r="AD113"/>
  <c r="AG113"/>
  <c r="AH113"/>
  <c r="AI113"/>
  <c r="AJ113"/>
  <c r="Y114"/>
  <c r="Z114"/>
  <c r="AA114"/>
  <c r="AB114"/>
  <c r="AC114"/>
  <c r="AD114"/>
  <c r="AG114"/>
  <c r="AH114"/>
  <c r="AI114"/>
  <c r="AJ114"/>
  <c r="Y115"/>
  <c r="Z115"/>
  <c r="AA115"/>
  <c r="AB115"/>
  <c r="AC115"/>
  <c r="AD115"/>
  <c r="AG115"/>
  <c r="AH115"/>
  <c r="AI115"/>
  <c r="AJ115"/>
  <c r="Y116"/>
  <c r="Z116"/>
  <c r="AA116"/>
  <c r="AB116"/>
  <c r="AC116"/>
  <c r="AD116"/>
  <c r="AG116"/>
  <c r="AH116"/>
  <c r="AI116"/>
  <c r="AJ116"/>
  <c r="Y117"/>
  <c r="Z117"/>
  <c r="AA117"/>
  <c r="AB117"/>
  <c r="AC117"/>
  <c r="AD117"/>
  <c r="AG117"/>
  <c r="AH117"/>
  <c r="AI117"/>
  <c r="AJ117"/>
  <c r="Y118"/>
  <c r="Z118"/>
  <c r="AA118"/>
  <c r="AB118"/>
  <c r="AC118"/>
  <c r="AD118"/>
  <c r="AG118"/>
  <c r="AH118"/>
  <c r="AI118"/>
  <c r="AJ118"/>
  <c r="Y119"/>
  <c r="Z119"/>
  <c r="AA119"/>
  <c r="AB119"/>
  <c r="AC119"/>
  <c r="AD119"/>
  <c r="AG119"/>
  <c r="AH119"/>
  <c r="AI119"/>
  <c r="AJ119"/>
  <c r="Y120"/>
  <c r="Z120"/>
  <c r="AA120"/>
  <c r="AB120"/>
  <c r="AC120"/>
  <c r="AD120"/>
  <c r="AG120"/>
  <c r="AH120"/>
  <c r="AI120"/>
  <c r="AJ120"/>
  <c r="Y121"/>
  <c r="Z121"/>
  <c r="AA121"/>
  <c r="AB121"/>
  <c r="AC121"/>
  <c r="AD121"/>
  <c r="AG121"/>
  <c r="AH121"/>
  <c r="AI121"/>
  <c r="AJ121"/>
  <c r="Y122"/>
  <c r="Z122"/>
  <c r="AA122"/>
  <c r="AB122"/>
  <c r="AC122"/>
  <c r="AD122"/>
  <c r="AG122"/>
  <c r="AH122"/>
  <c r="AI122"/>
  <c r="AJ122"/>
  <c r="Y123"/>
  <c r="Z123"/>
  <c r="AA123"/>
  <c r="AB123"/>
  <c r="AC123"/>
  <c r="AD123"/>
  <c r="AG123"/>
  <c r="AH123"/>
  <c r="AI123"/>
  <c r="AJ123"/>
  <c r="Y124"/>
  <c r="Z124"/>
  <c r="AA124"/>
  <c r="AB124"/>
  <c r="AC124"/>
  <c r="AD124"/>
  <c r="AG124"/>
  <c r="AH124"/>
  <c r="AI124"/>
  <c r="AJ124"/>
  <c r="Y125"/>
  <c r="Z125"/>
  <c r="AA125"/>
  <c r="AB125"/>
  <c r="AC125"/>
  <c r="AD125"/>
  <c r="AG125"/>
  <c r="AH125"/>
  <c r="AI125"/>
  <c r="AJ125"/>
  <c r="Y126"/>
  <c r="Z126"/>
  <c r="AA126"/>
  <c r="AB126"/>
  <c r="AC126"/>
  <c r="AD126"/>
  <c r="AG126"/>
  <c r="AH126"/>
  <c r="AI126"/>
  <c r="AJ126"/>
  <c r="Y127"/>
  <c r="Z127"/>
  <c r="AA127"/>
  <c r="AB127"/>
  <c r="AC127"/>
  <c r="AD127"/>
  <c r="AG127"/>
  <c r="AH127"/>
  <c r="AI127"/>
  <c r="AJ127"/>
  <c r="Y128"/>
  <c r="Z128"/>
  <c r="AA128"/>
  <c r="AB128"/>
  <c r="AC128"/>
  <c r="AD128"/>
  <c r="AG128"/>
  <c r="AH128"/>
  <c r="AI128"/>
  <c r="AJ128"/>
  <c r="Y129"/>
  <c r="Z129"/>
  <c r="AA129"/>
  <c r="AB129"/>
  <c r="AC129"/>
  <c r="AD129"/>
  <c r="AG129"/>
  <c r="AH129"/>
  <c r="AI129"/>
  <c r="AJ129"/>
  <c r="Y130"/>
  <c r="Z130"/>
  <c r="AA130"/>
  <c r="AB130"/>
  <c r="AC130"/>
  <c r="AD130"/>
  <c r="AG130"/>
  <c r="AH130"/>
  <c r="AI130"/>
  <c r="AJ130"/>
  <c r="Y131"/>
  <c r="Z131"/>
  <c r="AA131"/>
  <c r="AB131"/>
  <c r="AC131"/>
  <c r="AD131"/>
  <c r="AG131"/>
  <c r="AH131"/>
  <c r="AI131"/>
  <c r="AJ131"/>
  <c r="Y132"/>
  <c r="Z132"/>
  <c r="AA132"/>
  <c r="AB132"/>
  <c r="AC132"/>
  <c r="AD132"/>
  <c r="AG132"/>
  <c r="AH132"/>
  <c r="AI132"/>
  <c r="AJ132"/>
  <c r="Y133"/>
  <c r="Z133"/>
  <c r="AA133"/>
  <c r="AB133"/>
  <c r="AC133"/>
  <c r="AD133"/>
  <c r="AG133"/>
  <c r="AH133"/>
  <c r="AI133"/>
  <c r="AJ133"/>
  <c r="Y134"/>
  <c r="Z134"/>
  <c r="AA134"/>
  <c r="AB134"/>
  <c r="AC134"/>
  <c r="AD134"/>
  <c r="AG134"/>
  <c r="AH134"/>
  <c r="AI134"/>
  <c r="AJ134"/>
  <c r="Y135"/>
  <c r="Z135"/>
  <c r="AA135"/>
  <c r="AB135"/>
  <c r="AC135"/>
  <c r="AD135"/>
  <c r="AG135"/>
  <c r="AH135"/>
  <c r="AI135"/>
  <c r="AJ135"/>
  <c r="Y136"/>
  <c r="Z136"/>
  <c r="AA136"/>
  <c r="AB136"/>
  <c r="AC136"/>
  <c r="AD136"/>
  <c r="AG136"/>
  <c r="AH136"/>
  <c r="AI136"/>
  <c r="AJ136"/>
  <c r="Y137"/>
  <c r="Z137"/>
  <c r="AA137"/>
  <c r="AB137"/>
  <c r="AC137"/>
  <c r="AD137"/>
  <c r="AG137"/>
  <c r="AH137"/>
  <c r="AI137"/>
  <c r="AJ137"/>
  <c r="Y138"/>
  <c r="Z138"/>
  <c r="AA138"/>
  <c r="AB138"/>
  <c r="AC138"/>
  <c r="AD138"/>
  <c r="AG138"/>
  <c r="AH138"/>
  <c r="AI138"/>
  <c r="AJ138"/>
  <c r="Y139"/>
  <c r="Z139"/>
  <c r="AA139"/>
  <c r="AB139"/>
  <c r="AC139"/>
  <c r="AD139"/>
  <c r="AG139"/>
  <c r="AH139"/>
  <c r="AI139"/>
  <c r="AJ139"/>
  <c r="Y140"/>
  <c r="Z140"/>
  <c r="AA140"/>
  <c r="AB140"/>
  <c r="AC140"/>
  <c r="AD140"/>
  <c r="AG140"/>
  <c r="AH140"/>
  <c r="AI140"/>
  <c r="AJ140"/>
  <c r="Y141"/>
  <c r="Z141"/>
  <c r="AA141"/>
  <c r="AB141"/>
  <c r="AC141"/>
  <c r="AD141"/>
  <c r="AG141"/>
  <c r="AH141"/>
  <c r="AI141"/>
  <c r="AJ141"/>
  <c r="Y142"/>
  <c r="Z142"/>
  <c r="AA142"/>
  <c r="AB142"/>
  <c r="AC142"/>
  <c r="AD142"/>
  <c r="AG142"/>
  <c r="AH142"/>
  <c r="AI142"/>
  <c r="AJ142"/>
  <c r="Y143"/>
  <c r="Z143"/>
  <c r="AA143"/>
  <c r="AB143"/>
  <c r="AC143"/>
  <c r="AD143"/>
  <c r="AG143"/>
  <c r="AH143"/>
  <c r="AI143"/>
  <c r="AJ143"/>
  <c r="Y144"/>
  <c r="Z144"/>
  <c r="AA144"/>
  <c r="AB144"/>
  <c r="AC144"/>
  <c r="AD144"/>
  <c r="AG144"/>
  <c r="AH144"/>
  <c r="AI144"/>
  <c r="AJ144"/>
  <c r="Y145"/>
  <c r="Z145"/>
  <c r="AA145"/>
  <c r="AB145"/>
  <c r="AC145"/>
  <c r="AD145"/>
  <c r="AG145"/>
  <c r="AH145"/>
  <c r="AI145"/>
  <c r="AJ145"/>
  <c r="Y146"/>
  <c r="Z146"/>
  <c r="AA146"/>
  <c r="AB146"/>
  <c r="AC146"/>
  <c r="AD146"/>
  <c r="AG146"/>
  <c r="AH146"/>
  <c r="AI146"/>
  <c r="AJ146"/>
  <c r="Y147"/>
  <c r="Z147"/>
  <c r="AA147"/>
  <c r="AB147"/>
  <c r="AC147"/>
  <c r="AD147"/>
  <c r="AG147"/>
  <c r="AH147"/>
  <c r="AI147"/>
  <c r="AJ147"/>
  <c r="Y148"/>
  <c r="Z148"/>
  <c r="AA148"/>
  <c r="AB148"/>
  <c r="AC148"/>
  <c r="AD148"/>
  <c r="AG148"/>
  <c r="AH148"/>
  <c r="AI148"/>
  <c r="AJ148"/>
  <c r="Y149"/>
  <c r="Z149"/>
  <c r="AA149"/>
  <c r="AB149"/>
  <c r="AC149"/>
  <c r="AD149"/>
  <c r="AG149"/>
  <c r="AH149"/>
  <c r="AI149"/>
  <c r="AJ149"/>
  <c r="Y150"/>
  <c r="Z150"/>
  <c r="AA150"/>
  <c r="AB150"/>
  <c r="AC150"/>
  <c r="AD150"/>
  <c r="AG150"/>
  <c r="AH150"/>
  <c r="AI150"/>
  <c r="AJ150"/>
  <c r="Y151"/>
  <c r="Z151"/>
  <c r="AA151"/>
  <c r="AB151"/>
  <c r="AC151"/>
  <c r="AD151"/>
  <c r="AG151"/>
  <c r="AH151"/>
  <c r="AI151"/>
  <c r="AJ151"/>
  <c r="Y152"/>
  <c r="Z152"/>
  <c r="AA152"/>
  <c r="AB152"/>
  <c r="AC152"/>
  <c r="AD152"/>
  <c r="AG152"/>
  <c r="AH152"/>
  <c r="AI152"/>
  <c r="AJ152"/>
  <c r="Y153"/>
  <c r="Z153"/>
  <c r="AA153"/>
  <c r="AB153"/>
  <c r="AC153"/>
  <c r="AD153"/>
  <c r="AG153"/>
  <c r="AH153"/>
  <c r="AI153"/>
  <c r="AJ153"/>
  <c r="Y154"/>
  <c r="Z154"/>
  <c r="AA154"/>
  <c r="AB154"/>
  <c r="AC154"/>
  <c r="AD154"/>
  <c r="AG154"/>
  <c r="AH154"/>
  <c r="AI154"/>
  <c r="AJ154"/>
  <c r="Y155"/>
  <c r="Z155"/>
  <c r="AA155"/>
  <c r="AB155"/>
  <c r="AC155"/>
  <c r="AD155"/>
  <c r="AG155"/>
  <c r="AH155"/>
  <c r="AI155"/>
  <c r="AJ155"/>
  <c r="Y156"/>
  <c r="Z156"/>
  <c r="AA156"/>
  <c r="AB156"/>
  <c r="AC156"/>
  <c r="AD156"/>
  <c r="AG156"/>
  <c r="AH156"/>
  <c r="AI156"/>
  <c r="AJ156"/>
  <c r="Y157"/>
  <c r="Z157"/>
  <c r="AA157"/>
  <c r="AB157"/>
  <c r="AC157"/>
  <c r="AD157"/>
  <c r="AG157"/>
  <c r="AH157"/>
  <c r="AI157"/>
  <c r="AJ157"/>
  <c r="Y158"/>
  <c r="Z158"/>
  <c r="AA158"/>
  <c r="AB158"/>
  <c r="AC158"/>
  <c r="AD158"/>
  <c r="AG158"/>
  <c r="AH158"/>
  <c r="AI158"/>
  <c r="AJ158"/>
  <c r="Y159"/>
  <c r="Z159"/>
  <c r="AA159"/>
  <c r="AB159"/>
  <c r="AC159"/>
  <c r="AD159"/>
  <c r="AG159"/>
  <c r="AH159"/>
  <c r="AI159"/>
  <c r="AJ159"/>
  <c r="Y160"/>
  <c r="Z160"/>
  <c r="AA160"/>
  <c r="AB160"/>
  <c r="AC160"/>
  <c r="AD160"/>
  <c r="AG160"/>
  <c r="AH160"/>
  <c r="AI160"/>
  <c r="AJ160"/>
  <c r="Y161"/>
  <c r="Z161"/>
  <c r="AA161"/>
  <c r="AB161"/>
  <c r="AC161"/>
  <c r="AD161"/>
  <c r="AG161"/>
  <c r="AH161"/>
  <c r="AI161"/>
  <c r="AJ161"/>
  <c r="Y162"/>
  <c r="Z162"/>
  <c r="AA162"/>
  <c r="AB162"/>
  <c r="AC162"/>
  <c r="AD162"/>
  <c r="AG162"/>
  <c r="AH162"/>
  <c r="AI162"/>
  <c r="AJ162"/>
  <c r="Y163"/>
  <c r="Z163"/>
  <c r="AA163"/>
  <c r="AB163"/>
  <c r="AC163"/>
  <c r="AD163"/>
  <c r="AG163"/>
  <c r="AH163"/>
  <c r="AI163"/>
  <c r="AJ163"/>
  <c r="Y164"/>
  <c r="Z164"/>
  <c r="AA164"/>
  <c r="AB164"/>
  <c r="AC164"/>
  <c r="AD164"/>
  <c r="AG164"/>
  <c r="AH164"/>
  <c r="AI164"/>
  <c r="AJ164"/>
  <c r="Y165"/>
  <c r="Z165"/>
  <c r="AA165"/>
  <c r="AB165"/>
  <c r="AC165"/>
  <c r="AD165"/>
  <c r="AG165"/>
  <c r="AH165"/>
  <c r="AI165"/>
  <c r="AJ165"/>
  <c r="Y166"/>
  <c r="Z166"/>
  <c r="AA166"/>
  <c r="AB166"/>
  <c r="AC166"/>
  <c r="AD166"/>
  <c r="AG166"/>
  <c r="AH166"/>
  <c r="AI166"/>
  <c r="AJ166"/>
  <c r="Y167"/>
  <c r="Z167"/>
  <c r="AA167"/>
  <c r="AB167"/>
  <c r="AC167"/>
  <c r="AD167"/>
  <c r="AG167"/>
  <c r="AH167"/>
  <c r="AI167"/>
  <c r="AJ167"/>
  <c r="Y168"/>
  <c r="Z168"/>
  <c r="AA168"/>
  <c r="AB168"/>
  <c r="AC168"/>
  <c r="AD168"/>
  <c r="AG168"/>
  <c r="AH168"/>
  <c r="AI168"/>
  <c r="AJ168"/>
  <c r="Y169"/>
  <c r="Z169"/>
  <c r="AA169"/>
  <c r="AB169"/>
  <c r="AC169"/>
  <c r="AD169"/>
  <c r="AG169"/>
  <c r="AH169"/>
  <c r="AI169"/>
  <c r="AJ169"/>
  <c r="Y170"/>
  <c r="Z170"/>
  <c r="AA170"/>
  <c r="AB170"/>
  <c r="AC170"/>
  <c r="AD170"/>
  <c r="AG170"/>
  <c r="AH170"/>
  <c r="AI170"/>
  <c r="AJ170"/>
  <c r="Y171"/>
  <c r="Z171"/>
  <c r="AA171"/>
  <c r="AB171"/>
  <c r="AC171"/>
  <c r="AD171"/>
  <c r="AG171"/>
  <c r="AH171"/>
  <c r="AI171"/>
  <c r="AJ171"/>
  <c r="Y172"/>
  <c r="Z172"/>
  <c r="AA172"/>
  <c r="AB172"/>
  <c r="AC172"/>
  <c r="AD172"/>
  <c r="AG172"/>
  <c r="AH172"/>
  <c r="AI172"/>
  <c r="AJ172"/>
  <c r="Y173"/>
  <c r="Z173"/>
  <c r="AA173"/>
  <c r="AB173"/>
  <c r="AC173"/>
  <c r="AD173"/>
  <c r="AG173"/>
  <c r="AH173"/>
  <c r="AI173"/>
  <c r="AJ173"/>
  <c r="Y174"/>
  <c r="Z174"/>
  <c r="AA174"/>
  <c r="AB174"/>
  <c r="AC174"/>
  <c r="AD174"/>
  <c r="AG174"/>
  <c r="AH174"/>
  <c r="AI174"/>
  <c r="AJ174"/>
  <c r="Y175"/>
  <c r="Z175"/>
  <c r="AA175"/>
  <c r="AB175"/>
  <c r="AC175"/>
  <c r="AD175"/>
  <c r="AG175"/>
  <c r="AH175"/>
  <c r="AI175"/>
  <c r="AJ175"/>
  <c r="Y176"/>
  <c r="Z176"/>
  <c r="AA176"/>
  <c r="AB176"/>
  <c r="AC176"/>
  <c r="AD176"/>
  <c r="AG176"/>
  <c r="AH176"/>
  <c r="AI176"/>
  <c r="AJ176"/>
  <c r="Y177"/>
  <c r="Z177"/>
  <c r="AA177"/>
  <c r="AB177"/>
  <c r="AC177"/>
  <c r="AD177"/>
  <c r="AG177"/>
  <c r="AH177"/>
  <c r="AI177"/>
  <c r="AJ177"/>
  <c r="Y178"/>
  <c r="Z178"/>
  <c r="AA178"/>
  <c r="AB178"/>
  <c r="AC178"/>
  <c r="AD178"/>
  <c r="AG178"/>
  <c r="AH178"/>
  <c r="AI178"/>
  <c r="AJ178"/>
  <c r="Y179"/>
  <c r="Z179"/>
  <c r="AA179"/>
  <c r="AB179"/>
  <c r="AC179"/>
  <c r="AD179"/>
  <c r="AG179"/>
  <c r="AH179"/>
  <c r="AI179"/>
  <c r="AJ179"/>
  <c r="Y180"/>
  <c r="Z180"/>
  <c r="AA180"/>
  <c r="AB180"/>
  <c r="AC180"/>
  <c r="AD180"/>
  <c r="AG180"/>
  <c r="AH180"/>
  <c r="AI180"/>
  <c r="AJ180"/>
  <c r="Y181"/>
  <c r="Z181"/>
  <c r="AA181"/>
  <c r="AB181"/>
  <c r="AC181"/>
  <c r="AD181"/>
  <c r="AG181"/>
  <c r="AH181"/>
  <c r="AI181"/>
  <c r="AJ181"/>
  <c r="Y182"/>
  <c r="Z182"/>
  <c r="AA182"/>
  <c r="AB182"/>
  <c r="AC182"/>
  <c r="AD182"/>
  <c r="AG182"/>
  <c r="AH182"/>
  <c r="AI182"/>
  <c r="AJ182"/>
  <c r="Y183"/>
  <c r="Z183"/>
  <c r="AA183"/>
  <c r="AB183"/>
  <c r="AC183"/>
  <c r="AD183"/>
  <c r="AG183"/>
  <c r="AH183"/>
  <c r="AI183"/>
  <c r="AJ183"/>
  <c r="Y184"/>
  <c r="Z184"/>
  <c r="AA184"/>
  <c r="AB184"/>
  <c r="AC184"/>
  <c r="AD184"/>
  <c r="AG184"/>
  <c r="AH184"/>
  <c r="AI184"/>
  <c r="AJ184"/>
  <c r="Y185"/>
  <c r="Z185"/>
  <c r="AA185"/>
  <c r="AB185"/>
  <c r="AC185"/>
  <c r="AD185"/>
  <c r="AG185"/>
  <c r="AH185"/>
  <c r="AI185"/>
  <c r="AJ185"/>
  <c r="Y186"/>
  <c r="Z186"/>
  <c r="AA186"/>
  <c r="AB186"/>
  <c r="AC186"/>
  <c r="AD186"/>
  <c r="AG186"/>
  <c r="AH186"/>
  <c r="AI186"/>
  <c r="AJ186"/>
  <c r="Y187"/>
  <c r="Z187"/>
  <c r="AA187"/>
  <c r="AB187"/>
  <c r="AC187"/>
  <c r="AD187"/>
  <c r="AG187"/>
  <c r="AH187"/>
  <c r="AI187"/>
  <c r="AJ187"/>
  <c r="Y188"/>
  <c r="Z188"/>
  <c r="AA188"/>
  <c r="AB188"/>
  <c r="AC188"/>
  <c r="AD188"/>
  <c r="AG188"/>
  <c r="AH188"/>
  <c r="AI188"/>
  <c r="AJ188"/>
  <c r="Y189"/>
  <c r="Z189"/>
  <c r="AA189"/>
  <c r="AB189"/>
  <c r="AC189"/>
  <c r="AD189"/>
  <c r="AG189"/>
  <c r="AH189"/>
  <c r="AI189"/>
  <c r="AJ189"/>
  <c r="Y190"/>
  <c r="Z190"/>
  <c r="AA190"/>
  <c r="AB190"/>
  <c r="AC190"/>
  <c r="AD190"/>
  <c r="AG190"/>
  <c r="AH190"/>
  <c r="AI190"/>
  <c r="AJ190"/>
  <c r="Y191"/>
  <c r="Z191"/>
  <c r="AA191"/>
  <c r="AB191"/>
  <c r="AC191"/>
  <c r="AD191"/>
  <c r="AG191"/>
  <c r="AH191"/>
  <c r="AI191"/>
  <c r="AJ191"/>
  <c r="Y192"/>
  <c r="Z192"/>
  <c r="AA192"/>
  <c r="AB192"/>
  <c r="AC192"/>
  <c r="AD192"/>
  <c r="AG192"/>
  <c r="AH192"/>
  <c r="AI192"/>
  <c r="AJ192"/>
  <c r="Y193"/>
  <c r="Z193"/>
  <c r="AA193"/>
  <c r="AB193"/>
  <c r="AC193"/>
  <c r="AD193"/>
  <c r="AG193"/>
  <c r="AH193"/>
  <c r="AI193"/>
  <c r="AJ193"/>
  <c r="Y194"/>
  <c r="Z194"/>
  <c r="AA194"/>
  <c r="AB194"/>
  <c r="AC194"/>
  <c r="AD194"/>
  <c r="AG194"/>
  <c r="AH194"/>
  <c r="AI194"/>
  <c r="AJ194"/>
  <c r="Y195"/>
  <c r="Z195"/>
  <c r="AA195"/>
  <c r="AB195"/>
  <c r="AC195"/>
  <c r="AD195"/>
  <c r="AG195"/>
  <c r="AH195"/>
  <c r="AI195"/>
  <c r="AJ195"/>
  <c r="Y196"/>
  <c r="Z196"/>
  <c r="AA196"/>
  <c r="AB196"/>
  <c r="AC196"/>
  <c r="AD196"/>
  <c r="AG196"/>
  <c r="AH196"/>
  <c r="AI196"/>
  <c r="AJ196"/>
  <c r="Y197"/>
  <c r="Z197"/>
  <c r="AA197"/>
  <c r="AB197"/>
  <c r="AC197"/>
  <c r="AD197"/>
  <c r="AG197"/>
  <c r="AH197"/>
  <c r="AI197"/>
  <c r="AJ197"/>
  <c r="Y198"/>
  <c r="Z198"/>
  <c r="AA198"/>
  <c r="AB198"/>
  <c r="AC198"/>
  <c r="AD198"/>
  <c r="AG198"/>
  <c r="AH198"/>
  <c r="AI198"/>
  <c r="AJ198"/>
  <c r="Y199"/>
  <c r="Z199"/>
  <c r="AA199"/>
  <c r="AB199"/>
  <c r="AC199"/>
  <c r="AD199"/>
  <c r="AG199"/>
  <c r="AH199"/>
  <c r="AI199"/>
  <c r="AJ199"/>
  <c r="Y200"/>
  <c r="Z200"/>
  <c r="AA200"/>
  <c r="AB200"/>
  <c r="AC200"/>
  <c r="AD200"/>
  <c r="AG200"/>
  <c r="AH200"/>
  <c r="AI200"/>
  <c r="AJ200"/>
  <c r="Y201"/>
  <c r="Z201"/>
  <c r="AA201"/>
  <c r="AB201"/>
  <c r="AC201"/>
  <c r="AD201"/>
  <c r="AG201"/>
  <c r="AH201"/>
  <c r="AI201"/>
  <c r="AJ201"/>
  <c r="Y202"/>
  <c r="Z202"/>
  <c r="AA202"/>
  <c r="AB202"/>
  <c r="AC202"/>
  <c r="AD202"/>
  <c r="AG202"/>
  <c r="AH202"/>
  <c r="AI202"/>
  <c r="AJ202"/>
  <c r="Y203"/>
  <c r="Z203"/>
  <c r="AA203"/>
  <c r="AB203"/>
  <c r="AC203"/>
  <c r="AD203"/>
  <c r="AG203"/>
  <c r="AH203"/>
  <c r="AI203"/>
  <c r="AJ203"/>
  <c r="Y204"/>
  <c r="Z204"/>
  <c r="AA204"/>
  <c r="AB204"/>
  <c r="AC204"/>
  <c r="AD204"/>
  <c r="AG204"/>
  <c r="AH204"/>
  <c r="AI204"/>
  <c r="AJ204"/>
  <c r="Y205"/>
  <c r="Z205"/>
  <c r="AA205"/>
  <c r="AB205"/>
  <c r="AC205"/>
  <c r="AD205"/>
  <c r="AG205"/>
  <c r="AH205"/>
  <c r="AI205"/>
  <c r="AJ205"/>
  <c r="Y206"/>
  <c r="Z206"/>
  <c r="AA206"/>
  <c r="AB206"/>
  <c r="AC206"/>
  <c r="AD206"/>
  <c r="AG206"/>
  <c r="AH206"/>
  <c r="AI206"/>
  <c r="AJ206"/>
  <c r="Y207"/>
  <c r="Z207"/>
  <c r="AA207"/>
  <c r="AB207"/>
  <c r="AC207"/>
  <c r="AD207"/>
  <c r="AG207"/>
  <c r="AH207"/>
  <c r="AI207"/>
  <c r="AJ207"/>
  <c r="Y208"/>
  <c r="Z208"/>
  <c r="AA208"/>
  <c r="AB208"/>
  <c r="AC208"/>
  <c r="AD208"/>
  <c r="AG208"/>
  <c r="AH208"/>
  <c r="AI208"/>
  <c r="AJ208"/>
  <c r="Y209"/>
  <c r="Z209"/>
  <c r="AA209"/>
  <c r="AB209"/>
  <c r="AC209"/>
  <c r="AD209"/>
  <c r="AG209"/>
  <c r="AH209"/>
  <c r="AI209"/>
  <c r="AJ209"/>
  <c r="Y210"/>
  <c r="Z210"/>
  <c r="AA210"/>
  <c r="AB210"/>
  <c r="AC210"/>
  <c r="AD210"/>
  <c r="AG210"/>
  <c r="AH210"/>
  <c r="AI210"/>
  <c r="AJ210"/>
  <c r="Y211"/>
  <c r="Z211"/>
  <c r="AA211"/>
  <c r="AB211"/>
  <c r="AC211"/>
  <c r="AD211"/>
  <c r="AG211"/>
  <c r="AH211"/>
  <c r="AI211"/>
  <c r="AJ211"/>
  <c r="Y212"/>
  <c r="Z212"/>
  <c r="AA212"/>
  <c r="AB212"/>
  <c r="AC212"/>
  <c r="AD212"/>
  <c r="AG212"/>
  <c r="AH212"/>
  <c r="AI212"/>
  <c r="AJ212"/>
  <c r="Y213"/>
  <c r="Z213"/>
  <c r="AA213"/>
  <c r="AB213"/>
  <c r="AC213"/>
  <c r="AD213"/>
  <c r="AG213"/>
  <c r="AH213"/>
  <c r="AI213"/>
  <c r="AJ213"/>
  <c r="Y214"/>
  <c r="Z214"/>
  <c r="AA214"/>
  <c r="AB214"/>
  <c r="AC214"/>
  <c r="AD214"/>
  <c r="AG214"/>
  <c r="AH214"/>
  <c r="AI214"/>
  <c r="AJ214"/>
  <c r="Y215"/>
  <c r="Z215"/>
  <c r="AA215"/>
  <c r="AB215"/>
  <c r="AC215"/>
  <c r="AD215"/>
  <c r="AG215"/>
  <c r="AH215"/>
  <c r="AI215"/>
  <c r="AJ215"/>
  <c r="Y216"/>
  <c r="Z216"/>
  <c r="AA216"/>
  <c r="AB216"/>
  <c r="AC216"/>
  <c r="AD216"/>
  <c r="AG216"/>
  <c r="AH216"/>
  <c r="AI216"/>
  <c r="AJ216"/>
  <c r="Y217"/>
  <c r="Z217"/>
  <c r="AA217"/>
  <c r="AB217"/>
  <c r="AC217"/>
  <c r="AD217"/>
  <c r="AG217"/>
  <c r="AH217"/>
  <c r="AI217"/>
  <c r="AJ217"/>
  <c r="Y218"/>
  <c r="Z218"/>
  <c r="AA218"/>
  <c r="AB218"/>
  <c r="AC218"/>
  <c r="AD218"/>
  <c r="AG218"/>
  <c r="AH218"/>
  <c r="AI218"/>
  <c r="AJ218"/>
  <c r="Y219"/>
  <c r="Z219"/>
  <c r="AA219"/>
  <c r="AB219"/>
  <c r="AC219"/>
  <c r="AD219"/>
  <c r="AG219"/>
  <c r="AH219"/>
  <c r="AI219"/>
  <c r="AJ219"/>
  <c r="Y220"/>
  <c r="Z220"/>
  <c r="AA220"/>
  <c r="AB220"/>
  <c r="AC220"/>
  <c r="AD220"/>
  <c r="AG220"/>
  <c r="AH220"/>
  <c r="AI220"/>
  <c r="AJ220"/>
  <c r="Y221"/>
  <c r="Z221"/>
  <c r="AA221"/>
  <c r="AB221"/>
  <c r="AC221"/>
  <c r="AD221"/>
  <c r="AG221"/>
  <c r="AH221"/>
  <c r="AI221"/>
  <c r="AJ221"/>
  <c r="Y222"/>
  <c r="Z222"/>
  <c r="AA222"/>
  <c r="AB222"/>
  <c r="AC222"/>
  <c r="AD222"/>
  <c r="AG222"/>
  <c r="AH222"/>
  <c r="AI222"/>
  <c r="AJ222"/>
  <c r="Y223"/>
  <c r="Z223"/>
  <c r="AA223"/>
  <c r="AB223"/>
  <c r="AC223"/>
  <c r="AD223"/>
  <c r="AG223"/>
  <c r="AH223"/>
  <c r="AI223"/>
  <c r="AJ223"/>
  <c r="Y224"/>
  <c r="Z224"/>
  <c r="AA224"/>
  <c r="AB224"/>
  <c r="AC224"/>
  <c r="AD224"/>
  <c r="AG224"/>
  <c r="AH224"/>
  <c r="AI224"/>
  <c r="AJ224"/>
  <c r="Y225"/>
  <c r="Z225"/>
  <c r="AA225"/>
  <c r="AB225"/>
  <c r="AC225"/>
  <c r="AD225"/>
  <c r="AG225"/>
  <c r="AH225"/>
  <c r="AI225"/>
  <c r="AJ225"/>
  <c r="Y226"/>
  <c r="Z226"/>
  <c r="AA226"/>
  <c r="AB226"/>
  <c r="AC226"/>
  <c r="AD226"/>
  <c r="AG226"/>
  <c r="AH226"/>
  <c r="AI226"/>
  <c r="AJ226"/>
  <c r="Y227"/>
  <c r="Z227"/>
  <c r="AA227"/>
  <c r="AB227"/>
  <c r="AC227"/>
  <c r="AD227"/>
  <c r="AG227"/>
  <c r="AH227"/>
  <c r="AI227"/>
  <c r="AJ227"/>
  <c r="Y228"/>
  <c r="Z228"/>
  <c r="AA228"/>
  <c r="AB228"/>
  <c r="AC228"/>
  <c r="AD228"/>
  <c r="AG228"/>
  <c r="AH228"/>
  <c r="AI228"/>
  <c r="AJ228"/>
  <c r="Y229"/>
  <c r="Z229"/>
  <c r="AA229"/>
  <c r="AB229"/>
  <c r="AC229"/>
  <c r="AD229"/>
  <c r="AG229"/>
  <c r="AH229"/>
  <c r="AI229"/>
  <c r="AJ229"/>
  <c r="Y230"/>
  <c r="Z230"/>
  <c r="AA230"/>
  <c r="AB230"/>
  <c r="AC230"/>
  <c r="AD230"/>
  <c r="AG230"/>
  <c r="AH230"/>
  <c r="AI230"/>
  <c r="AJ230"/>
  <c r="Y231"/>
  <c r="Z231"/>
  <c r="AA231"/>
  <c r="AB231"/>
  <c r="AC231"/>
  <c r="AD231"/>
  <c r="AG231"/>
  <c r="AH231"/>
  <c r="AI231"/>
  <c r="AJ231"/>
  <c r="Y232"/>
  <c r="Z232"/>
  <c r="AA232"/>
  <c r="AB232"/>
  <c r="AC232"/>
  <c r="AD232"/>
  <c r="AG232"/>
  <c r="AH232"/>
  <c r="AI232"/>
  <c r="AJ232"/>
  <c r="Y233"/>
  <c r="Z233"/>
  <c r="AA233"/>
  <c r="AB233"/>
  <c r="AC233"/>
  <c r="AD233"/>
  <c r="AG233"/>
  <c r="AH233"/>
  <c r="AI233"/>
  <c r="AJ233"/>
  <c r="Y234"/>
  <c r="Z234"/>
  <c r="AA234"/>
  <c r="AB234"/>
  <c r="AC234"/>
  <c r="AD234"/>
  <c r="AG234"/>
  <c r="AH234"/>
  <c r="AI234"/>
  <c r="AJ234"/>
  <c r="Y235"/>
  <c r="Z235"/>
  <c r="AA235"/>
  <c r="AB235"/>
  <c r="AC235"/>
  <c r="AD235"/>
  <c r="AG235"/>
  <c r="AH235"/>
  <c r="AI235"/>
  <c r="AJ235"/>
  <c r="Y236"/>
  <c r="Z236"/>
  <c r="AA236"/>
  <c r="AB236"/>
  <c r="AC236"/>
  <c r="AD236"/>
  <c r="AG236"/>
  <c r="AH236"/>
  <c r="AI236"/>
  <c r="AJ236"/>
  <c r="Y237"/>
  <c r="Z237"/>
  <c r="AA237"/>
  <c r="AB237"/>
  <c r="AC237"/>
  <c r="AD237"/>
  <c r="AG237"/>
  <c r="AH237"/>
  <c r="AI237"/>
  <c r="AJ237"/>
  <c r="Y238"/>
  <c r="Z238"/>
  <c r="AA238"/>
  <c r="AB238"/>
  <c r="AC238"/>
  <c r="AD238"/>
  <c r="AG238"/>
  <c r="AH238"/>
  <c r="AI238"/>
  <c r="AJ238"/>
  <c r="Y239"/>
  <c r="Z239"/>
  <c r="AA239"/>
  <c r="AB239"/>
  <c r="AC239"/>
  <c r="AD239"/>
  <c r="AG239"/>
  <c r="AH239"/>
  <c r="AI239"/>
  <c r="AJ239"/>
  <c r="Y240"/>
  <c r="Z240"/>
  <c r="AA240"/>
  <c r="AB240"/>
  <c r="AC240"/>
  <c r="AD240"/>
  <c r="AG240"/>
  <c r="AH240"/>
  <c r="AI240"/>
  <c r="AJ240"/>
  <c r="Y241"/>
  <c r="Z241"/>
  <c r="AA241"/>
  <c r="AB241"/>
  <c r="AC241"/>
  <c r="AD241"/>
  <c r="AG241"/>
  <c r="AH241"/>
  <c r="AI241"/>
  <c r="AJ241"/>
  <c r="Y242"/>
  <c r="Z242"/>
  <c r="AA242"/>
  <c r="AB242"/>
  <c r="AC242"/>
  <c r="AD242"/>
  <c r="AG242"/>
  <c r="AH242"/>
  <c r="AI242"/>
  <c r="AJ242"/>
  <c r="Y243"/>
  <c r="Z243"/>
  <c r="AA243"/>
  <c r="AB243"/>
  <c r="AC243"/>
  <c r="AD243"/>
  <c r="AG243"/>
  <c r="AH243"/>
  <c r="AI243"/>
  <c r="AJ243"/>
  <c r="Y244"/>
  <c r="Z244"/>
  <c r="AA244"/>
  <c r="AB244"/>
  <c r="AC244"/>
  <c r="AD244"/>
  <c r="AG244"/>
  <c r="AH244"/>
  <c r="AI244"/>
  <c r="AJ244"/>
  <c r="Y245"/>
  <c r="Z245"/>
  <c r="AA245"/>
  <c r="AB245"/>
  <c r="AC245"/>
  <c r="AD245"/>
  <c r="AG245"/>
  <c r="AH245"/>
  <c r="AI245"/>
  <c r="AJ245"/>
  <c r="Y246"/>
  <c r="Z246"/>
  <c r="AA246"/>
  <c r="AB246"/>
  <c r="AC246"/>
  <c r="AD246"/>
  <c r="AG246"/>
  <c r="AH246"/>
  <c r="AI246"/>
  <c r="AJ246"/>
  <c r="Y247"/>
  <c r="Z247"/>
  <c r="AA247"/>
  <c r="AB247"/>
  <c r="AC247"/>
  <c r="AD247"/>
  <c r="AG247"/>
  <c r="AH247"/>
  <c r="AI247"/>
  <c r="AJ247"/>
  <c r="Y248"/>
  <c r="Z248"/>
  <c r="AA248"/>
  <c r="AB248"/>
  <c r="AC248"/>
  <c r="AD248"/>
  <c r="AG248"/>
  <c r="AH248"/>
  <c r="AI248"/>
  <c r="AJ248"/>
  <c r="Y249"/>
  <c r="Z249"/>
  <c r="AA249"/>
  <c r="AB249"/>
  <c r="AC249"/>
  <c r="AD249"/>
  <c r="AG249"/>
  <c r="AH249"/>
  <c r="AI249"/>
  <c r="AJ249"/>
  <c r="Y250"/>
  <c r="Z250"/>
  <c r="AA250"/>
  <c r="AB250"/>
  <c r="AC250"/>
  <c r="AD250"/>
  <c r="AG250"/>
  <c r="AH250"/>
  <c r="AI250"/>
  <c r="AJ250"/>
  <c r="Y251"/>
  <c r="Z251"/>
  <c r="AA251"/>
  <c r="AB251"/>
  <c r="AC251"/>
  <c r="AD251"/>
  <c r="AG251"/>
  <c r="AH251"/>
  <c r="AI251"/>
  <c r="AJ251"/>
  <c r="Y252"/>
  <c r="Z252"/>
  <c r="AA252"/>
  <c r="AB252"/>
  <c r="AC252"/>
  <c r="AD252"/>
  <c r="AG252"/>
  <c r="AH252"/>
  <c r="AI252"/>
  <c r="AJ252"/>
  <c r="Y253"/>
  <c r="Z253"/>
  <c r="AA253"/>
  <c r="AB253"/>
  <c r="AC253"/>
  <c r="AD253"/>
  <c r="AG253"/>
  <c r="AH253"/>
  <c r="AI253"/>
  <c r="AJ253"/>
  <c r="Y254"/>
  <c r="Z254"/>
  <c r="AA254"/>
  <c r="AB254"/>
  <c r="AC254"/>
  <c r="AD254"/>
  <c r="AG254"/>
  <c r="AH254"/>
  <c r="AI254"/>
  <c r="AJ254"/>
  <c r="Y255"/>
  <c r="Z255"/>
  <c r="AA255"/>
  <c r="AB255"/>
  <c r="AC255"/>
  <c r="AD255"/>
  <c r="AG255"/>
  <c r="AH255"/>
  <c r="AI255"/>
  <c r="AJ255"/>
  <c r="Y256"/>
  <c r="Z256"/>
  <c r="AA256"/>
  <c r="AB256"/>
  <c r="AC256"/>
  <c r="AD256"/>
  <c r="AG256"/>
  <c r="AH256"/>
  <c r="AI256"/>
  <c r="AJ256"/>
  <c r="Y257"/>
  <c r="Z257"/>
  <c r="AA257"/>
  <c r="AB257"/>
  <c r="AC257"/>
  <c r="AD257"/>
  <c r="AG257"/>
  <c r="AH257"/>
  <c r="AI257"/>
  <c r="AJ257"/>
  <c r="Y258"/>
  <c r="Z258"/>
  <c r="AA258"/>
  <c r="AB258"/>
  <c r="AC258"/>
  <c r="AD258"/>
  <c r="AG258"/>
  <c r="AH258"/>
  <c r="AI258"/>
  <c r="AJ258"/>
  <c r="Y259"/>
  <c r="Z259"/>
  <c r="AA259"/>
  <c r="AB259"/>
  <c r="AC259"/>
  <c r="AD259"/>
  <c r="AG259"/>
  <c r="AH259"/>
  <c r="AI259"/>
  <c r="AJ259"/>
  <c r="Y260"/>
  <c r="Z260"/>
  <c r="AA260"/>
  <c r="AB260"/>
  <c r="AC260"/>
  <c r="AD260"/>
  <c r="AG260"/>
  <c r="AH260"/>
  <c r="AI260"/>
  <c r="AJ260"/>
  <c r="Y261"/>
  <c r="Z261"/>
  <c r="AA261"/>
  <c r="AB261"/>
  <c r="AC261"/>
  <c r="AD261"/>
  <c r="AG261"/>
  <c r="AH261"/>
  <c r="AI261"/>
  <c r="AJ261"/>
  <c r="Y262"/>
  <c r="Z262"/>
  <c r="AA262"/>
  <c r="AB262"/>
  <c r="AC262"/>
  <c r="AD262"/>
  <c r="AG262"/>
  <c r="AH262"/>
  <c r="AI262"/>
  <c r="AJ262"/>
  <c r="Y263"/>
  <c r="Z263"/>
  <c r="AA263"/>
  <c r="AB263"/>
  <c r="AC263"/>
  <c r="AD263"/>
  <c r="AG263"/>
  <c r="AH263"/>
  <c r="AI263"/>
  <c r="AJ263"/>
  <c r="Y264"/>
  <c r="Z264"/>
  <c r="AA264"/>
  <c r="AB264"/>
  <c r="AC264"/>
  <c r="AD264"/>
  <c r="AG264"/>
  <c r="AH264"/>
  <c r="AI264"/>
  <c r="AJ264"/>
  <c r="Y265"/>
  <c r="Z265"/>
  <c r="AA265"/>
  <c r="AB265"/>
  <c r="AC265"/>
  <c r="AD265"/>
  <c r="AG265"/>
  <c r="AH265"/>
  <c r="AI265"/>
  <c r="AJ265"/>
  <c r="Y266"/>
  <c r="Z266"/>
  <c r="AA266"/>
  <c r="AB266"/>
  <c r="AC266"/>
  <c r="AD266"/>
  <c r="AG266"/>
  <c r="AH266"/>
  <c r="AI266"/>
  <c r="AJ266"/>
  <c r="Y267"/>
  <c r="Z267"/>
  <c r="AA267"/>
  <c r="AB267"/>
  <c r="AC267"/>
  <c r="AD267"/>
  <c r="AG267"/>
  <c r="AH267"/>
  <c r="AI267"/>
  <c r="AJ267"/>
  <c r="Y268"/>
  <c r="Z268"/>
  <c r="AA268"/>
  <c r="AB268"/>
  <c r="AC268"/>
  <c r="AD268"/>
  <c r="AG268"/>
  <c r="AH268"/>
  <c r="AI268"/>
  <c r="AJ268"/>
  <c r="Y269"/>
  <c r="Z269"/>
  <c r="AA269"/>
  <c r="AB269"/>
  <c r="AC269"/>
  <c r="AD269"/>
  <c r="AG269"/>
  <c r="AH269"/>
  <c r="AI269"/>
  <c r="AJ269"/>
  <c r="Y270"/>
  <c r="Z270"/>
  <c r="AA270"/>
  <c r="AB270"/>
  <c r="AC270"/>
  <c r="AD270"/>
  <c r="AG270"/>
  <c r="AH270"/>
  <c r="AI270"/>
  <c r="AJ270"/>
  <c r="Y271"/>
  <c r="Z271"/>
  <c r="AA271"/>
  <c r="AB271"/>
  <c r="AC271"/>
  <c r="AD271"/>
  <c r="AG271"/>
  <c r="AH271"/>
  <c r="AI271"/>
  <c r="AJ271"/>
  <c r="Y272"/>
  <c r="Z272"/>
  <c r="AA272"/>
  <c r="AB272"/>
  <c r="AC272"/>
  <c r="AD272"/>
  <c r="AG272"/>
  <c r="AH272"/>
  <c r="AI272"/>
  <c r="AJ272"/>
  <c r="Y273"/>
  <c r="Z273"/>
  <c r="AA273"/>
  <c r="AB273"/>
  <c r="AC273"/>
  <c r="AD273"/>
  <c r="AG273"/>
  <c r="AH273"/>
  <c r="AI273"/>
  <c r="AJ273"/>
  <c r="Y274"/>
  <c r="Z274"/>
  <c r="AA274"/>
  <c r="AB274"/>
  <c r="AC274"/>
  <c r="AD274"/>
  <c r="AG274"/>
  <c r="AH274"/>
  <c r="AI274"/>
  <c r="AJ274"/>
  <c r="Y275"/>
  <c r="Z275"/>
  <c r="AA275"/>
  <c r="AB275"/>
  <c r="AC275"/>
  <c r="AD275"/>
  <c r="AG275"/>
  <c r="AH275"/>
  <c r="AI275"/>
  <c r="AJ275"/>
  <c r="Y276"/>
  <c r="Z276"/>
  <c r="AA276"/>
  <c r="AB276"/>
  <c r="AC276"/>
  <c r="AD276"/>
  <c r="AG276"/>
  <c r="AH276"/>
  <c r="AI276"/>
  <c r="AJ276"/>
  <c r="Y277"/>
  <c r="Z277"/>
  <c r="AA277"/>
  <c r="AB277"/>
  <c r="AC277"/>
  <c r="AD277"/>
  <c r="AG277"/>
  <c r="AH277"/>
  <c r="AI277"/>
  <c r="AJ277"/>
  <c r="Y278"/>
  <c r="Z278"/>
  <c r="AA278"/>
  <c r="AB278"/>
  <c r="AC278"/>
  <c r="AD278"/>
  <c r="AG278"/>
  <c r="AH278"/>
  <c r="AI278"/>
  <c r="AJ278"/>
  <c r="Y279"/>
  <c r="Z279"/>
  <c r="AA279"/>
  <c r="AB279"/>
  <c r="AC279"/>
  <c r="AD279"/>
  <c r="AG279"/>
  <c r="AH279"/>
  <c r="AI279"/>
  <c r="AJ279"/>
  <c r="Y280"/>
  <c r="Z280"/>
  <c r="AA280"/>
  <c r="AB280"/>
  <c r="AC280"/>
  <c r="AD280"/>
  <c r="AG280"/>
  <c r="AH280"/>
  <c r="AI280"/>
  <c r="AJ280"/>
  <c r="Y281"/>
  <c r="Z281"/>
  <c r="AA281"/>
  <c r="AB281"/>
  <c r="AC281"/>
  <c r="AD281"/>
  <c r="AG281"/>
  <c r="AH281"/>
  <c r="AI281"/>
  <c r="AJ281"/>
  <c r="Y282"/>
  <c r="Z282"/>
  <c r="AA282"/>
  <c r="AB282"/>
  <c r="AC282"/>
  <c r="AD282"/>
  <c r="AG282"/>
  <c r="AH282"/>
  <c r="AI282"/>
  <c r="AJ282"/>
  <c r="Y283"/>
  <c r="Z283"/>
  <c r="AA283"/>
  <c r="AB283"/>
  <c r="AC283"/>
  <c r="AD283"/>
  <c r="AG283"/>
  <c r="AH283"/>
  <c r="AI283"/>
  <c r="AJ283"/>
  <c r="Y284"/>
  <c r="Z284"/>
  <c r="AA284"/>
  <c r="AB284"/>
  <c r="AC284"/>
  <c r="AD284"/>
  <c r="AG284"/>
  <c r="AH284"/>
  <c r="AI284"/>
  <c r="AJ284"/>
  <c r="Y285"/>
  <c r="Z285"/>
  <c r="AA285"/>
  <c r="AB285"/>
  <c r="AC285"/>
  <c r="AD285"/>
  <c r="AG285"/>
  <c r="AH285"/>
  <c r="AI285"/>
  <c r="AJ285"/>
  <c r="Y286"/>
  <c r="Z286"/>
  <c r="AA286"/>
  <c r="AB286"/>
  <c r="AC286"/>
  <c r="AD286"/>
  <c r="AG286"/>
  <c r="AH286"/>
  <c r="AI286"/>
  <c r="AJ286"/>
  <c r="Y287"/>
  <c r="Z287"/>
  <c r="AA287"/>
  <c r="AB287"/>
  <c r="AC287"/>
  <c r="AD287"/>
  <c r="AG287"/>
  <c r="AH287"/>
  <c r="AI287"/>
  <c r="AJ287"/>
  <c r="Y288"/>
  <c r="Z288"/>
  <c r="AA288"/>
  <c r="AB288"/>
  <c r="AC288"/>
  <c r="AD288"/>
  <c r="AG288"/>
  <c r="AH288"/>
  <c r="AI288"/>
  <c r="AJ288"/>
  <c r="Y289"/>
  <c r="Z289"/>
  <c r="AA289"/>
  <c r="AB289"/>
  <c r="AC289"/>
  <c r="AD289"/>
  <c r="AG289"/>
  <c r="AH289"/>
  <c r="AI289"/>
  <c r="AJ289"/>
  <c r="Y290"/>
  <c r="Z290"/>
  <c r="AA290"/>
  <c r="AB290"/>
  <c r="AC290"/>
  <c r="AD290"/>
  <c r="AG290"/>
  <c r="AH290"/>
  <c r="AI290"/>
  <c r="AJ290"/>
  <c r="Y291"/>
  <c r="Z291"/>
  <c r="AA291"/>
  <c r="AB291"/>
  <c r="AC291"/>
  <c r="AD291"/>
  <c r="AG291"/>
  <c r="AH291"/>
  <c r="AI291"/>
  <c r="AJ291"/>
  <c r="Y292"/>
  <c r="Z292"/>
  <c r="AA292"/>
  <c r="AB292"/>
  <c r="AC292"/>
  <c r="AD292"/>
  <c r="AG292"/>
  <c r="AH292"/>
  <c r="AI292"/>
  <c r="AJ292"/>
  <c r="Y293"/>
  <c r="Z293"/>
  <c r="AA293"/>
  <c r="AB293"/>
  <c r="AC293"/>
  <c r="AD293"/>
  <c r="AG293"/>
  <c r="AH293"/>
  <c r="AI293"/>
  <c r="AJ293"/>
  <c r="Y294"/>
  <c r="Z294"/>
  <c r="AA294"/>
  <c r="AB294"/>
  <c r="AC294"/>
  <c r="AD294"/>
  <c r="AG294"/>
  <c r="AH294"/>
  <c r="AI294"/>
  <c r="AJ294"/>
  <c r="Y295"/>
  <c r="Z295"/>
  <c r="AA295"/>
  <c r="AB295"/>
  <c r="AC295"/>
  <c r="AD295"/>
  <c r="AG295"/>
  <c r="AH295"/>
  <c r="AI295"/>
  <c r="AJ295"/>
  <c r="Y296"/>
  <c r="Z296"/>
  <c r="AA296"/>
  <c r="AB296"/>
  <c r="AC296"/>
  <c r="AD296"/>
  <c r="AG296"/>
  <c r="AH296"/>
  <c r="AI296"/>
  <c r="AJ296"/>
  <c r="Y297"/>
  <c r="Z297"/>
  <c r="AA297"/>
  <c r="AB297"/>
  <c r="AC297"/>
  <c r="AD297"/>
  <c r="AG297"/>
  <c r="AH297"/>
  <c r="AI297"/>
  <c r="AJ297"/>
  <c r="Y298"/>
  <c r="Z298"/>
  <c r="AA298"/>
  <c r="AB298"/>
  <c r="AC298"/>
  <c r="AD298"/>
  <c r="AG298"/>
  <c r="AH298"/>
  <c r="AI298"/>
  <c r="AJ298"/>
  <c r="Y299"/>
  <c r="Z299"/>
  <c r="AA299"/>
  <c r="AB299"/>
  <c r="AC299"/>
  <c r="AD299"/>
  <c r="AG299"/>
  <c r="AH299"/>
  <c r="AI299"/>
  <c r="AJ299"/>
  <c r="Y300"/>
  <c r="Z300"/>
  <c r="AA300"/>
  <c r="AB300"/>
  <c r="AC300"/>
  <c r="AD300"/>
  <c r="AG300"/>
  <c r="AH300"/>
  <c r="AI300"/>
  <c r="AJ300"/>
  <c r="Y301"/>
  <c r="Z301"/>
  <c r="AA301"/>
  <c r="AB301"/>
  <c r="AC301"/>
  <c r="AD301"/>
  <c r="AG301"/>
  <c r="AH301"/>
  <c r="AI301"/>
  <c r="AJ301"/>
  <c r="Y302"/>
  <c r="Z302"/>
  <c r="AA302"/>
  <c r="AB302"/>
  <c r="AC302"/>
  <c r="AD302"/>
  <c r="AG302"/>
  <c r="AH302"/>
  <c r="AI302"/>
  <c r="AJ302"/>
  <c r="Y303"/>
  <c r="Z303"/>
  <c r="AA303"/>
  <c r="AB303"/>
  <c r="AC303"/>
  <c r="AD303"/>
  <c r="AG303"/>
  <c r="AH303"/>
  <c r="AI303"/>
  <c r="AJ303"/>
  <c r="Y304"/>
  <c r="Z304"/>
  <c r="AA304"/>
  <c r="AB304"/>
  <c r="AC304"/>
  <c r="AD304"/>
  <c r="AG304"/>
  <c r="AH304"/>
  <c r="AI304"/>
  <c r="AJ304"/>
  <c r="Y305"/>
  <c r="Z305"/>
  <c r="AA305"/>
  <c r="AB305"/>
  <c r="AC305"/>
  <c r="AD305"/>
  <c r="AG305"/>
  <c r="AH305"/>
  <c r="AI305"/>
  <c r="AJ305"/>
  <c r="Y306"/>
  <c r="Z306"/>
  <c r="AA306"/>
  <c r="AB306"/>
  <c r="AC306"/>
  <c r="AD306"/>
  <c r="AG306"/>
  <c r="AH306"/>
  <c r="AI306"/>
  <c r="AJ306"/>
  <c r="Y307"/>
  <c r="Z307"/>
  <c r="AA307"/>
  <c r="AB307"/>
  <c r="AC307"/>
  <c r="AD307"/>
  <c r="AG307"/>
  <c r="AH307"/>
  <c r="AI307"/>
  <c r="AJ307"/>
  <c r="Y308"/>
  <c r="Z308"/>
  <c r="AA308"/>
  <c r="AB308"/>
  <c r="AC308"/>
  <c r="AD308"/>
  <c r="AG308"/>
  <c r="AH308"/>
  <c r="AI308"/>
  <c r="AJ308"/>
  <c r="Y309"/>
  <c r="Z309"/>
  <c r="AA309"/>
  <c r="AB309"/>
  <c r="AC309"/>
  <c r="AD309"/>
  <c r="AG309"/>
  <c r="AH309"/>
  <c r="AI309"/>
  <c r="AJ309"/>
  <c r="Y310"/>
  <c r="Z310"/>
  <c r="AA310"/>
  <c r="AB310"/>
  <c r="AC310"/>
  <c r="AD310"/>
  <c r="AG310"/>
  <c r="AH310"/>
  <c r="AI310"/>
  <c r="AJ310"/>
  <c r="Y311"/>
  <c r="Z311"/>
  <c r="AA311"/>
  <c r="AB311"/>
  <c r="AC311"/>
  <c r="AD311"/>
  <c r="AG311"/>
  <c r="AH311"/>
  <c r="AI311"/>
  <c r="AJ311"/>
  <c r="Y312"/>
  <c r="Z312"/>
  <c r="AA312"/>
  <c r="AB312"/>
  <c r="AC312"/>
  <c r="AD312"/>
  <c r="AG312"/>
  <c r="AH312"/>
  <c r="AI312"/>
  <c r="AJ312"/>
  <c r="Y313"/>
  <c r="Z313"/>
  <c r="AA313"/>
  <c r="AB313"/>
  <c r="AC313"/>
  <c r="AD313"/>
  <c r="AG313"/>
  <c r="AH313"/>
  <c r="AI313"/>
  <c r="AJ313"/>
  <c r="Y314"/>
  <c r="Z314"/>
  <c r="AA314"/>
  <c r="AB314"/>
  <c r="AC314"/>
  <c r="AD314"/>
  <c r="AG314"/>
  <c r="AH314"/>
  <c r="AI314"/>
  <c r="AJ314"/>
  <c r="Y315"/>
  <c r="Z315"/>
  <c r="AA315"/>
  <c r="AB315"/>
  <c r="AC315"/>
  <c r="AD315"/>
  <c r="AG315"/>
  <c r="AH315"/>
  <c r="AI315"/>
  <c r="AJ315"/>
  <c r="Y316"/>
  <c r="Z316"/>
  <c r="AA316"/>
  <c r="AB316"/>
  <c r="AC316"/>
  <c r="AD316"/>
  <c r="AG316"/>
  <c r="AH316"/>
  <c r="AI316"/>
  <c r="AJ316"/>
  <c r="Y317"/>
  <c r="Z317"/>
  <c r="AA317"/>
  <c r="AB317"/>
  <c r="AC317"/>
  <c r="AD317"/>
  <c r="AG317"/>
  <c r="AH317"/>
  <c r="AI317"/>
  <c r="AJ317"/>
  <c r="Y318"/>
  <c r="Z318"/>
  <c r="AA318"/>
  <c r="AB318"/>
  <c r="AC318"/>
  <c r="AD318"/>
  <c r="AG318"/>
  <c r="AH318"/>
  <c r="AI318"/>
  <c r="AJ318"/>
  <c r="Y319"/>
  <c r="Z319"/>
  <c r="AA319"/>
  <c r="AB319"/>
  <c r="AC319"/>
  <c r="AD319"/>
  <c r="AG319"/>
  <c r="AH319"/>
  <c r="AI319"/>
  <c r="AJ319"/>
  <c r="Y320"/>
  <c r="Z320"/>
  <c r="AA320"/>
  <c r="AB320"/>
  <c r="AC320"/>
  <c r="AD320"/>
  <c r="AG320"/>
  <c r="AH320"/>
  <c r="AI320"/>
  <c r="AJ320"/>
  <c r="Y321"/>
  <c r="Z321"/>
  <c r="AA321"/>
  <c r="AB321"/>
  <c r="AC321"/>
  <c r="AD321"/>
  <c r="AG321"/>
  <c r="AH321"/>
  <c r="AI321"/>
  <c r="AJ321"/>
  <c r="Y322"/>
  <c r="Z322"/>
  <c r="AA322"/>
  <c r="AB322"/>
  <c r="AC322"/>
  <c r="AD322"/>
  <c r="AG322"/>
  <c r="AH322"/>
  <c r="AI322"/>
  <c r="AJ322"/>
  <c r="Y323"/>
  <c r="Z323"/>
  <c r="AA323"/>
  <c r="AB323"/>
  <c r="AC323"/>
  <c r="AD323"/>
  <c r="AG323"/>
  <c r="AH323"/>
  <c r="AI323"/>
  <c r="AJ323"/>
  <c r="Y324"/>
  <c r="Z324"/>
  <c r="AA324"/>
  <c r="AB324"/>
  <c r="AC324"/>
  <c r="AD324"/>
  <c r="AG324"/>
  <c r="AH324"/>
  <c r="AI324"/>
  <c r="AJ324"/>
  <c r="Y325"/>
  <c r="Z325"/>
  <c r="AA325"/>
  <c r="AB325"/>
  <c r="AC325"/>
  <c r="AD325"/>
  <c r="AG325"/>
  <c r="AH325"/>
  <c r="AI325"/>
  <c r="AJ325"/>
  <c r="Y326"/>
  <c r="Z326"/>
  <c r="AA326"/>
  <c r="AB326"/>
  <c r="AC326"/>
  <c r="AD326"/>
  <c r="AG326"/>
  <c r="AH326"/>
  <c r="AI326"/>
  <c r="AJ326"/>
  <c r="Y327"/>
  <c r="Z327"/>
  <c r="AA327"/>
  <c r="AB327"/>
  <c r="AC327"/>
  <c r="AD327"/>
  <c r="AG327"/>
  <c r="AH327"/>
  <c r="AI327"/>
  <c r="AJ327"/>
  <c r="Y328"/>
  <c r="Z328"/>
  <c r="AA328"/>
  <c r="AB328"/>
  <c r="AC328"/>
  <c r="AD328"/>
  <c r="AG328"/>
  <c r="AH328"/>
  <c r="AI328"/>
  <c r="AJ328"/>
  <c r="Y329"/>
  <c r="Z329"/>
  <c r="AA329"/>
  <c r="AB329"/>
  <c r="AC329"/>
  <c r="AD329"/>
  <c r="AG329"/>
  <c r="AH329"/>
  <c r="AI329"/>
  <c r="AJ329"/>
  <c r="Y330"/>
  <c r="Z330"/>
  <c r="AA330"/>
  <c r="AB330"/>
  <c r="AC330"/>
  <c r="AD330"/>
  <c r="AG330"/>
  <c r="AH330"/>
  <c r="AI330"/>
  <c r="AJ330"/>
  <c r="Y331"/>
  <c r="Z331"/>
  <c r="AA331"/>
  <c r="AB331"/>
  <c r="AC331"/>
  <c r="AD331"/>
  <c r="AG331"/>
  <c r="AH331"/>
  <c r="AI331"/>
  <c r="AJ331"/>
  <c r="Y332"/>
  <c r="Z332"/>
  <c r="AA332"/>
  <c r="AB332"/>
  <c r="AC332"/>
  <c r="AD332"/>
  <c r="AG332"/>
  <c r="AH332"/>
  <c r="AI332"/>
  <c r="AJ332"/>
  <c r="Y333"/>
  <c r="Z333"/>
  <c r="AA333"/>
  <c r="AB333"/>
  <c r="AC333"/>
  <c r="AD333"/>
  <c r="AG333"/>
  <c r="AH333"/>
  <c r="AI333"/>
  <c r="AJ333"/>
  <c r="Y334"/>
  <c r="Z334"/>
  <c r="AA334"/>
  <c r="AB334"/>
  <c r="AC334"/>
  <c r="AD334"/>
  <c r="AG334"/>
  <c r="AH334"/>
  <c r="AI334"/>
  <c r="AJ334"/>
  <c r="Y335"/>
  <c r="Z335"/>
  <c r="AA335"/>
  <c r="AB335"/>
  <c r="AC335"/>
  <c r="AD335"/>
  <c r="AG335"/>
  <c r="AH335"/>
  <c r="AI335"/>
  <c r="AJ335"/>
  <c r="Y336"/>
  <c r="Z336"/>
  <c r="AA336"/>
  <c r="AB336"/>
  <c r="AC336"/>
  <c r="AD336"/>
  <c r="AG336"/>
  <c r="AH336"/>
  <c r="AI336"/>
  <c r="AJ336"/>
  <c r="Y337"/>
  <c r="Z337"/>
  <c r="AA337"/>
  <c r="AB337"/>
  <c r="AC337"/>
  <c r="AD337"/>
  <c r="AG337"/>
  <c r="AH337"/>
  <c r="AI337"/>
  <c r="AJ337"/>
  <c r="Y338"/>
  <c r="Z338"/>
  <c r="AA338"/>
  <c r="AB338"/>
  <c r="AC338"/>
  <c r="AD338"/>
  <c r="AG338"/>
  <c r="AH338"/>
  <c r="AI338"/>
  <c r="AJ338"/>
  <c r="Y339"/>
  <c r="Z339"/>
  <c r="AA339"/>
  <c r="AB339"/>
  <c r="AC339"/>
  <c r="AD339"/>
  <c r="AG339"/>
  <c r="AH339"/>
  <c r="AI339"/>
  <c r="AJ339"/>
  <c r="Y340"/>
  <c r="Z340"/>
  <c r="AA340"/>
  <c r="AB340"/>
  <c r="AC340"/>
  <c r="AD340"/>
  <c r="AG340"/>
  <c r="AH340"/>
  <c r="AI340"/>
  <c r="AJ340"/>
  <c r="Y341"/>
  <c r="Z341"/>
  <c r="AA341"/>
  <c r="AB341"/>
  <c r="AC341"/>
  <c r="AD341"/>
  <c r="AG341"/>
  <c r="AH341"/>
  <c r="AI341"/>
  <c r="AJ341"/>
  <c r="Y342"/>
  <c r="Z342"/>
  <c r="AA342"/>
  <c r="AB342"/>
  <c r="AC342"/>
  <c r="AD342"/>
  <c r="AG342"/>
  <c r="AH342"/>
  <c r="AI342"/>
  <c r="AJ342"/>
  <c r="Y343"/>
  <c r="Z343"/>
  <c r="AA343"/>
  <c r="AB343"/>
  <c r="AC343"/>
  <c r="AD343"/>
  <c r="AG343"/>
  <c r="AH343"/>
  <c r="AI343"/>
  <c r="AJ343"/>
  <c r="Y344"/>
  <c r="Z344"/>
  <c r="AA344"/>
  <c r="AB344"/>
  <c r="AC344"/>
  <c r="AD344"/>
  <c r="AG344"/>
  <c r="AH344"/>
  <c r="AI344"/>
  <c r="AJ344"/>
  <c r="Y345"/>
  <c r="Z345"/>
  <c r="AA345"/>
  <c r="AB345"/>
  <c r="AC345"/>
  <c r="AD345"/>
  <c r="AG345"/>
  <c r="AH345"/>
  <c r="AI345"/>
  <c r="AJ345"/>
  <c r="Y346"/>
  <c r="Z346"/>
  <c r="AA346"/>
  <c r="AB346"/>
  <c r="AC346"/>
  <c r="AD346"/>
  <c r="AG346"/>
  <c r="AH346"/>
  <c r="AI346"/>
  <c r="AJ346"/>
  <c r="Y347"/>
  <c r="Z347"/>
  <c r="AA347"/>
  <c r="AB347"/>
  <c r="AC347"/>
  <c r="AD347"/>
  <c r="AG347"/>
  <c r="AH347"/>
  <c r="AI347"/>
  <c r="AJ347"/>
  <c r="Y348"/>
  <c r="Z348"/>
  <c r="AA348"/>
  <c r="AB348"/>
  <c r="AC348"/>
  <c r="AD348"/>
  <c r="AG348"/>
  <c r="AH348"/>
  <c r="AI348"/>
  <c r="AJ348"/>
  <c r="Y349"/>
  <c r="Z349"/>
  <c r="AA349"/>
  <c r="AB349"/>
  <c r="AC349"/>
  <c r="AD349"/>
  <c r="AG349"/>
  <c r="AH349"/>
  <c r="AI349"/>
  <c r="AJ349"/>
  <c r="Y350"/>
  <c r="Z350"/>
  <c r="AA350"/>
  <c r="AB350"/>
  <c r="AC350"/>
  <c r="AD350"/>
  <c r="AG350"/>
  <c r="AH350"/>
  <c r="AI350"/>
  <c r="AJ350"/>
  <c r="Y351"/>
  <c r="Z351"/>
  <c r="AA351"/>
  <c r="AB351"/>
  <c r="AC351"/>
  <c r="AD351"/>
  <c r="AG351"/>
  <c r="AH351"/>
  <c r="AI351"/>
  <c r="AJ351"/>
  <c r="Y352"/>
  <c r="Z352"/>
  <c r="AA352"/>
  <c r="AB352"/>
  <c r="AC352"/>
  <c r="AD352"/>
  <c r="AG352"/>
  <c r="AH352"/>
  <c r="AI352"/>
  <c r="AJ352"/>
  <c r="Y353"/>
  <c r="Z353"/>
  <c r="AA353"/>
  <c r="AB353"/>
  <c r="AC353"/>
  <c r="AD353"/>
  <c r="AG353"/>
  <c r="AH353"/>
  <c r="AI353"/>
  <c r="AJ353"/>
  <c r="Y354"/>
  <c r="Z354"/>
  <c r="AA354"/>
  <c r="AB354"/>
  <c r="AC354"/>
  <c r="AD354"/>
  <c r="AG354"/>
  <c r="AH354"/>
  <c r="AI354"/>
  <c r="AJ354"/>
  <c r="Y355"/>
  <c r="Z355"/>
  <c r="AA355"/>
  <c r="AB355"/>
  <c r="AC355"/>
  <c r="AD355"/>
  <c r="AG355"/>
  <c r="AH355"/>
  <c r="AI355"/>
  <c r="AJ355"/>
  <c r="Y356"/>
  <c r="Z356"/>
  <c r="AA356"/>
  <c r="AB356"/>
  <c r="AC356"/>
  <c r="AD356"/>
  <c r="AG356"/>
  <c r="AH356"/>
  <c r="AI356"/>
  <c r="AJ356"/>
  <c r="Y357"/>
  <c r="Z357"/>
  <c r="AA357"/>
  <c r="AB357"/>
  <c r="AC357"/>
  <c r="AD357"/>
  <c r="AG357"/>
  <c r="AH357"/>
  <c r="AI357"/>
  <c r="AJ357"/>
  <c r="Y358"/>
  <c r="Z358"/>
  <c r="AA358"/>
  <c r="AB358"/>
  <c r="AC358"/>
  <c r="AD358"/>
  <c r="AG358"/>
  <c r="AH358"/>
  <c r="AI358"/>
  <c r="AJ358"/>
  <c r="Y359"/>
  <c r="Z359"/>
  <c r="AA359"/>
  <c r="AB359"/>
  <c r="AC359"/>
  <c r="AD359"/>
  <c r="AG359"/>
  <c r="AH359"/>
  <c r="AI359"/>
  <c r="AJ359"/>
  <c r="Y360"/>
  <c r="Z360"/>
  <c r="AA360"/>
  <c r="AB360"/>
  <c r="AC360"/>
  <c r="AD360"/>
  <c r="AG360"/>
  <c r="AH360"/>
  <c r="AI360"/>
  <c r="AJ360"/>
  <c r="Y361"/>
  <c r="Z361"/>
  <c r="AA361"/>
  <c r="AB361"/>
  <c r="AC361"/>
  <c r="AD361"/>
  <c r="AG361"/>
  <c r="AH361"/>
  <c r="AI361"/>
  <c r="AJ361"/>
  <c r="Y362"/>
  <c r="Z362"/>
  <c r="AA362"/>
  <c r="AB362"/>
  <c r="AC362"/>
  <c r="AD362"/>
  <c r="AG362"/>
  <c r="AH362"/>
  <c r="AI362"/>
  <c r="AJ362"/>
  <c r="Y363"/>
  <c r="Z363"/>
  <c r="AA363"/>
  <c r="AB363"/>
  <c r="AC363"/>
  <c r="AD363"/>
  <c r="AG363"/>
  <c r="AH363"/>
  <c r="AI363"/>
  <c r="AJ363"/>
  <c r="Y364"/>
  <c r="Z364"/>
  <c r="AA364"/>
  <c r="AB364"/>
  <c r="AC364"/>
  <c r="AD364"/>
  <c r="AG364"/>
  <c r="AH364"/>
  <c r="AI364"/>
  <c r="AJ364"/>
  <c r="Y365"/>
  <c r="Z365"/>
  <c r="AA365"/>
  <c r="AB365"/>
  <c r="AC365"/>
  <c r="AD365"/>
  <c r="AG365"/>
  <c r="AH365"/>
  <c r="AI365"/>
  <c r="AJ365"/>
  <c r="Y366"/>
  <c r="Z366"/>
  <c r="AA366"/>
  <c r="AB366"/>
  <c r="AC366"/>
  <c r="AD366"/>
  <c r="AG366"/>
  <c r="AH366"/>
  <c r="AI366"/>
  <c r="AJ366"/>
  <c r="Y367"/>
  <c r="Z367"/>
  <c r="AA367"/>
  <c r="AB367"/>
  <c r="AC367"/>
  <c r="AD367"/>
  <c r="AG367"/>
  <c r="AH367"/>
  <c r="AI367"/>
  <c r="AJ367"/>
  <c r="Y368"/>
  <c r="Z368"/>
  <c r="AA368"/>
  <c r="AB368"/>
  <c r="AC368"/>
  <c r="AD368"/>
  <c r="AG368"/>
  <c r="AH368"/>
  <c r="AI368"/>
  <c r="AJ368"/>
  <c r="Y369"/>
  <c r="Z369"/>
  <c r="AA369"/>
  <c r="AB369"/>
  <c r="AC369"/>
  <c r="AD369"/>
  <c r="AG369"/>
  <c r="AH369"/>
  <c r="AI369"/>
  <c r="AJ369"/>
  <c r="Y370"/>
  <c r="Z370"/>
  <c r="AA370"/>
  <c r="AB370"/>
  <c r="AC370"/>
  <c r="AD370"/>
  <c r="AG370"/>
  <c r="AH370"/>
  <c r="AI370"/>
  <c r="AJ370"/>
  <c r="Y371"/>
  <c r="Z371"/>
  <c r="AA371"/>
  <c r="AB371"/>
  <c r="AC371"/>
  <c r="AD371"/>
  <c r="AG371"/>
  <c r="AH371"/>
  <c r="AI371"/>
  <c r="AJ371"/>
  <c r="Y372"/>
  <c r="Z372"/>
  <c r="AA372"/>
  <c r="AB372"/>
  <c r="AC372"/>
  <c r="AD372"/>
  <c r="AG372"/>
  <c r="AH372"/>
  <c r="AI372"/>
  <c r="AJ372"/>
  <c r="Y373"/>
  <c r="Z373"/>
  <c r="AA373"/>
  <c r="AB373"/>
  <c r="AC373"/>
  <c r="AD373"/>
  <c r="AG373"/>
  <c r="AH373"/>
  <c r="AI373"/>
  <c r="AJ373"/>
  <c r="Y374"/>
  <c r="Z374"/>
  <c r="AA374"/>
  <c r="AB374"/>
  <c r="AC374"/>
  <c r="AD374"/>
  <c r="AG374"/>
  <c r="AH374"/>
  <c r="AI374"/>
  <c r="AJ374"/>
  <c r="Y375"/>
  <c r="Z375"/>
  <c r="AA375"/>
  <c r="AB375"/>
  <c r="AC375"/>
  <c r="AD375"/>
  <c r="AG375"/>
  <c r="AH375"/>
  <c r="AI375"/>
  <c r="AJ375"/>
  <c r="Y376"/>
  <c r="Z376"/>
  <c r="AA376"/>
  <c r="AB376"/>
  <c r="AC376"/>
  <c r="AD376"/>
  <c r="AG376"/>
  <c r="AH376"/>
  <c r="AI376"/>
  <c r="AJ376"/>
  <c r="Y377"/>
  <c r="Z377"/>
  <c r="AA377"/>
  <c r="AB377"/>
  <c r="AC377"/>
  <c r="AD377"/>
  <c r="AG377"/>
  <c r="AH377"/>
  <c r="AI377"/>
  <c r="AJ377"/>
  <c r="Y378"/>
  <c r="Z378"/>
  <c r="AA378"/>
  <c r="AB378"/>
  <c r="AC378"/>
  <c r="AD378"/>
  <c r="AG378"/>
  <c r="AH378"/>
  <c r="AI378"/>
  <c r="AJ378"/>
  <c r="Y379"/>
  <c r="Z379"/>
  <c r="AA379"/>
  <c r="AB379"/>
  <c r="AC379"/>
  <c r="AD379"/>
  <c r="AG379"/>
  <c r="AH379"/>
  <c r="AI379"/>
  <c r="AJ379"/>
  <c r="Y380"/>
  <c r="Z380"/>
  <c r="AA380"/>
  <c r="AB380"/>
  <c r="AC380"/>
  <c r="AD380"/>
  <c r="AG380"/>
  <c r="AH380"/>
  <c r="AI380"/>
  <c r="AJ380"/>
  <c r="Y381"/>
  <c r="Z381"/>
  <c r="AA381"/>
  <c r="AB381"/>
  <c r="AC381"/>
  <c r="AD381"/>
  <c r="AG381"/>
  <c r="AH381"/>
  <c r="AI381"/>
  <c r="AJ381"/>
  <c r="Y382"/>
  <c r="Z382"/>
  <c r="AA382"/>
  <c r="AB382"/>
  <c r="AC382"/>
  <c r="AD382"/>
  <c r="AG382"/>
  <c r="AH382"/>
  <c r="AI382"/>
  <c r="AJ382"/>
  <c r="Y383"/>
  <c r="Z383"/>
  <c r="AA383"/>
  <c r="AB383"/>
  <c r="AC383"/>
  <c r="AD383"/>
  <c r="AG383"/>
  <c r="AH383"/>
  <c r="AI383"/>
  <c r="AJ383"/>
  <c r="Y384"/>
  <c r="Z384"/>
  <c r="AA384"/>
  <c r="AB384"/>
  <c r="AC384"/>
  <c r="AD384"/>
  <c r="AG384"/>
  <c r="AH384"/>
  <c r="AI384"/>
  <c r="AJ384"/>
  <c r="Y385"/>
  <c r="Z385"/>
  <c r="AA385"/>
  <c r="AB385"/>
  <c r="AC385"/>
  <c r="AD385"/>
  <c r="AG385"/>
  <c r="AH385"/>
  <c r="AI385"/>
  <c r="AJ385"/>
  <c r="Y386"/>
  <c r="Z386"/>
  <c r="AA386"/>
  <c r="AB386"/>
  <c r="AC386"/>
  <c r="AD386"/>
  <c r="AG386"/>
  <c r="AH386"/>
  <c r="AI386"/>
  <c r="AJ386"/>
  <c r="Y387"/>
  <c r="Z387"/>
  <c r="AA387"/>
  <c r="AB387"/>
  <c r="AC387"/>
  <c r="AD387"/>
  <c r="AG387"/>
  <c r="AH387"/>
  <c r="AI387"/>
  <c r="AJ387"/>
  <c r="Y388"/>
  <c r="Z388"/>
  <c r="AA388"/>
  <c r="AB388"/>
  <c r="AC388"/>
  <c r="AD388"/>
  <c r="AG388"/>
  <c r="AH388"/>
  <c r="AI388"/>
  <c r="AJ388"/>
  <c r="Y389"/>
  <c r="Z389"/>
  <c r="AA389"/>
  <c r="AB389"/>
  <c r="AC389"/>
  <c r="AD389"/>
  <c r="AG389"/>
  <c r="AH389"/>
  <c r="AI389"/>
  <c r="AJ389"/>
  <c r="Y390"/>
  <c r="Z390"/>
  <c r="AA390"/>
  <c r="AB390"/>
  <c r="AC390"/>
  <c r="AD390"/>
  <c r="AG390"/>
  <c r="AH390"/>
  <c r="AI390"/>
  <c r="AJ390"/>
  <c r="Y391"/>
  <c r="Z391"/>
  <c r="AA391"/>
  <c r="AB391"/>
  <c r="AC391"/>
  <c r="AD391"/>
  <c r="AG391"/>
  <c r="AH391"/>
  <c r="AI391"/>
  <c r="AJ391"/>
  <c r="Y392"/>
  <c r="Z392"/>
  <c r="AA392"/>
  <c r="AB392"/>
  <c r="AC392"/>
  <c r="AD392"/>
  <c r="AG392"/>
  <c r="AH392"/>
  <c r="AI392"/>
  <c r="AJ392"/>
  <c r="Y393"/>
  <c r="Z393"/>
  <c r="AA393"/>
  <c r="AB393"/>
  <c r="AC393"/>
  <c r="AD393"/>
  <c r="AG393"/>
  <c r="AH393"/>
  <c r="AI393"/>
  <c r="AJ393"/>
  <c r="Y394"/>
  <c r="Z394"/>
  <c r="AA394"/>
  <c r="AB394"/>
  <c r="AC394"/>
  <c r="AD394"/>
  <c r="AG394"/>
  <c r="AH394"/>
  <c r="AI394"/>
  <c r="AJ394"/>
  <c r="Y395"/>
  <c r="Z395"/>
  <c r="AA395"/>
  <c r="AB395"/>
  <c r="AC395"/>
  <c r="AD395"/>
  <c r="AG395"/>
  <c r="AH395"/>
  <c r="AI395"/>
  <c r="AJ395"/>
  <c r="Y396"/>
  <c r="Z396"/>
  <c r="AA396"/>
  <c r="AB396"/>
  <c r="AC396"/>
  <c r="AD396"/>
  <c r="AG396"/>
  <c r="AH396"/>
  <c r="AI396"/>
  <c r="AJ396"/>
  <c r="Y397"/>
  <c r="Z397"/>
  <c r="AA397"/>
  <c r="AB397"/>
  <c r="AC397"/>
  <c r="AD397"/>
  <c r="AG397"/>
  <c r="AH397"/>
  <c r="AI397"/>
  <c r="AJ397"/>
  <c r="Y398"/>
  <c r="Z398"/>
  <c r="AA398"/>
  <c r="AB398"/>
  <c r="AC398"/>
  <c r="AD398"/>
  <c r="AG398"/>
  <c r="AH398"/>
  <c r="AI398"/>
  <c r="AJ398"/>
  <c r="Y399"/>
  <c r="Z399"/>
  <c r="AA399"/>
  <c r="AB399"/>
  <c r="AC399"/>
  <c r="AD399"/>
  <c r="AG399"/>
  <c r="AH399"/>
  <c r="AI399"/>
  <c r="AJ399"/>
  <c r="Y400"/>
  <c r="Z400"/>
  <c r="AA400"/>
  <c r="AB400"/>
  <c r="AC400"/>
  <c r="AD400"/>
  <c r="AG400"/>
  <c r="AH400"/>
  <c r="AI400"/>
  <c r="AJ400"/>
  <c r="Y401"/>
  <c r="Z401"/>
  <c r="AA401"/>
  <c r="AB401"/>
  <c r="AC401"/>
  <c r="AD401"/>
  <c r="AG401"/>
  <c r="AH401"/>
  <c r="AI401"/>
  <c r="AJ401"/>
  <c r="Y402"/>
  <c r="Z402"/>
  <c r="AA402"/>
  <c r="AB402"/>
  <c r="AC402"/>
  <c r="AD402"/>
  <c r="AG402"/>
  <c r="AH402"/>
  <c r="AI402"/>
  <c r="AJ402"/>
  <c r="Y403"/>
  <c r="Z403"/>
  <c r="AA403"/>
  <c r="AB403"/>
  <c r="AC403"/>
  <c r="AD403"/>
  <c r="AG403"/>
  <c r="AH403"/>
  <c r="AI403"/>
  <c r="AJ403"/>
  <c r="Y404"/>
  <c r="Z404"/>
  <c r="AA404"/>
  <c r="AB404"/>
  <c r="AC404"/>
  <c r="AD404"/>
  <c r="AG404"/>
  <c r="AH404"/>
  <c r="AI404"/>
  <c r="AJ404"/>
  <c r="Y405"/>
  <c r="Z405"/>
  <c r="AA405"/>
  <c r="AB405"/>
  <c r="AC405"/>
  <c r="AD405"/>
  <c r="AG405"/>
  <c r="AH405"/>
  <c r="AI405"/>
  <c r="AJ405"/>
  <c r="Y406"/>
  <c r="Z406"/>
  <c r="AA406"/>
  <c r="AB406"/>
  <c r="AC406"/>
  <c r="AD406"/>
  <c r="AG406"/>
  <c r="AH406"/>
  <c r="AI406"/>
  <c r="AJ406"/>
  <c r="Y407"/>
  <c r="Z407"/>
  <c r="AA407"/>
  <c r="AB407"/>
  <c r="AC407"/>
  <c r="AD407"/>
  <c r="AG407"/>
  <c r="AH407"/>
  <c r="AI407"/>
  <c r="AJ407"/>
  <c r="Y408"/>
  <c r="Z408"/>
  <c r="AA408"/>
  <c r="AB408"/>
  <c r="AC408"/>
  <c r="AD408"/>
  <c r="AG408"/>
  <c r="AH408"/>
  <c r="AI408"/>
  <c r="AJ408"/>
  <c r="Y409"/>
  <c r="Z409"/>
  <c r="AA409"/>
  <c r="AB409"/>
  <c r="AC409"/>
  <c r="AD409"/>
  <c r="AG409"/>
  <c r="AH409"/>
  <c r="AI409"/>
  <c r="AJ409"/>
  <c r="Y410"/>
  <c r="Z410"/>
  <c r="AA410"/>
  <c r="AB410"/>
  <c r="AC410"/>
  <c r="AD410"/>
  <c r="AG410"/>
  <c r="AH410"/>
  <c r="AI410"/>
  <c r="AJ410"/>
  <c r="Y411"/>
  <c r="Z411"/>
  <c r="AA411"/>
  <c r="AB411"/>
  <c r="AC411"/>
  <c r="AD411"/>
  <c r="AG411"/>
  <c r="AH411"/>
  <c r="AI411"/>
  <c r="AJ411"/>
  <c r="Y412"/>
  <c r="Z412"/>
  <c r="AA412"/>
  <c r="AB412"/>
  <c r="AC412"/>
  <c r="AD412"/>
  <c r="AG412"/>
  <c r="AH412"/>
  <c r="AI412"/>
  <c r="AJ412"/>
  <c r="Y413"/>
  <c r="Z413"/>
  <c r="AA413"/>
  <c r="AB413"/>
  <c r="AC413"/>
  <c r="AD413"/>
  <c r="AG413"/>
  <c r="AH413"/>
  <c r="AI413"/>
  <c r="AJ413"/>
  <c r="Y414"/>
  <c r="Z414"/>
  <c r="AA414"/>
  <c r="AB414"/>
  <c r="AC414"/>
  <c r="AD414"/>
  <c r="AG414"/>
  <c r="AH414"/>
  <c r="AI414"/>
  <c r="AJ414"/>
  <c r="Y415"/>
  <c r="Z415"/>
  <c r="AA415"/>
  <c r="AB415"/>
  <c r="AC415"/>
  <c r="AD415"/>
  <c r="AG415"/>
  <c r="AH415"/>
  <c r="AI415"/>
  <c r="AJ415"/>
  <c r="Y416"/>
  <c r="Z416"/>
  <c r="AA416"/>
  <c r="AB416"/>
  <c r="AC416"/>
  <c r="AD416"/>
  <c r="AG416"/>
  <c r="AH416"/>
  <c r="AI416"/>
  <c r="AJ416"/>
  <c r="Y417"/>
  <c r="Z417"/>
  <c r="AA417"/>
  <c r="AB417"/>
  <c r="AC417"/>
  <c r="AD417"/>
  <c r="AG417"/>
  <c r="AH417"/>
  <c r="AI417"/>
  <c r="AJ417"/>
  <c r="Y418"/>
  <c r="Z418"/>
  <c r="AA418"/>
  <c r="AB418"/>
  <c r="AC418"/>
  <c r="AD418"/>
  <c r="AG418"/>
  <c r="AH418"/>
  <c r="AI418"/>
  <c r="AJ418"/>
  <c r="Y419"/>
  <c r="Z419"/>
  <c r="AA419"/>
  <c r="AB419"/>
  <c r="AC419"/>
  <c r="AD419"/>
  <c r="AG419"/>
  <c r="AH419"/>
  <c r="AI419"/>
  <c r="AJ419"/>
  <c r="Y420"/>
  <c r="Z420"/>
  <c r="AA420"/>
  <c r="AB420"/>
  <c r="AC420"/>
  <c r="AD420"/>
  <c r="AG420"/>
  <c r="AH420"/>
  <c r="AI420"/>
  <c r="AJ420"/>
  <c r="Y421"/>
  <c r="Z421"/>
  <c r="AA421"/>
  <c r="AB421"/>
  <c r="AC421"/>
  <c r="AD421"/>
  <c r="AG421"/>
  <c r="AH421"/>
  <c r="AI421"/>
  <c r="AJ421"/>
  <c r="Y422"/>
  <c r="Z422"/>
  <c r="AA422"/>
  <c r="AB422"/>
  <c r="AC422"/>
  <c r="AD422"/>
  <c r="AG422"/>
  <c r="AH422"/>
  <c r="AI422"/>
  <c r="AJ422"/>
  <c r="Y423"/>
  <c r="Z423"/>
  <c r="AA423"/>
  <c r="AB423"/>
  <c r="AC423"/>
  <c r="AD423"/>
  <c r="AG423"/>
  <c r="AH423"/>
  <c r="AI423"/>
  <c r="AJ423"/>
  <c r="Y424"/>
  <c r="Z424"/>
  <c r="AA424"/>
  <c r="AB424"/>
  <c r="AC424"/>
  <c r="AD424"/>
  <c r="AG424"/>
  <c r="AH424"/>
  <c r="AI424"/>
  <c r="AJ424"/>
  <c r="Y425"/>
  <c r="Z425"/>
  <c r="AA425"/>
  <c r="AB425"/>
  <c r="AC425"/>
  <c r="AD425"/>
  <c r="AG425"/>
  <c r="AH425"/>
  <c r="AI425"/>
  <c r="AJ425"/>
  <c r="Y426"/>
  <c r="Z426"/>
  <c r="AA426"/>
  <c r="AB426"/>
  <c r="AC426"/>
  <c r="AD426"/>
  <c r="AG426"/>
  <c r="AH426"/>
  <c r="AI426"/>
  <c r="AJ426"/>
  <c r="Y427"/>
  <c r="Z427"/>
  <c r="AA427"/>
  <c r="AB427"/>
  <c r="AC427"/>
  <c r="AD427"/>
  <c r="AG427"/>
  <c r="AH427"/>
  <c r="AI427"/>
  <c r="AJ427"/>
  <c r="Y428"/>
  <c r="Z428"/>
  <c r="AA428"/>
  <c r="AB428"/>
  <c r="AC428"/>
  <c r="AD428"/>
  <c r="AG428"/>
  <c r="AH428"/>
  <c r="AI428"/>
  <c r="AJ428"/>
  <c r="Y429"/>
  <c r="Z429"/>
  <c r="AA429"/>
  <c r="AB429"/>
  <c r="AC429"/>
  <c r="AD429"/>
  <c r="AG429"/>
  <c r="AH429"/>
  <c r="AI429"/>
  <c r="AJ429"/>
  <c r="Y430"/>
  <c r="Z430"/>
  <c r="AA430"/>
  <c r="AB430"/>
  <c r="AC430"/>
  <c r="AD430"/>
  <c r="AG430"/>
  <c r="AH430"/>
  <c r="AI430"/>
  <c r="AJ430"/>
  <c r="Y431"/>
  <c r="Z431"/>
  <c r="AA431"/>
  <c r="AB431"/>
  <c r="AC431"/>
  <c r="AD431"/>
  <c r="AG431"/>
  <c r="AH431"/>
  <c r="AI431"/>
  <c r="AJ431"/>
  <c r="Y432"/>
  <c r="Z432"/>
  <c r="AA432"/>
  <c r="AB432"/>
  <c r="AC432"/>
  <c r="AD432"/>
  <c r="AG432"/>
  <c r="AH432"/>
  <c r="AI432"/>
  <c r="AJ432"/>
  <c r="Y433"/>
  <c r="Z433"/>
  <c r="AA433"/>
  <c r="AB433"/>
  <c r="AC433"/>
  <c r="AD433"/>
  <c r="AG433"/>
  <c r="AH433"/>
  <c r="AI433"/>
  <c r="AJ433"/>
  <c r="Y434"/>
  <c r="Z434"/>
  <c r="AA434"/>
  <c r="AB434"/>
  <c r="AC434"/>
  <c r="AD434"/>
  <c r="AG434"/>
  <c r="AH434"/>
  <c r="AI434"/>
  <c r="AJ434"/>
  <c r="Y435"/>
  <c r="Z435"/>
  <c r="AA435"/>
  <c r="AB435"/>
  <c r="AC435"/>
  <c r="AD435"/>
  <c r="AG435"/>
  <c r="AH435"/>
  <c r="AI435"/>
  <c r="AJ435"/>
  <c r="Y436"/>
  <c r="Z436"/>
  <c r="AA436"/>
  <c r="AB436"/>
  <c r="AC436"/>
  <c r="AD436"/>
  <c r="AG436"/>
  <c r="AH436"/>
  <c r="AI436"/>
  <c r="AJ436"/>
  <c r="Y437"/>
  <c r="Z437"/>
  <c r="AA437"/>
  <c r="AB437"/>
  <c r="AC437"/>
  <c r="AD437"/>
  <c r="AG437"/>
  <c r="AH437"/>
  <c r="AI437"/>
  <c r="AJ437"/>
  <c r="Y438"/>
  <c r="Z438"/>
  <c r="AA438"/>
  <c r="AB438"/>
  <c r="AC438"/>
  <c r="AD438"/>
  <c r="AG438"/>
  <c r="AH438"/>
  <c r="AI438"/>
  <c r="AJ438"/>
  <c r="Y439"/>
  <c r="Z439"/>
  <c r="AA439"/>
  <c r="AB439"/>
  <c r="AC439"/>
  <c r="AD439"/>
  <c r="AG439"/>
  <c r="AH439"/>
  <c r="AI439"/>
  <c r="AJ439"/>
  <c r="Y440"/>
  <c r="Z440"/>
  <c r="AA440"/>
  <c r="AB440"/>
  <c r="AC440"/>
  <c r="AD440"/>
  <c r="AG440"/>
  <c r="AH440"/>
  <c r="AI440"/>
  <c r="AJ440"/>
  <c r="Y441"/>
  <c r="Z441"/>
  <c r="AA441"/>
  <c r="AB441"/>
  <c r="AC441"/>
  <c r="AD441"/>
  <c r="AG441"/>
  <c r="AH441"/>
  <c r="AI441"/>
  <c r="AJ441"/>
  <c r="Y442"/>
  <c r="Z442"/>
  <c r="AA442"/>
  <c r="AB442"/>
  <c r="AC442"/>
  <c r="AD442"/>
  <c r="AG442"/>
  <c r="AH442"/>
  <c r="AI442"/>
  <c r="AJ442"/>
  <c r="Y443"/>
  <c r="Z443"/>
  <c r="AA443"/>
  <c r="AB443"/>
  <c r="AC443"/>
  <c r="AD443"/>
  <c r="AG443"/>
  <c r="AH443"/>
  <c r="AI443"/>
  <c r="AJ443"/>
  <c r="Y444"/>
  <c r="Z444"/>
  <c r="AA444"/>
  <c r="AB444"/>
  <c r="AC444"/>
  <c r="AD444"/>
  <c r="AG444"/>
  <c r="AH444"/>
  <c r="AI444"/>
  <c r="AJ444"/>
  <c r="Y445"/>
  <c r="Z445"/>
  <c r="AA445"/>
  <c r="AB445"/>
  <c r="AC445"/>
  <c r="AD445"/>
  <c r="AG445"/>
  <c r="AH445"/>
  <c r="AI445"/>
  <c r="AJ445"/>
  <c r="Y446"/>
  <c r="Z446"/>
  <c r="AA446"/>
  <c r="AB446"/>
  <c r="AC446"/>
  <c r="AD446"/>
  <c r="AG446"/>
  <c r="AH446"/>
  <c r="AI446"/>
  <c r="AJ446"/>
  <c r="Y447"/>
  <c r="Z447"/>
  <c r="AA447"/>
  <c r="AB447"/>
  <c r="AC447"/>
  <c r="AD447"/>
  <c r="AG447"/>
  <c r="AH447"/>
  <c r="AI447"/>
  <c r="AJ447"/>
  <c r="Y448"/>
  <c r="Z448"/>
  <c r="AA448"/>
  <c r="AB448"/>
  <c r="AC448"/>
  <c r="AD448"/>
  <c r="AG448"/>
  <c r="AH448"/>
  <c r="AI448"/>
  <c r="AJ448"/>
  <c r="Y449"/>
  <c r="Z449"/>
  <c r="AA449"/>
  <c r="AB449"/>
  <c r="AC449"/>
  <c r="AD449"/>
  <c r="AG449"/>
  <c r="AH449"/>
  <c r="AI449"/>
  <c r="AJ449"/>
  <c r="Y450"/>
  <c r="Z450"/>
  <c r="AA450"/>
  <c r="AB450"/>
  <c r="AC450"/>
  <c r="AD450"/>
  <c r="AG450"/>
  <c r="AH450"/>
  <c r="AI450"/>
  <c r="AJ450"/>
  <c r="Y451"/>
  <c r="Z451"/>
  <c r="AA451"/>
  <c r="AB451"/>
  <c r="AC451"/>
  <c r="AD451"/>
  <c r="AG451"/>
  <c r="AH451"/>
  <c r="AI451"/>
  <c r="AJ451"/>
  <c r="Y452"/>
  <c r="Z452"/>
  <c r="AA452"/>
  <c r="AB452"/>
  <c r="AC452"/>
  <c r="AD452"/>
  <c r="AG452"/>
  <c r="AH452"/>
  <c r="AI452"/>
  <c r="AJ452"/>
  <c r="Y453"/>
  <c r="Z453"/>
  <c r="AA453"/>
  <c r="AB453"/>
  <c r="AC453"/>
  <c r="AD453"/>
  <c r="AG453"/>
  <c r="AH453"/>
  <c r="AI453"/>
  <c r="AJ453"/>
  <c r="Y454"/>
  <c r="Z454"/>
  <c r="AA454"/>
  <c r="AB454"/>
  <c r="AC454"/>
  <c r="AD454"/>
  <c r="AG454"/>
  <c r="AH454"/>
  <c r="AI454"/>
  <c r="AJ454"/>
  <c r="Y455"/>
  <c r="Z455"/>
  <c r="AA455"/>
  <c r="AB455"/>
  <c r="AC455"/>
  <c r="AD455"/>
  <c r="AG455"/>
  <c r="AH455"/>
  <c r="AI455"/>
  <c r="AJ455"/>
  <c r="Y456"/>
  <c r="Z456"/>
  <c r="AA456"/>
  <c r="AB456"/>
  <c r="AC456"/>
  <c r="AD456"/>
  <c r="AG456"/>
  <c r="AH456"/>
  <c r="AI456"/>
  <c r="AJ456"/>
  <c r="Y457"/>
  <c r="Z457"/>
  <c r="AA457"/>
  <c r="AB457"/>
  <c r="AC457"/>
  <c r="AD457"/>
  <c r="AG457"/>
  <c r="AH457"/>
  <c r="AI457"/>
  <c r="AJ457"/>
  <c r="Y458"/>
  <c r="Z458"/>
  <c r="AA458"/>
  <c r="AB458"/>
  <c r="AC458"/>
  <c r="AD458"/>
  <c r="AG458"/>
  <c r="AH458"/>
  <c r="AI458"/>
  <c r="AJ458"/>
  <c r="Y459"/>
  <c r="Z459"/>
  <c r="AA459"/>
  <c r="AB459"/>
  <c r="AC459"/>
  <c r="AD459"/>
  <c r="AG459"/>
  <c r="AH459"/>
  <c r="AI459"/>
  <c r="AJ459"/>
  <c r="Y460"/>
  <c r="Z460"/>
  <c r="AA460"/>
  <c r="AB460"/>
  <c r="AC460"/>
  <c r="AD460"/>
  <c r="AG460"/>
  <c r="AH460"/>
  <c r="AI460"/>
  <c r="AJ460"/>
  <c r="Y461"/>
  <c r="Z461"/>
  <c r="AA461"/>
  <c r="AB461"/>
  <c r="AC461"/>
  <c r="AD461"/>
  <c r="AG461"/>
  <c r="AH461"/>
  <c r="AI461"/>
  <c r="AJ461"/>
  <c r="Y462"/>
  <c r="Z462"/>
  <c r="AA462"/>
  <c r="AB462"/>
  <c r="AC462"/>
  <c r="AD462"/>
  <c r="AG462"/>
  <c r="AH462"/>
  <c r="AI462"/>
  <c r="AJ462"/>
  <c r="Y463"/>
  <c r="Z463"/>
  <c r="AA463"/>
  <c r="AB463"/>
  <c r="AC463"/>
  <c r="AD463"/>
  <c r="AG463"/>
  <c r="AH463"/>
  <c r="AI463"/>
  <c r="AJ463"/>
  <c r="Y464"/>
  <c r="Z464"/>
  <c r="AA464"/>
  <c r="AB464"/>
  <c r="AC464"/>
  <c r="AD464"/>
  <c r="AG464"/>
  <c r="AH464"/>
  <c r="AI464"/>
  <c r="AJ464"/>
  <c r="Y465"/>
  <c r="Z465"/>
  <c r="AA465"/>
  <c r="AB465"/>
  <c r="AC465"/>
  <c r="AD465"/>
  <c r="AG465"/>
  <c r="AH465"/>
  <c r="AI465"/>
  <c r="AJ465"/>
  <c r="Y466"/>
  <c r="Z466"/>
  <c r="AA466"/>
  <c r="AB466"/>
  <c r="AC466"/>
  <c r="AD466"/>
  <c r="AG466"/>
  <c r="AH466"/>
  <c r="AI466"/>
  <c r="AJ466"/>
  <c r="Y467"/>
  <c r="Z467"/>
  <c r="AA467"/>
  <c r="AB467"/>
  <c r="AC467"/>
  <c r="AD467"/>
  <c r="AG467"/>
  <c r="AH467"/>
  <c r="AI467"/>
  <c r="AJ467"/>
  <c r="Y468"/>
  <c r="Z468"/>
  <c r="AA468"/>
  <c r="AB468"/>
  <c r="AC468"/>
  <c r="AD468"/>
  <c r="AG468"/>
  <c r="AH468"/>
  <c r="AI468"/>
  <c r="AJ468"/>
  <c r="Y469"/>
  <c r="Z469"/>
  <c r="AA469"/>
  <c r="AB469"/>
  <c r="AC469"/>
  <c r="AD469"/>
  <c r="AG469"/>
  <c r="AH469"/>
  <c r="AI469"/>
  <c r="AJ469"/>
  <c r="Y470"/>
  <c r="Z470"/>
  <c r="AA470"/>
  <c r="AB470"/>
  <c r="AC470"/>
  <c r="AD470"/>
  <c r="AG470"/>
  <c r="AH470"/>
  <c r="AI470"/>
  <c r="AJ470"/>
  <c r="Y471"/>
  <c r="Z471"/>
  <c r="AA471"/>
  <c r="AB471"/>
  <c r="AC471"/>
  <c r="AD471"/>
  <c r="AG471"/>
  <c r="AH471"/>
  <c r="AI471"/>
  <c r="AJ471"/>
  <c r="Y472"/>
  <c r="Z472"/>
  <c r="AA472"/>
  <c r="AB472"/>
  <c r="AC472"/>
  <c r="AD472"/>
  <c r="AG472"/>
  <c r="AH472"/>
  <c r="AI472"/>
  <c r="AJ472"/>
  <c r="Y473"/>
  <c r="Z473"/>
  <c r="AA473"/>
  <c r="AB473"/>
  <c r="AC473"/>
  <c r="AD473"/>
  <c r="AG473"/>
  <c r="AH473"/>
  <c r="AI473"/>
  <c r="AJ473"/>
  <c r="Y474"/>
  <c r="Z474"/>
  <c r="AA474"/>
  <c r="AB474"/>
  <c r="AC474"/>
  <c r="AD474"/>
  <c r="AG474"/>
  <c r="AH474"/>
  <c r="AI474"/>
  <c r="AJ474"/>
  <c r="Y475"/>
  <c r="Z475"/>
  <c r="AA475"/>
  <c r="AB475"/>
  <c r="AC475"/>
  <c r="AD475"/>
  <c r="AG475"/>
  <c r="AH475"/>
  <c r="AI475"/>
  <c r="AJ475"/>
  <c r="Y476"/>
  <c r="Z476"/>
  <c r="AA476"/>
  <c r="AB476"/>
  <c r="AC476"/>
  <c r="AD476"/>
  <c r="AG476"/>
  <c r="AH476"/>
  <c r="AI476"/>
  <c r="AJ476"/>
  <c r="Y477"/>
  <c r="Z477"/>
  <c r="AA477"/>
  <c r="AB477"/>
  <c r="AC477"/>
  <c r="AD477"/>
  <c r="AG477"/>
  <c r="AH477"/>
  <c r="AI477"/>
  <c r="AJ477"/>
  <c r="Y478"/>
  <c r="Z478"/>
  <c r="AA478"/>
  <c r="AB478"/>
  <c r="AC478"/>
  <c r="AD478"/>
  <c r="AG478"/>
  <c r="AH478"/>
  <c r="AI478"/>
  <c r="AJ478"/>
  <c r="Y479"/>
  <c r="Z479"/>
  <c r="AA479"/>
  <c r="AB479"/>
  <c r="AC479"/>
  <c r="AD479"/>
  <c r="AG479"/>
  <c r="AH479"/>
  <c r="AI479"/>
  <c r="AJ479"/>
  <c r="Y480"/>
  <c r="Z480"/>
  <c r="AA480"/>
  <c r="AB480"/>
  <c r="AC480"/>
  <c r="AD480"/>
  <c r="AG480"/>
  <c r="AH480"/>
  <c r="AI480"/>
  <c r="AJ480"/>
  <c r="Y481"/>
  <c r="Z481"/>
  <c r="AA481"/>
  <c r="AB481"/>
  <c r="AC481"/>
  <c r="AD481"/>
  <c r="AG481"/>
  <c r="AH481"/>
  <c r="AI481"/>
  <c r="AJ481"/>
  <c r="Y482"/>
  <c r="Z482"/>
  <c r="AA482"/>
  <c r="AB482"/>
  <c r="AC482"/>
  <c r="AD482"/>
  <c r="AG482"/>
  <c r="AH482"/>
  <c r="AI482"/>
  <c r="AJ482"/>
  <c r="Y483"/>
  <c r="Z483"/>
  <c r="AA483"/>
  <c r="AB483"/>
  <c r="AC483"/>
  <c r="AD483"/>
  <c r="AG483"/>
  <c r="AH483"/>
  <c r="AI483"/>
  <c r="AJ483"/>
  <c r="Y484"/>
  <c r="Z484"/>
  <c r="AA484"/>
  <c r="AB484"/>
  <c r="AC484"/>
  <c r="AD484"/>
  <c r="AG484"/>
  <c r="AH484"/>
  <c r="AI484"/>
  <c r="AJ484"/>
  <c r="Y485"/>
  <c r="Z485"/>
  <c r="AA485"/>
  <c r="AB485"/>
  <c r="AC485"/>
  <c r="AD485"/>
  <c r="AG485"/>
  <c r="AH485"/>
  <c r="AI485"/>
  <c r="AJ485"/>
  <c r="Y486"/>
  <c r="Z486"/>
  <c r="AA486"/>
  <c r="AB486"/>
  <c r="AC486"/>
  <c r="AD486"/>
  <c r="AG486"/>
  <c r="AH486"/>
  <c r="AI486"/>
  <c r="AJ486"/>
  <c r="Y487"/>
  <c r="Z487"/>
  <c r="AA487"/>
  <c r="AB487"/>
  <c r="AC487"/>
  <c r="AD487"/>
  <c r="AG487"/>
  <c r="AH487"/>
  <c r="AI487"/>
  <c r="AJ487"/>
  <c r="Y488"/>
  <c r="Z488"/>
  <c r="AA488"/>
  <c r="AB488"/>
  <c r="AC488"/>
  <c r="AD488"/>
  <c r="AG488"/>
  <c r="AH488"/>
  <c r="AI488"/>
  <c r="AJ488"/>
  <c r="Y489"/>
  <c r="Z489"/>
  <c r="AA489"/>
  <c r="AB489"/>
  <c r="AC489"/>
  <c r="AD489"/>
  <c r="AG489"/>
  <c r="AH489"/>
  <c r="AI489"/>
  <c r="AJ489"/>
  <c r="Y490"/>
  <c r="Z490"/>
  <c r="AA490"/>
  <c r="AB490"/>
  <c r="AC490"/>
  <c r="AD490"/>
  <c r="AG490"/>
  <c r="AH490"/>
  <c r="AI490"/>
  <c r="AJ490"/>
  <c r="Y491"/>
  <c r="Z491"/>
  <c r="AA491"/>
  <c r="AB491"/>
  <c r="AC491"/>
  <c r="AD491"/>
  <c r="AG491"/>
  <c r="AH491"/>
  <c r="AI491"/>
  <c r="AJ491"/>
  <c r="Y492"/>
  <c r="Z492"/>
  <c r="AA492"/>
  <c r="AB492"/>
  <c r="AC492"/>
  <c r="AD492"/>
  <c r="AG492"/>
  <c r="AH492"/>
  <c r="AI492"/>
  <c r="AJ492"/>
  <c r="Y493"/>
  <c r="Z493"/>
  <c r="AA493"/>
  <c r="AB493"/>
  <c r="AC493"/>
  <c r="AD493"/>
  <c r="AG493"/>
  <c r="AH493"/>
  <c r="AI493"/>
  <c r="AJ493"/>
  <c r="Y494"/>
  <c r="Z494"/>
  <c r="AA494"/>
  <c r="AB494"/>
  <c r="AC494"/>
  <c r="AD494"/>
  <c r="AG494"/>
  <c r="AH494"/>
  <c r="AI494"/>
  <c r="AJ494"/>
  <c r="Y495"/>
  <c r="Z495"/>
  <c r="AA495"/>
  <c r="AB495"/>
  <c r="AC495"/>
  <c r="AD495"/>
  <c r="AG495"/>
  <c r="AH495"/>
  <c r="AI495"/>
  <c r="AJ495"/>
  <c r="Y496"/>
  <c r="Z496"/>
  <c r="AA496"/>
  <c r="AB496"/>
  <c r="AC496"/>
  <c r="AD496"/>
  <c r="AG496"/>
  <c r="AH496"/>
  <c r="AI496"/>
  <c r="AJ496"/>
  <c r="Y497"/>
  <c r="Z497"/>
  <c r="AA497"/>
  <c r="AB497"/>
  <c r="AC497"/>
  <c r="AD497"/>
  <c r="AG497"/>
  <c r="AH497"/>
  <c r="AI497"/>
  <c r="AJ497"/>
  <c r="Y498"/>
  <c r="Z498"/>
  <c r="AA498"/>
  <c r="AB498"/>
  <c r="AC498"/>
  <c r="AD498"/>
  <c r="AG498"/>
  <c r="AH498"/>
  <c r="AI498"/>
  <c r="AJ498"/>
  <c r="Y499"/>
  <c r="Z499"/>
  <c r="AA499"/>
  <c r="AB499"/>
  <c r="AC499"/>
  <c r="AD499"/>
  <c r="AG499"/>
  <c r="AH499"/>
  <c r="AI499"/>
  <c r="AJ499"/>
  <c r="Y500"/>
  <c r="Z500"/>
  <c r="AA500"/>
  <c r="AB500"/>
  <c r="AC500"/>
  <c r="AD500"/>
  <c r="AG500"/>
  <c r="AH500"/>
  <c r="AI500"/>
  <c r="AJ500"/>
  <c r="Y501"/>
  <c r="Z501"/>
  <c r="AA501"/>
  <c r="AB501"/>
  <c r="AC501"/>
  <c r="AD501"/>
  <c r="AG501"/>
  <c r="AH501"/>
  <c r="AI501"/>
  <c r="AJ501"/>
  <c r="Y502"/>
  <c r="Z502"/>
  <c r="AA502"/>
  <c r="AB502"/>
  <c r="AC502"/>
  <c r="AD502"/>
  <c r="AG502"/>
  <c r="AH502"/>
  <c r="AI502"/>
  <c r="AJ502"/>
  <c r="Y503"/>
  <c r="Z503"/>
  <c r="AA503"/>
  <c r="AB503"/>
  <c r="AC503"/>
  <c r="AD503"/>
  <c r="AG503"/>
  <c r="AH503"/>
  <c r="AI503"/>
  <c r="AJ503"/>
  <c r="Y504"/>
  <c r="Z504"/>
  <c r="AA504"/>
  <c r="AB504"/>
  <c r="AC504"/>
  <c r="AD504"/>
  <c r="AG504"/>
  <c r="AH504"/>
  <c r="AI504"/>
  <c r="AJ504"/>
  <c r="Y505"/>
  <c r="Z505"/>
  <c r="AA505"/>
  <c r="AB505"/>
  <c r="AC505"/>
  <c r="AD505"/>
  <c r="AG505"/>
  <c r="AH505"/>
  <c r="AI505"/>
  <c r="AJ505"/>
  <c r="Y506"/>
  <c r="Z506"/>
  <c r="AA506"/>
  <c r="AB506"/>
  <c r="AC506"/>
  <c r="AD506"/>
  <c r="AG506"/>
  <c r="AH506"/>
  <c r="AI506"/>
  <c r="AJ506"/>
  <c r="Y507"/>
  <c r="Z507"/>
  <c r="AA507"/>
  <c r="AB507"/>
  <c r="AC507"/>
  <c r="AD507"/>
  <c r="AG507"/>
  <c r="AH507"/>
  <c r="AI507"/>
  <c r="AJ507"/>
  <c r="Y508"/>
  <c r="Z508"/>
  <c r="AA508"/>
  <c r="AB508"/>
  <c r="AC508"/>
  <c r="AD508"/>
  <c r="AG508"/>
  <c r="AH508"/>
  <c r="AI508"/>
  <c r="AJ508"/>
  <c r="Y509"/>
  <c r="Z509"/>
  <c r="AA509"/>
  <c r="AB509"/>
  <c r="AC509"/>
  <c r="AD509"/>
  <c r="AG509"/>
  <c r="AH509"/>
  <c r="AI509"/>
  <c r="AJ509"/>
  <c r="Y510"/>
  <c r="Z510"/>
  <c r="AA510"/>
  <c r="AB510"/>
  <c r="AC510"/>
  <c r="AD510"/>
  <c r="AG510"/>
  <c r="AH510"/>
  <c r="AI510"/>
  <c r="AJ510"/>
  <c r="Y511"/>
  <c r="Z511"/>
  <c r="AA511"/>
  <c r="AB511"/>
  <c r="AC511"/>
  <c r="AD511"/>
  <c r="AG511"/>
  <c r="AH511"/>
  <c r="AI511"/>
  <c r="AJ511"/>
  <c r="Y512"/>
  <c r="Z512"/>
  <c r="AA512"/>
  <c r="AB512"/>
  <c r="AC512"/>
  <c r="AD512"/>
  <c r="AG512"/>
  <c r="AH512"/>
  <c r="AI512"/>
  <c r="AJ512"/>
  <c r="Y513"/>
  <c r="Z513"/>
  <c r="AA513"/>
  <c r="AB513"/>
  <c r="AC513"/>
  <c r="AD513"/>
  <c r="AG513"/>
  <c r="AH513"/>
  <c r="AI513"/>
  <c r="AJ513"/>
  <c r="Y514"/>
  <c r="Z514"/>
  <c r="AA514"/>
  <c r="AB514"/>
  <c r="AC514"/>
  <c r="AD514"/>
  <c r="AG514"/>
  <c r="AH514"/>
  <c r="AI514"/>
  <c r="AJ514"/>
  <c r="Y515"/>
  <c r="Z515"/>
  <c r="AA515"/>
  <c r="AB515"/>
  <c r="AC515"/>
  <c r="AD515"/>
  <c r="AG515"/>
  <c r="AH515"/>
  <c r="AI515"/>
  <c r="AJ515"/>
  <c r="Y516"/>
  <c r="Z516"/>
  <c r="AA516"/>
  <c r="AB516"/>
  <c r="AC516"/>
  <c r="AD516"/>
  <c r="AG516"/>
  <c r="AH516"/>
  <c r="AI516"/>
  <c r="AJ516"/>
  <c r="Y517"/>
  <c r="Z517"/>
  <c r="AA517"/>
  <c r="AB517"/>
  <c r="AC517"/>
  <c r="AD517"/>
  <c r="AG517"/>
  <c r="AH517"/>
  <c r="AI517"/>
  <c r="AJ517"/>
  <c r="Y518"/>
  <c r="Z518"/>
  <c r="AA518"/>
  <c r="AB518"/>
  <c r="AC518"/>
  <c r="AD518"/>
  <c r="AG518"/>
  <c r="AH518"/>
  <c r="AI518"/>
  <c r="AJ518"/>
  <c r="Y519"/>
  <c r="Z519"/>
  <c r="AA519"/>
  <c r="AB519"/>
  <c r="AC519"/>
  <c r="AD519"/>
  <c r="AG519"/>
  <c r="AH519"/>
  <c r="AI519"/>
  <c r="AJ519"/>
  <c r="Y520"/>
  <c r="Z520"/>
  <c r="AA520"/>
  <c r="AB520"/>
  <c r="AC520"/>
  <c r="AD520"/>
  <c r="AG520"/>
  <c r="AH520"/>
  <c r="AI520"/>
  <c r="AJ520"/>
  <c r="Y521"/>
  <c r="Z521"/>
  <c r="AA521"/>
  <c r="AB521"/>
  <c r="AC521"/>
  <c r="AD521"/>
  <c r="AG521"/>
  <c r="AH521"/>
  <c r="AI521"/>
  <c r="AJ521"/>
  <c r="Y522"/>
  <c r="Z522"/>
  <c r="AA522"/>
  <c r="AB522"/>
  <c r="AC522"/>
  <c r="AD522"/>
  <c r="AG522"/>
  <c r="AH522"/>
  <c r="AI522"/>
  <c r="AJ522"/>
  <c r="Y523"/>
  <c r="Z523"/>
  <c r="AA523"/>
  <c r="AB523"/>
  <c r="AC523"/>
  <c r="AD523"/>
  <c r="AG523"/>
  <c r="AH523"/>
  <c r="AI523"/>
  <c r="AJ523"/>
  <c r="Y524"/>
  <c r="Z524"/>
  <c r="AA524"/>
  <c r="AB524"/>
  <c r="AC524"/>
  <c r="AD524"/>
  <c r="AG524"/>
  <c r="AH524"/>
  <c r="AI524"/>
  <c r="AJ524"/>
  <c r="Y525"/>
  <c r="Z525"/>
  <c r="AA525"/>
  <c r="AB525"/>
  <c r="AC525"/>
  <c r="AD525"/>
  <c r="AG525"/>
  <c r="AH525"/>
  <c r="AI525"/>
  <c r="AJ525"/>
  <c r="Y526"/>
  <c r="Z526"/>
  <c r="AA526"/>
  <c r="AB526"/>
  <c r="AC526"/>
  <c r="AD526"/>
  <c r="AG526"/>
  <c r="AH526"/>
  <c r="AI526"/>
  <c r="AJ526"/>
  <c r="Y527"/>
  <c r="Z527"/>
  <c r="AA527"/>
  <c r="AB527"/>
  <c r="AC527"/>
  <c r="AD527"/>
  <c r="AG527"/>
  <c r="AH527"/>
  <c r="AI527"/>
  <c r="AJ527"/>
  <c r="Y528"/>
  <c r="Z528"/>
  <c r="AA528"/>
  <c r="AB528"/>
  <c r="AC528"/>
  <c r="AD528"/>
  <c r="AG528"/>
  <c r="AH528"/>
  <c r="AI528"/>
  <c r="AJ528"/>
  <c r="Y529"/>
  <c r="Z529"/>
  <c r="AA529"/>
  <c r="AB529"/>
  <c r="AC529"/>
  <c r="AD529"/>
  <c r="AG529"/>
  <c r="AH529"/>
  <c r="AI529"/>
  <c r="AJ529"/>
  <c r="Y530"/>
  <c r="Z530"/>
  <c r="AA530"/>
  <c r="AB530"/>
  <c r="AC530"/>
  <c r="AD530"/>
  <c r="AG530"/>
  <c r="AH530"/>
  <c r="AI530"/>
  <c r="AJ530"/>
  <c r="Y531"/>
  <c r="Z531"/>
  <c r="AA531"/>
  <c r="AB531"/>
  <c r="AC531"/>
  <c r="AD531"/>
  <c r="AG531"/>
  <c r="AH531"/>
  <c r="AI531"/>
  <c r="AJ531"/>
  <c r="Y532"/>
  <c r="Z532"/>
  <c r="AA532"/>
  <c r="AB532"/>
  <c r="AC532"/>
  <c r="AD532"/>
  <c r="AG532"/>
  <c r="AH532"/>
  <c r="AI532"/>
  <c r="AJ532"/>
  <c r="Y533"/>
  <c r="Z533"/>
  <c r="AA533"/>
  <c r="AB533"/>
  <c r="AC533"/>
  <c r="AD533"/>
  <c r="AG533"/>
  <c r="AH533"/>
  <c r="AI533"/>
  <c r="AJ533"/>
  <c r="Y534"/>
  <c r="Z534"/>
  <c r="AA534"/>
  <c r="AB534"/>
  <c r="AC534"/>
  <c r="AD534"/>
  <c r="AG534"/>
  <c r="AH534"/>
  <c r="AI534"/>
  <c r="AJ534"/>
  <c r="Y535"/>
  <c r="Z535"/>
  <c r="AA535"/>
  <c r="AB535"/>
  <c r="AC535"/>
  <c r="AD535"/>
  <c r="AG535"/>
  <c r="AH535"/>
  <c r="AI535"/>
  <c r="AJ535"/>
  <c r="Y536"/>
  <c r="Z536"/>
  <c r="AA536"/>
  <c r="AB536"/>
  <c r="AC536"/>
  <c r="AD536"/>
  <c r="AG536"/>
  <c r="AH536"/>
  <c r="AI536"/>
  <c r="AJ536"/>
  <c r="Y537"/>
  <c r="Z537"/>
  <c r="AA537"/>
  <c r="AB537"/>
  <c r="AC537"/>
  <c r="AD537"/>
  <c r="AG537"/>
  <c r="AH537"/>
  <c r="AI537"/>
  <c r="AJ537"/>
  <c r="Y538"/>
  <c r="Z538"/>
  <c r="AA538"/>
  <c r="AB538"/>
  <c r="AC538"/>
  <c r="AD538"/>
  <c r="AG538"/>
  <c r="AH538"/>
  <c r="AI538"/>
  <c r="AJ538"/>
  <c r="Y539"/>
  <c r="Z539"/>
  <c r="AA539"/>
  <c r="AB539"/>
  <c r="AC539"/>
  <c r="AD539"/>
  <c r="AG539"/>
  <c r="AH539"/>
  <c r="AI539"/>
  <c r="AJ539"/>
  <c r="Y540"/>
  <c r="Z540"/>
  <c r="AA540"/>
  <c r="AB540"/>
  <c r="AC540"/>
  <c r="AD540"/>
  <c r="AG540"/>
  <c r="AH540"/>
  <c r="AI540"/>
  <c r="AJ540"/>
  <c r="Y541"/>
  <c r="Z541"/>
  <c r="AA541"/>
  <c r="AB541"/>
  <c r="AC541"/>
  <c r="AD541"/>
  <c r="AG541"/>
  <c r="AH541"/>
  <c r="AI541"/>
  <c r="AJ541"/>
  <c r="Y542"/>
  <c r="Z542"/>
  <c r="AA542"/>
  <c r="AB542"/>
  <c r="AC542"/>
  <c r="AD542"/>
  <c r="AG542"/>
  <c r="AH542"/>
  <c r="AI542"/>
  <c r="AJ542"/>
  <c r="Y543"/>
  <c r="Z543"/>
  <c r="AA543"/>
  <c r="AB543"/>
  <c r="AC543"/>
  <c r="AD543"/>
  <c r="AG543"/>
  <c r="AH543"/>
  <c r="AI543"/>
  <c r="AJ543"/>
  <c r="Y544"/>
  <c r="Z544"/>
  <c r="AA544"/>
  <c r="AB544"/>
  <c r="AC544"/>
  <c r="AD544"/>
  <c r="AG544"/>
  <c r="AH544"/>
  <c r="AI544"/>
  <c r="AJ544"/>
  <c r="Y545"/>
  <c r="Z545"/>
  <c r="AA545"/>
  <c r="AB545"/>
  <c r="AC545"/>
  <c r="AD545"/>
  <c r="AG545"/>
  <c r="AH545"/>
  <c r="AI545"/>
  <c r="AJ545"/>
  <c r="Y546"/>
  <c r="Z546"/>
  <c r="AA546"/>
  <c r="AB546"/>
  <c r="AC546"/>
  <c r="AD546"/>
  <c r="AG546"/>
  <c r="AH546"/>
  <c r="AI546"/>
  <c r="AJ546"/>
  <c r="Y547"/>
  <c r="Z547"/>
  <c r="AA547"/>
  <c r="AB547"/>
  <c r="AC547"/>
  <c r="AD547"/>
  <c r="AG547"/>
  <c r="AH547"/>
  <c r="AI547"/>
  <c r="AJ547"/>
  <c r="Y548"/>
  <c r="Z548"/>
  <c r="AA548"/>
  <c r="AB548"/>
  <c r="AC548"/>
  <c r="AD548"/>
  <c r="AG548"/>
  <c r="AH548"/>
  <c r="AI548"/>
  <c r="AJ548"/>
  <c r="Y549"/>
  <c r="Z549"/>
  <c r="AA549"/>
  <c r="AB549"/>
  <c r="AC549"/>
  <c r="AD549"/>
  <c r="AG549"/>
  <c r="AH549"/>
  <c r="AI549"/>
  <c r="AJ549"/>
  <c r="Y550"/>
  <c r="Z550"/>
  <c r="AA550"/>
  <c r="AB550"/>
  <c r="AC550"/>
  <c r="AD550"/>
  <c r="AG550"/>
  <c r="AH550"/>
  <c r="AI550"/>
  <c r="AJ550"/>
  <c r="Y551"/>
  <c r="Z551"/>
  <c r="AA551"/>
  <c r="AB551"/>
  <c r="AC551"/>
  <c r="AD551"/>
  <c r="AG551"/>
  <c r="AH551"/>
  <c r="AI551"/>
  <c r="AJ551"/>
  <c r="Y552"/>
  <c r="Z552"/>
  <c r="AA552"/>
  <c r="AB552"/>
  <c r="AC552"/>
  <c r="AD552"/>
  <c r="AG552"/>
  <c r="AH552"/>
  <c r="AI552"/>
  <c r="AJ552"/>
  <c r="Y553"/>
  <c r="Z553"/>
  <c r="AA553"/>
  <c r="AB553"/>
  <c r="AC553"/>
  <c r="AD553"/>
  <c r="AG553"/>
  <c r="AH553"/>
  <c r="AI553"/>
  <c r="AJ553"/>
  <c r="Y554"/>
  <c r="Z554"/>
  <c r="AA554"/>
  <c r="AB554"/>
  <c r="AC554"/>
  <c r="AD554"/>
  <c r="AG554"/>
  <c r="AH554"/>
  <c r="AI554"/>
  <c r="AJ554"/>
  <c r="Y555"/>
  <c r="Z555"/>
  <c r="AA555"/>
  <c r="AB555"/>
  <c r="AC555"/>
  <c r="AD555"/>
  <c r="AG555"/>
  <c r="AH555"/>
  <c r="AI555"/>
  <c r="AJ555"/>
  <c r="Y556"/>
  <c r="Z556"/>
  <c r="AA556"/>
  <c r="AB556"/>
  <c r="AC556"/>
  <c r="AD556"/>
  <c r="AG556"/>
  <c r="AH556"/>
  <c r="AI556"/>
  <c r="AJ556"/>
  <c r="Y557"/>
  <c r="Z557"/>
  <c r="AA557"/>
  <c r="AB557"/>
  <c r="AC557"/>
  <c r="AD557"/>
  <c r="AG557"/>
  <c r="AH557"/>
  <c r="AI557"/>
  <c r="AJ557"/>
  <c r="Y558"/>
  <c r="Z558"/>
  <c r="AA558"/>
  <c r="AB558"/>
  <c r="AC558"/>
  <c r="AD558"/>
  <c r="AG558"/>
  <c r="AH558"/>
  <c r="AI558"/>
  <c r="AJ558"/>
  <c r="Y559"/>
  <c r="Z559"/>
  <c r="AA559"/>
  <c r="AB559"/>
  <c r="AC559"/>
  <c r="AD559"/>
  <c r="AG559"/>
  <c r="AH559"/>
  <c r="AI559"/>
  <c r="AJ559"/>
  <c r="Y560"/>
  <c r="Z560"/>
  <c r="AA560"/>
  <c r="AB560"/>
  <c r="AC560"/>
  <c r="AD560"/>
  <c r="AG560"/>
  <c r="AH560"/>
  <c r="AI560"/>
  <c r="AJ560"/>
  <c r="Y561"/>
  <c r="Z561"/>
  <c r="AA561"/>
  <c r="AB561"/>
  <c r="AC561"/>
  <c r="AD561"/>
  <c r="AG561"/>
  <c r="AH561"/>
  <c r="AI561"/>
  <c r="AJ561"/>
  <c r="Y562"/>
  <c r="Z562"/>
  <c r="AA562"/>
  <c r="AB562"/>
  <c r="AC562"/>
  <c r="AD562"/>
  <c r="AG562"/>
  <c r="AH562"/>
  <c r="AI562"/>
  <c r="AJ562"/>
  <c r="Y563"/>
  <c r="Z563"/>
  <c r="AA563"/>
  <c r="AB563"/>
  <c r="AC563"/>
  <c r="AD563"/>
  <c r="AG563"/>
  <c r="AH563"/>
  <c r="AI563"/>
  <c r="AJ563"/>
  <c r="Y564"/>
  <c r="Z564"/>
  <c r="AA564"/>
  <c r="AB564"/>
  <c r="AC564"/>
  <c r="AD564"/>
  <c r="AG564"/>
  <c r="AH564"/>
  <c r="AI564"/>
  <c r="AJ564"/>
  <c r="Y565"/>
  <c r="Z565"/>
  <c r="AA565"/>
  <c r="AB565"/>
  <c r="AC565"/>
  <c r="AD565"/>
  <c r="AG565"/>
  <c r="AH565"/>
  <c r="AI565"/>
  <c r="AJ565"/>
  <c r="Y566"/>
  <c r="Z566"/>
  <c r="AA566"/>
  <c r="AB566"/>
  <c r="AC566"/>
  <c r="AD566"/>
  <c r="AG566"/>
  <c r="AH566"/>
  <c r="AI566"/>
  <c r="AJ566"/>
  <c r="Y567"/>
  <c r="Z567"/>
  <c r="AA567"/>
  <c r="AB567"/>
  <c r="AC567"/>
  <c r="AD567"/>
  <c r="AG567"/>
  <c r="AH567"/>
  <c r="AI567"/>
  <c r="AJ567"/>
  <c r="Y568"/>
  <c r="Z568"/>
  <c r="AA568"/>
  <c r="AB568"/>
  <c r="AC568"/>
  <c r="AD568"/>
  <c r="AG568"/>
  <c r="AH568"/>
  <c r="AI568"/>
  <c r="AJ568"/>
  <c r="Y569"/>
  <c r="Z569"/>
  <c r="AA569"/>
  <c r="AB569"/>
  <c r="AC569"/>
  <c r="AD569"/>
  <c r="AG569"/>
  <c r="AH569"/>
  <c r="AI569"/>
  <c r="AJ569"/>
  <c r="Y570"/>
  <c r="Z570"/>
  <c r="AA570"/>
  <c r="AB570"/>
  <c r="AC570"/>
  <c r="AD570"/>
  <c r="AG570"/>
  <c r="AH570"/>
  <c r="AI570"/>
  <c r="AJ570"/>
  <c r="Y571"/>
  <c r="Z571"/>
  <c r="AA571"/>
  <c r="AB571"/>
  <c r="AC571"/>
  <c r="AD571"/>
  <c r="AG571"/>
  <c r="AH571"/>
  <c r="AI571"/>
  <c r="AJ571"/>
  <c r="Y572"/>
  <c r="Z572"/>
  <c r="AA572"/>
  <c r="AB572"/>
  <c r="AC572"/>
  <c r="AD572"/>
  <c r="AG572"/>
  <c r="AH572"/>
  <c r="AI572"/>
  <c r="AJ572"/>
  <c r="Y573"/>
  <c r="Z573"/>
  <c r="AA573"/>
  <c r="AB573"/>
  <c r="AC573"/>
  <c r="AD573"/>
  <c r="AG573"/>
  <c r="AH573"/>
  <c r="AI573"/>
  <c r="AJ573"/>
  <c r="Y574"/>
  <c r="Z574"/>
  <c r="AA574"/>
  <c r="AB574"/>
  <c r="AC574"/>
  <c r="AD574"/>
  <c r="AG574"/>
  <c r="AH574"/>
  <c r="AI574"/>
  <c r="AJ574"/>
  <c r="Y575"/>
  <c r="Z575"/>
  <c r="AA575"/>
  <c r="AB575"/>
  <c r="AC575"/>
  <c r="AD575"/>
  <c r="AG575"/>
  <c r="AH575"/>
  <c r="AI575"/>
  <c r="AJ575"/>
  <c r="Y576"/>
  <c r="Z576"/>
  <c r="AA576"/>
  <c r="AB576"/>
  <c r="AC576"/>
  <c r="AD576"/>
  <c r="AG576"/>
  <c r="AH576"/>
  <c r="AI576"/>
  <c r="AJ576"/>
  <c r="Y577"/>
  <c r="Z577"/>
  <c r="AA577"/>
  <c r="AB577"/>
  <c r="AC577"/>
  <c r="AD577"/>
  <c r="AG577"/>
  <c r="AH577"/>
  <c r="AI577"/>
  <c r="AJ577"/>
  <c r="Y578"/>
  <c r="Z578"/>
  <c r="AA578"/>
  <c r="AB578"/>
  <c r="AC578"/>
  <c r="AD578"/>
  <c r="AG578"/>
  <c r="AH578"/>
  <c r="AI578"/>
  <c r="AJ578"/>
  <c r="Y579"/>
  <c r="Z579"/>
  <c r="AA579"/>
  <c r="AB579"/>
  <c r="AC579"/>
  <c r="AD579"/>
  <c r="AG579"/>
  <c r="AH579"/>
  <c r="AI579"/>
  <c r="AJ579"/>
  <c r="Y580"/>
  <c r="Z580"/>
  <c r="AA580"/>
  <c r="AB580"/>
  <c r="AC580"/>
  <c r="AD580"/>
  <c r="AG580"/>
  <c r="AH580"/>
  <c r="AI580"/>
  <c r="AJ580"/>
  <c r="Y581"/>
  <c r="Z581"/>
  <c r="AA581"/>
  <c r="AB581"/>
  <c r="AC581"/>
  <c r="AD581"/>
  <c r="AG581"/>
  <c r="AH581"/>
  <c r="AI581"/>
  <c r="AJ581"/>
  <c r="Y582"/>
  <c r="Z582"/>
  <c r="AA582"/>
  <c r="AB582"/>
  <c r="AC582"/>
  <c r="AD582"/>
  <c r="AG582"/>
  <c r="AH582"/>
  <c r="AI582"/>
  <c r="AJ582"/>
  <c r="Y583"/>
  <c r="Z583"/>
  <c r="AA583"/>
  <c r="AB583"/>
  <c r="AC583"/>
  <c r="AD583"/>
  <c r="AG583"/>
  <c r="AH583"/>
  <c r="AI583"/>
  <c r="AJ583"/>
  <c r="Y584"/>
  <c r="Z584"/>
  <c r="AA584"/>
  <c r="AB584"/>
  <c r="AC584"/>
  <c r="AD584"/>
  <c r="AG584"/>
  <c r="AH584"/>
  <c r="AI584"/>
  <c r="AJ584"/>
  <c r="Y585"/>
  <c r="Z585"/>
  <c r="AA585"/>
  <c r="AB585"/>
  <c r="AC585"/>
  <c r="AD585"/>
  <c r="AG585"/>
  <c r="AH585"/>
  <c r="AI585"/>
  <c r="AJ585"/>
  <c r="Y586"/>
  <c r="Z586"/>
  <c r="AA586"/>
  <c r="AB586"/>
  <c r="AC586"/>
  <c r="AD586"/>
  <c r="AG586"/>
  <c r="AH586"/>
  <c r="AI586"/>
  <c r="AJ586"/>
  <c r="Y587"/>
  <c r="Z587"/>
  <c r="AA587"/>
  <c r="AB587"/>
  <c r="AC587"/>
  <c r="AD587"/>
  <c r="AG587"/>
  <c r="AH587"/>
  <c r="AI587"/>
  <c r="AJ587"/>
  <c r="Y588"/>
  <c r="Z588"/>
  <c r="AA588"/>
  <c r="AB588"/>
  <c r="AC588"/>
  <c r="AD588"/>
  <c r="AG588"/>
  <c r="AH588"/>
  <c r="AI588"/>
  <c r="AJ588"/>
  <c r="Y589"/>
  <c r="Z589"/>
  <c r="AA589"/>
  <c r="AB589"/>
  <c r="AC589"/>
  <c r="AD589"/>
  <c r="AG589"/>
  <c r="AH589"/>
  <c r="AI589"/>
  <c r="AJ589"/>
  <c r="Y590"/>
  <c r="Z590"/>
  <c r="AA590"/>
  <c r="AB590"/>
  <c r="AC590"/>
  <c r="AD590"/>
  <c r="AG590"/>
  <c r="AH590"/>
  <c r="AI590"/>
  <c r="AJ590"/>
  <c r="Y591"/>
  <c r="Z591"/>
  <c r="AA591"/>
  <c r="AB591"/>
  <c r="AC591"/>
  <c r="AD591"/>
  <c r="AG591"/>
  <c r="AH591"/>
  <c r="AI591"/>
  <c r="AJ591"/>
  <c r="Y592"/>
  <c r="Z592"/>
  <c r="AA592"/>
  <c r="AB592"/>
  <c r="AC592"/>
  <c r="AD592"/>
  <c r="AG592"/>
  <c r="AH592"/>
  <c r="AI592"/>
  <c r="AJ592"/>
  <c r="Y593"/>
  <c r="Z593"/>
  <c r="AA593"/>
  <c r="AB593"/>
  <c r="AC593"/>
  <c r="AD593"/>
  <c r="AG593"/>
  <c r="AH593"/>
  <c r="AI593"/>
  <c r="AJ593"/>
  <c r="Y594"/>
  <c r="Z594"/>
  <c r="AA594"/>
  <c r="AB594"/>
  <c r="AC594"/>
  <c r="AD594"/>
  <c r="AG594"/>
  <c r="AH594"/>
  <c r="AI594"/>
  <c r="AJ594"/>
  <c r="Y595"/>
  <c r="Z595"/>
  <c r="AA595"/>
  <c r="AB595"/>
  <c r="AC595"/>
  <c r="AD595"/>
  <c r="AG595"/>
  <c r="AH595"/>
  <c r="AI595"/>
  <c r="AJ595"/>
  <c r="Y596"/>
  <c r="Z596"/>
  <c r="AA596"/>
  <c r="AB596"/>
  <c r="AC596"/>
  <c r="AD596"/>
  <c r="AG596"/>
  <c r="AH596"/>
  <c r="AI596"/>
  <c r="AJ596"/>
  <c r="Y597"/>
  <c r="Z597"/>
  <c r="AA597"/>
  <c r="AB597"/>
  <c r="AC597"/>
  <c r="AD597"/>
  <c r="AG597"/>
  <c r="AH597"/>
  <c r="AI597"/>
  <c r="AJ597"/>
  <c r="Y598"/>
  <c r="Z598"/>
  <c r="AA598"/>
  <c r="AB598"/>
  <c r="AC598"/>
  <c r="AD598"/>
  <c r="AG598"/>
  <c r="AH598"/>
  <c r="AI598"/>
  <c r="AJ598"/>
  <c r="Y599"/>
  <c r="Z599"/>
  <c r="AA599"/>
  <c r="AB599"/>
  <c r="AC599"/>
  <c r="AD599"/>
  <c r="AG599"/>
  <c r="AH599"/>
  <c r="AI599"/>
  <c r="AJ599"/>
  <c r="Y600"/>
  <c r="Z600"/>
  <c r="AA600"/>
  <c r="AB600"/>
  <c r="AC600"/>
  <c r="AD600"/>
  <c r="AG600"/>
  <c r="AH600"/>
  <c r="AI600"/>
  <c r="AJ600"/>
  <c r="Y601"/>
  <c r="Z601"/>
  <c r="AA601"/>
  <c r="AB601"/>
  <c r="AC601"/>
  <c r="AD601"/>
  <c r="AG601"/>
  <c r="AH601"/>
  <c r="AI601"/>
  <c r="AJ601"/>
  <c r="Y602"/>
  <c r="Z602"/>
  <c r="AA602"/>
  <c r="AB602"/>
  <c r="AC602"/>
  <c r="AD602"/>
  <c r="AG602"/>
  <c r="AH602"/>
  <c r="AI602"/>
  <c r="AJ602"/>
  <c r="Y603"/>
  <c r="Z603"/>
  <c r="AA603"/>
  <c r="AB603"/>
  <c r="AC603"/>
  <c r="AD603"/>
  <c r="AG603"/>
  <c r="AH603"/>
  <c r="AI603"/>
  <c r="AJ603"/>
  <c r="Y604"/>
  <c r="Z604"/>
  <c r="AA604"/>
  <c r="AB604"/>
  <c r="AC604"/>
  <c r="AD604"/>
  <c r="AG604"/>
  <c r="AH604"/>
  <c r="AI604"/>
  <c r="AJ604"/>
  <c r="Y605"/>
  <c r="Z605"/>
  <c r="AA605"/>
  <c r="AB605"/>
  <c r="AC605"/>
  <c r="AD605"/>
  <c r="AG605"/>
  <c r="AH605"/>
  <c r="AI605"/>
  <c r="AJ605"/>
  <c r="Y606"/>
  <c r="Z606"/>
  <c r="AA606"/>
  <c r="AB606"/>
  <c r="AC606"/>
  <c r="AD606"/>
  <c r="AG606"/>
  <c r="AH606"/>
  <c r="AI606"/>
  <c r="AJ606"/>
  <c r="Y607"/>
  <c r="Z607"/>
  <c r="AA607"/>
  <c r="AB607"/>
  <c r="AC607"/>
  <c r="AD607"/>
  <c r="AG607"/>
  <c r="AH607"/>
  <c r="AI607"/>
  <c r="AJ607"/>
  <c r="Y608"/>
  <c r="Z608"/>
  <c r="AA608"/>
  <c r="AB608"/>
  <c r="AC608"/>
  <c r="AD608"/>
  <c r="AG608"/>
  <c r="AH608"/>
  <c r="AI608"/>
  <c r="AJ608"/>
  <c r="Y609"/>
  <c r="Z609"/>
  <c r="AA609"/>
  <c r="AB609"/>
  <c r="AC609"/>
  <c r="AD609"/>
  <c r="AG609"/>
  <c r="AH609"/>
  <c r="AI609"/>
  <c r="AJ609"/>
  <c r="Y610"/>
  <c r="Z610"/>
  <c r="AA610"/>
  <c r="AB610"/>
  <c r="AC610"/>
  <c r="AD610"/>
  <c r="AG610"/>
  <c r="AH610"/>
  <c r="AI610"/>
  <c r="AJ610"/>
  <c r="Y611"/>
  <c r="Z611"/>
  <c r="AA611"/>
  <c r="AB611"/>
  <c r="AC611"/>
  <c r="AD611"/>
  <c r="AG611"/>
  <c r="AH611"/>
  <c r="AI611"/>
  <c r="AJ611"/>
  <c r="Y612"/>
  <c r="Z612"/>
  <c r="AA612"/>
  <c r="AB612"/>
  <c r="AC612"/>
  <c r="AD612"/>
  <c r="AG612"/>
  <c r="AH612"/>
  <c r="AI612"/>
  <c r="AJ612"/>
  <c r="Y613"/>
  <c r="Z613"/>
  <c r="AA613"/>
  <c r="AB613"/>
  <c r="AC613"/>
  <c r="AD613"/>
  <c r="AG613"/>
  <c r="AH613"/>
  <c r="AI613"/>
  <c r="AJ613"/>
  <c r="Y614"/>
  <c r="Z614"/>
  <c r="AA614"/>
  <c r="AB614"/>
  <c r="AC614"/>
  <c r="AD614"/>
  <c r="AG614"/>
  <c r="AH614"/>
  <c r="AI614"/>
  <c r="AJ614"/>
  <c r="Y615"/>
  <c r="Z615"/>
  <c r="AA615"/>
  <c r="AB615"/>
  <c r="AC615"/>
  <c r="AD615"/>
  <c r="AG615"/>
  <c r="AH615"/>
  <c r="AI615"/>
  <c r="AJ615"/>
  <c r="Y616"/>
  <c r="Z616"/>
  <c r="AA616"/>
  <c r="AB616"/>
  <c r="AC616"/>
  <c r="AD616"/>
  <c r="AG616"/>
  <c r="AH616"/>
  <c r="AI616"/>
  <c r="AJ616"/>
  <c r="Y617"/>
  <c r="Z617"/>
  <c r="AA617"/>
  <c r="AB617"/>
  <c r="AC617"/>
  <c r="AD617"/>
  <c r="AG617"/>
  <c r="AH617"/>
  <c r="AI617"/>
  <c r="AJ617"/>
  <c r="Y618"/>
  <c r="Z618"/>
  <c r="AA618"/>
  <c r="AB618"/>
  <c r="AC618"/>
  <c r="AD618"/>
  <c r="AG618"/>
  <c r="AH618"/>
  <c r="AI618"/>
  <c r="AJ618"/>
  <c r="Y619"/>
  <c r="Z619"/>
  <c r="AA619"/>
  <c r="AB619"/>
  <c r="AC619"/>
  <c r="AD619"/>
  <c r="AG619"/>
  <c r="AH619"/>
  <c r="AI619"/>
  <c r="AJ619"/>
  <c r="Y620"/>
  <c r="Z620"/>
  <c r="AA620"/>
  <c r="AB620"/>
  <c r="AC620"/>
  <c r="AD620"/>
  <c r="AG620"/>
  <c r="AH620"/>
  <c r="AI620"/>
  <c r="AJ620"/>
  <c r="Y621"/>
  <c r="Z621"/>
  <c r="AA621"/>
  <c r="AB621"/>
  <c r="AC621"/>
  <c r="AD621"/>
  <c r="AG621"/>
  <c r="AH621"/>
  <c r="AI621"/>
  <c r="AJ621"/>
  <c r="Y622"/>
  <c r="Z622"/>
  <c r="AA622"/>
  <c r="AB622"/>
  <c r="AC622"/>
  <c r="AD622"/>
  <c r="AG622"/>
  <c r="AH622"/>
  <c r="AI622"/>
  <c r="AJ622"/>
  <c r="Y623"/>
  <c r="Z623"/>
  <c r="AA623"/>
  <c r="AB623"/>
  <c r="AC623"/>
  <c r="AD623"/>
  <c r="AG623"/>
  <c r="AH623"/>
  <c r="AI623"/>
  <c r="AJ623"/>
  <c r="Y624"/>
  <c r="Z624"/>
  <c r="AA624"/>
  <c r="AB624"/>
  <c r="AC624"/>
  <c r="AD624"/>
  <c r="AG624"/>
  <c r="AH624"/>
  <c r="AI624"/>
  <c r="AJ624"/>
  <c r="Y625"/>
  <c r="Z625"/>
  <c r="AA625"/>
  <c r="AB625"/>
  <c r="AC625"/>
  <c r="AD625"/>
  <c r="AG625"/>
  <c r="AH625"/>
  <c r="AI625"/>
  <c r="AJ625"/>
  <c r="Y626"/>
  <c r="Z626"/>
  <c r="AA626"/>
  <c r="AB626"/>
  <c r="AC626"/>
  <c r="AD626"/>
  <c r="AG626"/>
  <c r="AH626"/>
  <c r="AI626"/>
  <c r="AJ626"/>
  <c r="Y627"/>
  <c r="Z627"/>
  <c r="AA627"/>
  <c r="AB627"/>
  <c r="AC627"/>
  <c r="AD627"/>
  <c r="AG627"/>
  <c r="AH627"/>
  <c r="AI627"/>
  <c r="AJ627"/>
  <c r="Y628"/>
  <c r="Z628"/>
  <c r="AA628"/>
  <c r="AB628"/>
  <c r="AC628"/>
  <c r="AD628"/>
  <c r="AG628"/>
  <c r="AH628"/>
  <c r="AI628"/>
  <c r="AJ628"/>
  <c r="Y629"/>
  <c r="Z629"/>
  <c r="AA629"/>
  <c r="AB629"/>
  <c r="AC629"/>
  <c r="AD629"/>
  <c r="AG629"/>
  <c r="AH629"/>
  <c r="AI629"/>
  <c r="AJ629"/>
  <c r="Y630"/>
  <c r="Z630"/>
  <c r="AA630"/>
  <c r="AB630"/>
  <c r="AC630"/>
  <c r="AD630"/>
  <c r="AG630"/>
  <c r="AH630"/>
  <c r="AI630"/>
  <c r="AJ630"/>
  <c r="Y631"/>
  <c r="Z631"/>
  <c r="AA631"/>
  <c r="AB631"/>
  <c r="AC631"/>
  <c r="AD631"/>
  <c r="AG631"/>
  <c r="AH631"/>
  <c r="AI631"/>
  <c r="AJ631"/>
  <c r="Y632"/>
  <c r="Z632"/>
  <c r="AA632"/>
  <c r="AB632"/>
  <c r="AC632"/>
  <c r="AD632"/>
  <c r="AG632"/>
  <c r="AH632"/>
  <c r="AI632"/>
  <c r="AJ632"/>
  <c r="Y633"/>
  <c r="Z633"/>
  <c r="AA633"/>
  <c r="AB633"/>
  <c r="AC633"/>
  <c r="AD633"/>
  <c r="AG633"/>
  <c r="AH633"/>
  <c r="AI633"/>
  <c r="AJ633"/>
  <c r="Y634"/>
  <c r="Z634"/>
  <c r="AA634"/>
  <c r="AB634"/>
  <c r="AC634"/>
  <c r="AD634"/>
  <c r="AG634"/>
  <c r="AH634"/>
  <c r="AI634"/>
  <c r="AJ634"/>
  <c r="Y635"/>
  <c r="Z635"/>
  <c r="AA635"/>
  <c r="AB635"/>
  <c r="AC635"/>
  <c r="AD635"/>
  <c r="AG635"/>
  <c r="AH635"/>
  <c r="AI635"/>
  <c r="AJ635"/>
  <c r="Y636"/>
  <c r="Z636"/>
  <c r="AA636"/>
  <c r="AB636"/>
  <c r="AC636"/>
  <c r="AD636"/>
  <c r="AG636"/>
  <c r="AH636"/>
  <c r="AI636"/>
  <c r="AJ636"/>
  <c r="Y637"/>
  <c r="Z637"/>
  <c r="AA637"/>
  <c r="AB637"/>
  <c r="AC637"/>
  <c r="AD637"/>
  <c r="AG637"/>
  <c r="AH637"/>
  <c r="AI637"/>
  <c r="AJ637"/>
  <c r="Y638"/>
  <c r="Z638"/>
  <c r="AA638"/>
  <c r="AB638"/>
  <c r="AC638"/>
  <c r="AD638"/>
  <c r="AG638"/>
  <c r="AH638"/>
  <c r="AI638"/>
  <c r="AJ638"/>
  <c r="Y639"/>
  <c r="Z639"/>
  <c r="AA639"/>
  <c r="AB639"/>
  <c r="AC639"/>
  <c r="AD639"/>
  <c r="AG639"/>
  <c r="AH639"/>
  <c r="AI639"/>
  <c r="AJ639"/>
  <c r="Y640"/>
  <c r="Z640"/>
  <c r="AA640"/>
  <c r="AB640"/>
  <c r="AC640"/>
  <c r="AD640"/>
  <c r="AG640"/>
  <c r="AH640"/>
  <c r="AI640"/>
  <c r="AJ640"/>
  <c r="Y641"/>
  <c r="Z641"/>
  <c r="AA641"/>
  <c r="AB641"/>
  <c r="AC641"/>
  <c r="AD641"/>
  <c r="AG641"/>
  <c r="AH641"/>
  <c r="AI641"/>
  <c r="AJ641"/>
  <c r="Y642"/>
  <c r="Z642"/>
  <c r="AA642"/>
  <c r="AB642"/>
  <c r="AC642"/>
  <c r="AD642"/>
  <c r="AG642"/>
  <c r="AH642"/>
  <c r="AI642"/>
  <c r="AJ642"/>
  <c r="Y643"/>
  <c r="Z643"/>
  <c r="AA643"/>
  <c r="AB643"/>
  <c r="AC643"/>
  <c r="AD643"/>
  <c r="AG643"/>
  <c r="AH643"/>
  <c r="AI643"/>
  <c r="AJ643"/>
  <c r="Y644"/>
  <c r="Z644"/>
  <c r="AA644"/>
  <c r="AB644"/>
  <c r="AC644"/>
  <c r="AD644"/>
  <c r="AG644"/>
  <c r="AH644"/>
  <c r="AI644"/>
  <c r="AJ644"/>
  <c r="Y645"/>
  <c r="Z645"/>
  <c r="AA645"/>
  <c r="AB645"/>
  <c r="AC645"/>
  <c r="AD645"/>
  <c r="AG645"/>
  <c r="AH645"/>
  <c r="AI645"/>
  <c r="AJ645"/>
  <c r="Y646"/>
  <c r="Z646"/>
  <c r="AA646"/>
  <c r="AB646"/>
  <c r="AC646"/>
  <c r="AD646"/>
  <c r="AG646"/>
  <c r="AH646"/>
  <c r="AI646"/>
  <c r="AJ646"/>
  <c r="Y647"/>
  <c r="Z647"/>
  <c r="AA647"/>
  <c r="AB647"/>
  <c r="AC647"/>
  <c r="AD647"/>
  <c r="AG647"/>
  <c r="AH647"/>
  <c r="AI647"/>
  <c r="AJ647"/>
  <c r="Y648"/>
  <c r="Z648"/>
  <c r="AA648"/>
  <c r="AB648"/>
  <c r="AC648"/>
  <c r="AD648"/>
  <c r="AG648"/>
  <c r="AH648"/>
  <c r="AI648"/>
  <c r="AJ648"/>
  <c r="Y649"/>
  <c r="Z649"/>
  <c r="AA649"/>
  <c r="AB649"/>
  <c r="AC649"/>
  <c r="AD649"/>
  <c r="AG649"/>
  <c r="AH649"/>
  <c r="AI649"/>
  <c r="AJ649"/>
  <c r="Y650"/>
  <c r="Z650"/>
  <c r="AA650"/>
  <c r="AB650"/>
  <c r="AC650"/>
  <c r="AD650"/>
  <c r="AG650"/>
  <c r="AH650"/>
  <c r="AI650"/>
  <c r="AJ650"/>
  <c r="Y651"/>
  <c r="Z651"/>
  <c r="AA651"/>
  <c r="AB651"/>
  <c r="AC651"/>
  <c r="AD651"/>
  <c r="AG651"/>
  <c r="AH651"/>
  <c r="AI651"/>
  <c r="AJ651"/>
  <c r="Y652"/>
  <c r="Z652"/>
  <c r="AA652"/>
  <c r="AB652"/>
  <c r="AC652"/>
  <c r="AD652"/>
  <c r="AG652"/>
  <c r="AH652"/>
  <c r="AI652"/>
  <c r="AJ652"/>
  <c r="Y653"/>
  <c r="Z653"/>
  <c r="AA653"/>
  <c r="AB653"/>
  <c r="AC653"/>
  <c r="AD653"/>
  <c r="AG653"/>
  <c r="AH653"/>
  <c r="AI653"/>
  <c r="AJ653"/>
  <c r="Y654"/>
  <c r="Z654"/>
  <c r="AA654"/>
  <c r="AB654"/>
  <c r="AC654"/>
  <c r="AD654"/>
  <c r="AG654"/>
  <c r="AH654"/>
  <c r="AI654"/>
  <c r="AJ654"/>
  <c r="Y655"/>
  <c r="Z655"/>
  <c r="AA655"/>
  <c r="AB655"/>
  <c r="AC655"/>
  <c r="AD655"/>
  <c r="AG655"/>
  <c r="AH655"/>
  <c r="AI655"/>
  <c r="AJ655"/>
  <c r="Y656"/>
  <c r="Z656"/>
  <c r="AA656"/>
  <c r="AB656"/>
  <c r="AC656"/>
  <c r="AD656"/>
  <c r="AG656"/>
  <c r="AH656"/>
  <c r="AI656"/>
  <c r="AJ656"/>
  <c r="Y657"/>
  <c r="Z657"/>
  <c r="AA657"/>
  <c r="AB657"/>
  <c r="AC657"/>
  <c r="AD657"/>
  <c r="AG657"/>
  <c r="AH657"/>
  <c r="AI657"/>
  <c r="AJ657"/>
  <c r="Y658"/>
  <c r="Z658"/>
  <c r="AA658"/>
  <c r="AB658"/>
  <c r="AC658"/>
  <c r="AD658"/>
  <c r="AG658"/>
  <c r="AH658"/>
  <c r="AI658"/>
  <c r="AJ658"/>
  <c r="Y659"/>
  <c r="Z659"/>
  <c r="AA659"/>
  <c r="AB659"/>
  <c r="AC659"/>
  <c r="AD659"/>
  <c r="AG659"/>
  <c r="AH659"/>
  <c r="AI659"/>
  <c r="AJ659"/>
  <c r="Y660"/>
  <c r="Z660"/>
  <c r="AA660"/>
  <c r="AB660"/>
  <c r="AC660"/>
  <c r="AD660"/>
  <c r="AG660"/>
  <c r="AH660"/>
  <c r="AI660"/>
  <c r="AJ660"/>
  <c r="Y661"/>
  <c r="Z661"/>
  <c r="AA661"/>
  <c r="AB661"/>
  <c r="AC661"/>
  <c r="AD661"/>
  <c r="AG661"/>
  <c r="AH661"/>
  <c r="AI661"/>
  <c r="AJ661"/>
  <c r="Y662"/>
  <c r="Z662"/>
  <c r="AA662"/>
  <c r="AB662"/>
  <c r="AC662"/>
  <c r="AD662"/>
  <c r="AG662"/>
  <c r="AH662"/>
  <c r="AI662"/>
  <c r="AJ662"/>
  <c r="Y663"/>
  <c r="Z663"/>
  <c r="AA663"/>
  <c r="AB663"/>
  <c r="AC663"/>
  <c r="AD663"/>
  <c r="AG663"/>
  <c r="AH663"/>
  <c r="AI663"/>
  <c r="AJ663"/>
  <c r="Y664"/>
  <c r="Z664"/>
  <c r="AA664"/>
  <c r="AB664"/>
  <c r="AC664"/>
  <c r="AD664"/>
  <c r="AG664"/>
  <c r="AH664"/>
  <c r="AI664"/>
  <c r="AJ664"/>
  <c r="Y665"/>
  <c r="Z665"/>
  <c r="AA665"/>
  <c r="AB665"/>
  <c r="AC665"/>
  <c r="AD665"/>
  <c r="AG665"/>
  <c r="AH665"/>
  <c r="AI665"/>
  <c r="AJ665"/>
  <c r="Y666"/>
  <c r="Z666"/>
  <c r="AA666"/>
  <c r="AB666"/>
  <c r="AC666"/>
  <c r="AD666"/>
  <c r="AG666"/>
  <c r="AH666"/>
  <c r="AI666"/>
  <c r="AJ666"/>
  <c r="Y667"/>
  <c r="Z667"/>
  <c r="AA667"/>
  <c r="AB667"/>
  <c r="AC667"/>
  <c r="AD667"/>
  <c r="AG667"/>
  <c r="AH667"/>
  <c r="AI667"/>
  <c r="AJ667"/>
  <c r="Y668"/>
  <c r="Z668"/>
  <c r="AA668"/>
  <c r="AB668"/>
  <c r="AC668"/>
  <c r="AD668"/>
  <c r="AG668"/>
  <c r="AH668"/>
  <c r="AI668"/>
  <c r="AJ668"/>
  <c r="Y669"/>
  <c r="Z669"/>
  <c r="AA669"/>
  <c r="AB669"/>
  <c r="AC669"/>
  <c r="AD669"/>
  <c r="AG669"/>
  <c r="AH669"/>
  <c r="AI669"/>
  <c r="AJ669"/>
  <c r="Y670"/>
  <c r="Z670"/>
  <c r="AA670"/>
  <c r="AB670"/>
  <c r="AC670"/>
  <c r="AD670"/>
  <c r="AG670"/>
  <c r="AH670"/>
  <c r="AI670"/>
  <c r="AJ670"/>
  <c r="Y671"/>
  <c r="Z671"/>
  <c r="AA671"/>
  <c r="AB671"/>
  <c r="AC671"/>
  <c r="AD671"/>
  <c r="AG671"/>
  <c r="AH671"/>
  <c r="AI671"/>
  <c r="AJ671"/>
  <c r="Y672"/>
  <c r="Z672"/>
  <c r="AA672"/>
  <c r="AB672"/>
  <c r="AC672"/>
  <c r="AD672"/>
  <c r="AG672"/>
  <c r="AH672"/>
  <c r="AI672"/>
  <c r="AJ672"/>
  <c r="Y673"/>
  <c r="Z673"/>
  <c r="AA673"/>
  <c r="AB673"/>
  <c r="AC673"/>
  <c r="AD673"/>
  <c r="AG673"/>
  <c r="AH673"/>
  <c r="AI673"/>
  <c r="AJ673"/>
  <c r="Y674"/>
  <c r="Z674"/>
  <c r="AA674"/>
  <c r="AB674"/>
  <c r="AC674"/>
  <c r="AD674"/>
  <c r="AG674"/>
  <c r="AH674"/>
  <c r="AI674"/>
  <c r="AJ674"/>
  <c r="Y675"/>
  <c r="Z675"/>
  <c r="AA675"/>
  <c r="AB675"/>
  <c r="AC675"/>
  <c r="AD675"/>
  <c r="AG675"/>
  <c r="AH675"/>
  <c r="AI675"/>
  <c r="AJ675"/>
  <c r="Y676"/>
  <c r="Z676"/>
  <c r="AA676"/>
  <c r="AB676"/>
  <c r="AC676"/>
  <c r="AD676"/>
  <c r="AG676"/>
  <c r="AH676"/>
  <c r="AI676"/>
  <c r="AJ676"/>
  <c r="Y677"/>
  <c r="Z677"/>
  <c r="AA677"/>
  <c r="AB677"/>
  <c r="AC677"/>
  <c r="AD677"/>
  <c r="AG677"/>
  <c r="AH677"/>
  <c r="AI677"/>
  <c r="AJ677"/>
  <c r="Y678"/>
  <c r="Z678"/>
  <c r="AA678"/>
  <c r="AB678"/>
  <c r="AC678"/>
  <c r="AD678"/>
  <c r="AG678"/>
  <c r="AH678"/>
  <c r="AI678"/>
  <c r="AJ678"/>
  <c r="Y679"/>
  <c r="Z679"/>
  <c r="AA679"/>
  <c r="AB679"/>
  <c r="AC679"/>
  <c r="AD679"/>
  <c r="AG679"/>
  <c r="AH679"/>
  <c r="AI679"/>
  <c r="AJ679"/>
  <c r="Y680"/>
  <c r="Z680"/>
  <c r="AA680"/>
  <c r="AB680"/>
  <c r="AC680"/>
  <c r="AD680"/>
  <c r="AG680"/>
  <c r="AH680"/>
  <c r="AI680"/>
  <c r="AJ680"/>
  <c r="Y681"/>
  <c r="Z681"/>
  <c r="AA681"/>
  <c r="AB681"/>
  <c r="AC681"/>
  <c r="AD681"/>
  <c r="AG681"/>
  <c r="AH681"/>
  <c r="AI681"/>
  <c r="AJ681"/>
  <c r="Y682"/>
  <c r="Z682"/>
  <c r="AA682"/>
  <c r="AB682"/>
  <c r="AC682"/>
  <c r="AD682"/>
  <c r="AG682"/>
  <c r="AH682"/>
  <c r="AI682"/>
  <c r="AJ682"/>
  <c r="Y683"/>
  <c r="Z683"/>
  <c r="AA683"/>
  <c r="AB683"/>
  <c r="AC683"/>
  <c r="AD683"/>
  <c r="AG683"/>
  <c r="AH683"/>
  <c r="AI683"/>
  <c r="AJ683"/>
  <c r="Y684"/>
  <c r="Z684"/>
  <c r="AA684"/>
  <c r="AB684"/>
  <c r="AC684"/>
  <c r="AD684"/>
  <c r="AG684"/>
  <c r="AH684"/>
  <c r="AI684"/>
  <c r="AJ684"/>
  <c r="Y685"/>
  <c r="Z685"/>
  <c r="AA685"/>
  <c r="AB685"/>
  <c r="AC685"/>
  <c r="AD685"/>
  <c r="AG685"/>
  <c r="AH685"/>
  <c r="AI685"/>
  <c r="AJ685"/>
  <c r="Y686"/>
  <c r="Z686"/>
  <c r="AA686"/>
  <c r="AB686"/>
  <c r="AC686"/>
  <c r="AD686"/>
  <c r="AG686"/>
  <c r="AH686"/>
  <c r="AI686"/>
  <c r="AJ686"/>
  <c r="Y687"/>
  <c r="Z687"/>
  <c r="AA687"/>
  <c r="AB687"/>
  <c r="AC687"/>
  <c r="AD687"/>
  <c r="AG687"/>
  <c r="AH687"/>
  <c r="AI687"/>
  <c r="AJ687"/>
  <c r="Y688"/>
  <c r="Z688"/>
  <c r="AA688"/>
  <c r="AB688"/>
  <c r="AC688"/>
  <c r="AD688"/>
  <c r="AG688"/>
  <c r="AH688"/>
  <c r="AI688"/>
  <c r="AJ688"/>
  <c r="Y689"/>
  <c r="Z689"/>
  <c r="AA689"/>
  <c r="AB689"/>
  <c r="AC689"/>
  <c r="AD689"/>
  <c r="AG689"/>
  <c r="AH689"/>
  <c r="AI689"/>
  <c r="AJ689"/>
  <c r="Y690"/>
  <c r="Z690"/>
  <c r="AA690"/>
  <c r="AB690"/>
  <c r="AC690"/>
  <c r="AD690"/>
  <c r="AG690"/>
  <c r="AH690"/>
  <c r="AI690"/>
  <c r="AJ690"/>
  <c r="Y691"/>
  <c r="Z691"/>
  <c r="AA691"/>
  <c r="AB691"/>
  <c r="AC691"/>
  <c r="AD691"/>
  <c r="AG691"/>
  <c r="AH691"/>
  <c r="AI691"/>
  <c r="AJ691"/>
  <c r="Y692"/>
  <c r="Z692"/>
  <c r="AA692"/>
  <c r="AB692"/>
  <c r="AC692"/>
  <c r="AD692"/>
  <c r="AG692"/>
  <c r="AH692"/>
  <c r="AI692"/>
  <c r="AJ692"/>
  <c r="Y693"/>
  <c r="Z693"/>
  <c r="AA693"/>
  <c r="AB693"/>
  <c r="AC693"/>
  <c r="AD693"/>
  <c r="AG693"/>
  <c r="AH693"/>
  <c r="AI693"/>
  <c r="AJ693"/>
  <c r="Y694"/>
  <c r="Z694"/>
  <c r="AA694"/>
  <c r="AB694"/>
  <c r="AC694"/>
  <c r="AD694"/>
  <c r="AG694"/>
  <c r="AH694"/>
  <c r="AI694"/>
  <c r="AJ694"/>
  <c r="Y695"/>
  <c r="Z695"/>
  <c r="AA695"/>
  <c r="AB695"/>
  <c r="AC695"/>
  <c r="AD695"/>
  <c r="AG695"/>
  <c r="AH695"/>
  <c r="AI695"/>
  <c r="AJ695"/>
  <c r="Y696"/>
  <c r="Z696"/>
  <c r="AA696"/>
  <c r="AB696"/>
  <c r="AC696"/>
  <c r="AD696"/>
  <c r="AG696"/>
  <c r="AH696"/>
  <c r="AI696"/>
  <c r="AJ696"/>
  <c r="Y697"/>
  <c r="Z697"/>
  <c r="AA697"/>
  <c r="AB697"/>
  <c r="AC697"/>
  <c r="AD697"/>
  <c r="AG697"/>
  <c r="AH697"/>
  <c r="AI697"/>
  <c r="AJ697"/>
  <c r="Y698"/>
  <c r="Z698"/>
  <c r="AA698"/>
  <c r="AB698"/>
  <c r="AC698"/>
  <c r="AD698"/>
  <c r="AG698"/>
  <c r="AH698"/>
  <c r="AI698"/>
  <c r="AJ698"/>
  <c r="Y699"/>
  <c r="Z699"/>
  <c r="AA699"/>
  <c r="AB699"/>
  <c r="AC699"/>
  <c r="AD699"/>
  <c r="AG699"/>
  <c r="AH699"/>
  <c r="AI699"/>
  <c r="AJ699"/>
  <c r="Y700"/>
  <c r="Z700"/>
  <c r="AA700"/>
  <c r="AB700"/>
  <c r="AC700"/>
  <c r="AD700"/>
  <c r="AG700"/>
  <c r="AH700"/>
  <c r="AI700"/>
  <c r="AJ700"/>
  <c r="Y701"/>
  <c r="Z701"/>
  <c r="AA701"/>
  <c r="AB701"/>
  <c r="AC701"/>
  <c r="AD701"/>
  <c r="AG701"/>
  <c r="AH701"/>
  <c r="AI701"/>
  <c r="AJ701"/>
  <c r="Y702"/>
  <c r="Z702"/>
  <c r="AA702"/>
  <c r="AB702"/>
  <c r="AC702"/>
  <c r="AD702"/>
  <c r="AG702"/>
  <c r="AH702"/>
  <c r="AI702"/>
  <c r="AJ702"/>
  <c r="Y703"/>
  <c r="Z703"/>
  <c r="AA703"/>
  <c r="AB703"/>
  <c r="AC703"/>
  <c r="AD703"/>
  <c r="AG703"/>
  <c r="AH703"/>
  <c r="AI703"/>
  <c r="AJ703"/>
  <c r="Y704"/>
  <c r="Z704"/>
  <c r="AA704"/>
  <c r="AB704"/>
  <c r="AC704"/>
  <c r="AD704"/>
  <c r="AG704"/>
  <c r="AH704"/>
  <c r="AI704"/>
  <c r="AJ704"/>
  <c r="Y705"/>
  <c r="Z705"/>
  <c r="AA705"/>
  <c r="AB705"/>
  <c r="AC705"/>
  <c r="AD705"/>
  <c r="AG705"/>
  <c r="AH705"/>
  <c r="AI705"/>
  <c r="AJ705"/>
  <c r="Y706"/>
  <c r="Z706"/>
  <c r="AA706"/>
  <c r="AB706"/>
  <c r="AC706"/>
  <c r="AD706"/>
  <c r="AG706"/>
  <c r="AH706"/>
  <c r="AI706"/>
  <c r="AJ706"/>
  <c r="Y707"/>
  <c r="Z707"/>
  <c r="AA707"/>
  <c r="AB707"/>
  <c r="AC707"/>
  <c r="AD707"/>
  <c r="AG707"/>
  <c r="AH707"/>
  <c r="AI707"/>
  <c r="AJ707"/>
  <c r="Y708"/>
  <c r="Z708"/>
  <c r="AA708"/>
  <c r="AB708"/>
  <c r="AC708"/>
  <c r="AD708"/>
  <c r="AG708"/>
  <c r="AH708"/>
  <c r="AI708"/>
  <c r="AJ708"/>
  <c r="Y709"/>
  <c r="Z709"/>
  <c r="AA709"/>
  <c r="AB709"/>
  <c r="AC709"/>
  <c r="AD709"/>
  <c r="AG709"/>
  <c r="AH709"/>
  <c r="AI709"/>
  <c r="AJ709"/>
  <c r="Y710"/>
  <c r="Z710"/>
  <c r="AA710"/>
  <c r="AB710"/>
  <c r="AC710"/>
  <c r="AD710"/>
  <c r="AG710"/>
  <c r="AH710"/>
  <c r="AI710"/>
  <c r="AJ710"/>
  <c r="Y711"/>
  <c r="Z711"/>
  <c r="AA711"/>
  <c r="AB711"/>
  <c r="AC711"/>
  <c r="AD711"/>
  <c r="AG711"/>
  <c r="AH711"/>
  <c r="AI711"/>
  <c r="AJ711"/>
  <c r="Y712"/>
  <c r="Z712"/>
  <c r="AA712"/>
  <c r="AB712"/>
  <c r="AC712"/>
  <c r="AD712"/>
  <c r="AG712"/>
  <c r="AH712"/>
  <c r="AI712"/>
  <c r="AJ712"/>
  <c r="Y713"/>
  <c r="Z713"/>
  <c r="AA713"/>
  <c r="AB713"/>
  <c r="AC713"/>
  <c r="AD713"/>
  <c r="AG713"/>
  <c r="AH713"/>
  <c r="AI713"/>
  <c r="AJ713"/>
  <c r="Y714"/>
  <c r="Z714"/>
  <c r="AA714"/>
  <c r="AB714"/>
  <c r="AC714"/>
  <c r="AD714"/>
  <c r="AG714"/>
  <c r="AH714"/>
  <c r="AI714"/>
  <c r="AJ714"/>
  <c r="Y715"/>
  <c r="Z715"/>
  <c r="AA715"/>
  <c r="AB715"/>
  <c r="AC715"/>
  <c r="AD715"/>
  <c r="AG715"/>
  <c r="AH715"/>
  <c r="AI715"/>
  <c r="AJ715"/>
  <c r="Y716"/>
  <c r="Z716"/>
  <c r="AA716"/>
  <c r="AB716"/>
  <c r="AC716"/>
  <c r="AD716"/>
  <c r="AG716"/>
  <c r="AH716"/>
  <c r="AI716"/>
  <c r="AJ716"/>
  <c r="Y717"/>
  <c r="Z717"/>
  <c r="AA717"/>
  <c r="AB717"/>
  <c r="AC717"/>
  <c r="AD717"/>
  <c r="AG717"/>
  <c r="AH717"/>
  <c r="AI717"/>
  <c r="AJ717"/>
  <c r="Y718"/>
  <c r="Z718"/>
  <c r="AA718"/>
  <c r="AB718"/>
  <c r="AC718"/>
  <c r="AD718"/>
  <c r="AG718"/>
  <c r="AH718"/>
  <c r="AI718"/>
  <c r="AJ718"/>
  <c r="Y719"/>
  <c r="Z719"/>
  <c r="AA719"/>
  <c r="AB719"/>
  <c r="AC719"/>
  <c r="AD719"/>
  <c r="AG719"/>
  <c r="AH719"/>
  <c r="AI719"/>
  <c r="AJ719"/>
  <c r="Y720"/>
  <c r="Z720"/>
  <c r="AA720"/>
  <c r="AB720"/>
  <c r="AC720"/>
  <c r="AD720"/>
  <c r="AG720"/>
  <c r="AH720"/>
  <c r="AI720"/>
  <c r="AJ720"/>
  <c r="Y721"/>
  <c r="Z721"/>
  <c r="AA721"/>
  <c r="AB721"/>
  <c r="AC721"/>
  <c r="AD721"/>
  <c r="AG721"/>
  <c r="AH721"/>
  <c r="AI721"/>
  <c r="AJ721"/>
  <c r="Y722"/>
  <c r="Z722"/>
  <c r="AA722"/>
  <c r="AB722"/>
  <c r="AC722"/>
  <c r="AD722"/>
  <c r="AG722"/>
  <c r="AH722"/>
  <c r="AI722"/>
  <c r="AJ722"/>
  <c r="Y723"/>
  <c r="Z723"/>
  <c r="AA723"/>
  <c r="AB723"/>
  <c r="AC723"/>
  <c r="AD723"/>
  <c r="AG723"/>
  <c r="AH723"/>
  <c r="AI723"/>
  <c r="AJ723"/>
  <c r="Y724"/>
  <c r="Z724"/>
  <c r="AA724"/>
  <c r="AB724"/>
  <c r="AC724"/>
  <c r="AD724"/>
  <c r="AG724"/>
  <c r="AH724"/>
  <c r="AI724"/>
  <c r="AJ724"/>
  <c r="Y725"/>
  <c r="Z725"/>
  <c r="AA725"/>
  <c r="AB725"/>
  <c r="AC725"/>
  <c r="AD725"/>
  <c r="AG725"/>
  <c r="AH725"/>
  <c r="AI725"/>
  <c r="AJ725"/>
  <c r="Y726"/>
  <c r="Z726"/>
  <c r="AA726"/>
  <c r="AB726"/>
  <c r="AC726"/>
  <c r="AD726"/>
  <c r="AG726"/>
  <c r="AH726"/>
  <c r="AI726"/>
  <c r="AJ726"/>
  <c r="Y727"/>
  <c r="Z727"/>
  <c r="AA727"/>
  <c r="AB727"/>
  <c r="AC727"/>
  <c r="AD727"/>
  <c r="AG727"/>
  <c r="AH727"/>
  <c r="AI727"/>
  <c r="AJ727"/>
  <c r="Y728"/>
  <c r="Z728"/>
  <c r="AA728"/>
  <c r="AB728"/>
  <c r="AC728"/>
  <c r="AD728"/>
  <c r="AG728"/>
  <c r="AH728"/>
  <c r="AI728"/>
  <c r="AJ728"/>
  <c r="Y729"/>
  <c r="Z729"/>
  <c r="AA729"/>
  <c r="AB729"/>
  <c r="AC729"/>
  <c r="AD729"/>
  <c r="AG729"/>
  <c r="AH729"/>
  <c r="AI729"/>
  <c r="AJ729"/>
  <c r="Y730"/>
  <c r="Z730"/>
  <c r="AA730"/>
  <c r="AB730"/>
  <c r="AC730"/>
  <c r="AD730"/>
  <c r="AG730"/>
  <c r="AH730"/>
  <c r="AI730"/>
  <c r="AJ730"/>
  <c r="Y731"/>
  <c r="Z731"/>
  <c r="AA731"/>
  <c r="AB731"/>
  <c r="AC731"/>
  <c r="AD731"/>
  <c r="AG731"/>
  <c r="AH731"/>
  <c r="AI731"/>
  <c r="AJ731"/>
  <c r="Y732"/>
  <c r="Z732"/>
  <c r="AA732"/>
  <c r="AB732"/>
  <c r="AC732"/>
  <c r="AD732"/>
  <c r="AG732"/>
  <c r="AH732"/>
  <c r="AI732"/>
  <c r="AJ732"/>
  <c r="Y733"/>
  <c r="Z733"/>
  <c r="AA733"/>
  <c r="AB733"/>
  <c r="AC733"/>
  <c r="AD733"/>
  <c r="AG733"/>
  <c r="AH733"/>
  <c r="AI733"/>
  <c r="AJ733"/>
  <c r="Y734"/>
  <c r="Z734"/>
  <c r="AA734"/>
  <c r="AB734"/>
  <c r="AC734"/>
  <c r="AD734"/>
  <c r="AG734"/>
  <c r="AH734"/>
  <c r="AI734"/>
  <c r="AJ734"/>
  <c r="Y735"/>
  <c r="Z735"/>
  <c r="AA735"/>
  <c r="AB735"/>
  <c r="AC735"/>
  <c r="AD735"/>
  <c r="AG735"/>
  <c r="AH735"/>
  <c r="AI735"/>
  <c r="AJ735"/>
  <c r="Y736"/>
  <c r="Z736"/>
  <c r="AA736"/>
  <c r="AB736"/>
  <c r="AC736"/>
  <c r="AD736"/>
  <c r="AG736"/>
  <c r="AH736"/>
  <c r="AI736"/>
  <c r="AJ736"/>
  <c r="Y737"/>
  <c r="Z737"/>
  <c r="AA737"/>
  <c r="AB737"/>
  <c r="AC737"/>
  <c r="AD737"/>
  <c r="AG737"/>
  <c r="AH737"/>
  <c r="AI737"/>
  <c r="AJ737"/>
  <c r="Y738"/>
  <c r="Z738"/>
  <c r="AA738"/>
  <c r="AB738"/>
  <c r="AC738"/>
  <c r="AD738"/>
  <c r="AG738"/>
  <c r="AH738"/>
  <c r="AI738"/>
  <c r="AJ738"/>
  <c r="Y739"/>
  <c r="Z739"/>
  <c r="AA739"/>
  <c r="AB739"/>
  <c r="AC739"/>
  <c r="AD739"/>
  <c r="AG739"/>
  <c r="AH739"/>
  <c r="AI739"/>
  <c r="AJ739"/>
  <c r="Y740"/>
  <c r="Z740"/>
  <c r="AA740"/>
  <c r="AB740"/>
  <c r="AC740"/>
  <c r="AD740"/>
  <c r="AG740"/>
  <c r="AH740"/>
  <c r="AI740"/>
  <c r="AJ740"/>
  <c r="Y741"/>
  <c r="Z741"/>
  <c r="AA741"/>
  <c r="AB741"/>
  <c r="AC741"/>
  <c r="AD741"/>
  <c r="AG741"/>
  <c r="AH741"/>
  <c r="AI741"/>
  <c r="AJ741"/>
  <c r="Y742"/>
  <c r="Z742"/>
  <c r="AA742"/>
  <c r="AB742"/>
  <c r="AC742"/>
  <c r="AD742"/>
  <c r="AG742"/>
  <c r="AH742"/>
  <c r="AI742"/>
  <c r="AJ742"/>
  <c r="Y743"/>
  <c r="Z743"/>
  <c r="AA743"/>
  <c r="AB743"/>
  <c r="AC743"/>
  <c r="AD743"/>
  <c r="AG743"/>
  <c r="AH743"/>
  <c r="AI743"/>
  <c r="AJ743"/>
  <c r="Y744"/>
  <c r="Z744"/>
  <c r="AA744"/>
  <c r="AB744"/>
  <c r="AC744"/>
  <c r="AD744"/>
  <c r="AG744"/>
  <c r="AH744"/>
  <c r="AI744"/>
  <c r="AJ744"/>
  <c r="Y745"/>
  <c r="Z745"/>
  <c r="AA745"/>
  <c r="AB745"/>
  <c r="AC745"/>
  <c r="AD745"/>
  <c r="AG745"/>
  <c r="AH745"/>
  <c r="AI745"/>
  <c r="AJ745"/>
  <c r="Y746"/>
  <c r="Z746"/>
  <c r="AA746"/>
  <c r="AB746"/>
  <c r="AC746"/>
  <c r="AD746"/>
  <c r="AG746"/>
  <c r="AH746"/>
  <c r="AI746"/>
  <c r="AJ746"/>
  <c r="Y747"/>
  <c r="Z747"/>
  <c r="AA747"/>
  <c r="AB747"/>
  <c r="AC747"/>
  <c r="AD747"/>
  <c r="AG747"/>
  <c r="AH747"/>
  <c r="AI747"/>
  <c r="AJ747"/>
  <c r="Y748"/>
  <c r="Z748"/>
  <c r="AA748"/>
  <c r="AB748"/>
  <c r="AC748"/>
  <c r="AD748"/>
  <c r="AG748"/>
  <c r="AH748"/>
  <c r="AI748"/>
  <c r="AJ748"/>
  <c r="Y749"/>
  <c r="Z749"/>
  <c r="AA749"/>
  <c r="AB749"/>
  <c r="AC749"/>
  <c r="AD749"/>
  <c r="AG749"/>
  <c r="AH749"/>
  <c r="AI749"/>
  <c r="AJ749"/>
  <c r="Y750"/>
  <c r="Z750"/>
  <c r="AA750"/>
  <c r="AB750"/>
  <c r="AC750"/>
  <c r="AD750"/>
  <c r="AG750"/>
  <c r="AH750"/>
  <c r="AI750"/>
  <c r="AJ750"/>
  <c r="Y751"/>
  <c r="Z751"/>
  <c r="AA751"/>
  <c r="AB751"/>
  <c r="AC751"/>
  <c r="AD751"/>
  <c r="AG751"/>
  <c r="AH751"/>
  <c r="AI751"/>
  <c r="AJ751"/>
  <c r="Y752"/>
  <c r="Z752"/>
  <c r="AA752"/>
  <c r="AB752"/>
  <c r="AC752"/>
  <c r="AD752"/>
  <c r="AG752"/>
  <c r="AH752"/>
  <c r="AI752"/>
  <c r="AJ752"/>
  <c r="Y753"/>
  <c r="Z753"/>
  <c r="AA753"/>
  <c r="AB753"/>
  <c r="AC753"/>
  <c r="AD753"/>
  <c r="AG753"/>
  <c r="AH753"/>
  <c r="AI753"/>
  <c r="AJ753"/>
  <c r="Y754"/>
  <c r="Z754"/>
  <c r="AA754"/>
  <c r="AB754"/>
  <c r="AC754"/>
  <c r="AD754"/>
  <c r="AG754"/>
  <c r="AH754"/>
  <c r="AI754"/>
  <c r="AJ754"/>
  <c r="Y755"/>
  <c r="Z755"/>
  <c r="AA755"/>
  <c r="AB755"/>
  <c r="AC755"/>
  <c r="AD755"/>
  <c r="AG755"/>
  <c r="AH755"/>
  <c r="AI755"/>
  <c r="AJ755"/>
  <c r="Y756"/>
  <c r="Z756"/>
  <c r="AA756"/>
  <c r="AB756"/>
  <c r="AC756"/>
  <c r="AD756"/>
  <c r="AG756"/>
  <c r="AH756"/>
  <c r="AI756"/>
  <c r="AJ756"/>
  <c r="Y757"/>
  <c r="Z757"/>
  <c r="AA757"/>
  <c r="AB757"/>
  <c r="AC757"/>
  <c r="AD757"/>
  <c r="AG757"/>
  <c r="AH757"/>
  <c r="AI757"/>
  <c r="AJ757"/>
  <c r="Y758"/>
  <c r="Z758"/>
  <c r="AA758"/>
  <c r="AB758"/>
  <c r="AC758"/>
  <c r="AD758"/>
  <c r="AG758"/>
  <c r="AH758"/>
  <c r="AI758"/>
  <c r="AJ758"/>
  <c r="Y759"/>
  <c r="Z759"/>
  <c r="AA759"/>
  <c r="AB759"/>
  <c r="AC759"/>
  <c r="AD759"/>
  <c r="AG759"/>
  <c r="AH759"/>
  <c r="AI759"/>
  <c r="AJ759"/>
  <c r="Y760"/>
  <c r="Z760"/>
  <c r="AA760"/>
  <c r="AB760"/>
  <c r="AC760"/>
  <c r="AD760"/>
  <c r="AG760"/>
  <c r="AH760"/>
  <c r="AI760"/>
  <c r="AJ760"/>
  <c r="Y761"/>
  <c r="Z761"/>
  <c r="AA761"/>
  <c r="AB761"/>
  <c r="AC761"/>
  <c r="AD761"/>
  <c r="AG761"/>
  <c r="AH761"/>
  <c r="AI761"/>
  <c r="AJ761"/>
  <c r="Y762"/>
  <c r="Z762"/>
  <c r="AA762"/>
  <c r="AB762"/>
  <c r="AC762"/>
  <c r="AD762"/>
  <c r="AG762"/>
  <c r="AH762"/>
  <c r="AI762"/>
  <c r="AJ762"/>
  <c r="Y763"/>
  <c r="Z763"/>
  <c r="AA763"/>
  <c r="AB763"/>
  <c r="AC763"/>
  <c r="AD763"/>
  <c r="AG763"/>
  <c r="AH763"/>
  <c r="AI763"/>
  <c r="AJ763"/>
  <c r="Y764"/>
  <c r="Z764"/>
  <c r="AA764"/>
  <c r="AB764"/>
  <c r="AC764"/>
  <c r="AD764"/>
  <c r="AG764"/>
  <c r="AH764"/>
  <c r="AI764"/>
  <c r="AJ764"/>
  <c r="Y765"/>
  <c r="Z765"/>
  <c r="AA765"/>
  <c r="AB765"/>
  <c r="AC765"/>
  <c r="AD765"/>
  <c r="AG765"/>
  <c r="AH765"/>
  <c r="AI765"/>
  <c r="AJ765"/>
  <c r="Y766"/>
  <c r="Z766"/>
  <c r="AA766"/>
  <c r="AB766"/>
  <c r="AC766"/>
  <c r="AD766"/>
  <c r="AG766"/>
  <c r="AH766"/>
  <c r="AI766"/>
  <c r="AJ766"/>
  <c r="Y767"/>
  <c r="Z767"/>
  <c r="AA767"/>
  <c r="AB767"/>
  <c r="AC767"/>
  <c r="AD767"/>
  <c r="AG767"/>
  <c r="AH767"/>
  <c r="AI767"/>
  <c r="AJ767"/>
  <c r="Y768"/>
  <c r="Z768"/>
  <c r="AA768"/>
  <c r="AB768"/>
  <c r="AC768"/>
  <c r="AD768"/>
  <c r="AG768"/>
  <c r="AH768"/>
  <c r="AI768"/>
  <c r="AJ768"/>
  <c r="Y769"/>
  <c r="Z769"/>
  <c r="AA769"/>
  <c r="AB769"/>
  <c r="AC769"/>
  <c r="AD769"/>
  <c r="AG769"/>
  <c r="AH769"/>
  <c r="AI769"/>
  <c r="AJ769"/>
  <c r="Y770"/>
  <c r="Z770"/>
  <c r="AA770"/>
  <c r="AB770"/>
  <c r="AC770"/>
  <c r="AD770"/>
  <c r="AG770"/>
  <c r="AH770"/>
  <c r="AI770"/>
  <c r="AJ770"/>
  <c r="Y771"/>
  <c r="Z771"/>
  <c r="AA771"/>
  <c r="AB771"/>
  <c r="AC771"/>
  <c r="AD771"/>
  <c r="AG771"/>
  <c r="AH771"/>
  <c r="AI771"/>
  <c r="AJ771"/>
  <c r="Y772"/>
  <c r="Z772"/>
  <c r="AA772"/>
  <c r="AB772"/>
  <c r="AC772"/>
  <c r="AD772"/>
  <c r="AG772"/>
  <c r="AH772"/>
  <c r="AI772"/>
  <c r="AJ772"/>
  <c r="Y773"/>
  <c r="Z773"/>
  <c r="AA773"/>
  <c r="AB773"/>
  <c r="AC773"/>
  <c r="AD773"/>
  <c r="AG773"/>
  <c r="AH773"/>
  <c r="AI773"/>
  <c r="AJ773"/>
  <c r="Y774"/>
  <c r="Z774"/>
  <c r="AA774"/>
  <c r="AB774"/>
  <c r="AC774"/>
  <c r="AD774"/>
  <c r="AG774"/>
  <c r="AH774"/>
  <c r="AI774"/>
  <c r="AJ774"/>
  <c r="Y775"/>
  <c r="Z775"/>
  <c r="AA775"/>
  <c r="AB775"/>
  <c r="AC775"/>
  <c r="AD775"/>
  <c r="AG775"/>
  <c r="AH775"/>
  <c r="AI775"/>
  <c r="AJ775"/>
  <c r="Y776"/>
  <c r="Z776"/>
  <c r="AA776"/>
  <c r="AB776"/>
  <c r="AC776"/>
  <c r="AD776"/>
  <c r="AG776"/>
  <c r="AH776"/>
  <c r="AI776"/>
  <c r="AJ776"/>
  <c r="Y777"/>
  <c r="Z777"/>
  <c r="AA777"/>
  <c r="AB777"/>
  <c r="AC777"/>
  <c r="AD777"/>
  <c r="AG777"/>
  <c r="AH777"/>
  <c r="AI777"/>
  <c r="AJ777"/>
  <c r="Y778"/>
  <c r="Z778"/>
  <c r="AA778"/>
  <c r="AB778"/>
  <c r="AC778"/>
  <c r="AD778"/>
  <c r="AG778"/>
  <c r="AH778"/>
  <c r="AI778"/>
  <c r="AJ778"/>
  <c r="Y779"/>
  <c r="Z779"/>
  <c r="AA779"/>
  <c r="AB779"/>
  <c r="AC779"/>
  <c r="AD779"/>
  <c r="AG779"/>
  <c r="AH779"/>
  <c r="AI779"/>
  <c r="AJ779"/>
  <c r="Y780"/>
  <c r="Z780"/>
  <c r="AA780"/>
  <c r="AB780"/>
  <c r="AC780"/>
  <c r="AD780"/>
  <c r="AG780"/>
  <c r="AH780"/>
  <c r="AI780"/>
  <c r="AJ780"/>
  <c r="Y781"/>
  <c r="Z781"/>
  <c r="AA781"/>
  <c r="AB781"/>
  <c r="AC781"/>
  <c r="AD781"/>
  <c r="AG781"/>
  <c r="AH781"/>
  <c r="AI781"/>
  <c r="AJ781"/>
  <c r="Y782"/>
  <c r="Z782"/>
  <c r="AA782"/>
  <c r="AB782"/>
  <c r="AC782"/>
  <c r="AD782"/>
  <c r="AG782"/>
  <c r="AH782"/>
  <c r="AI782"/>
  <c r="AJ782"/>
  <c r="Y783"/>
  <c r="Z783"/>
  <c r="AA783"/>
  <c r="AB783"/>
  <c r="AC783"/>
  <c r="AD783"/>
  <c r="AG783"/>
  <c r="AH783"/>
  <c r="AI783"/>
  <c r="AJ783"/>
  <c r="Y784"/>
  <c r="Z784"/>
  <c r="AA784"/>
  <c r="AB784"/>
  <c r="AC784"/>
  <c r="AD784"/>
  <c r="AG784"/>
  <c r="AH784"/>
  <c r="AI784"/>
  <c r="AJ784"/>
  <c r="Y785"/>
  <c r="Z785"/>
  <c r="AA785"/>
  <c r="AB785"/>
  <c r="AC785"/>
  <c r="AD785"/>
  <c r="AG785"/>
  <c r="AH785"/>
  <c r="AI785"/>
  <c r="AJ785"/>
  <c r="Y786"/>
  <c r="Z786"/>
  <c r="AA786"/>
  <c r="AB786"/>
  <c r="AC786"/>
  <c r="AD786"/>
  <c r="AG786"/>
  <c r="AH786"/>
  <c r="AI786"/>
  <c r="AJ786"/>
  <c r="Y787"/>
  <c r="Z787"/>
  <c r="AA787"/>
  <c r="AB787"/>
  <c r="AC787"/>
  <c r="AD787"/>
  <c r="AG787"/>
  <c r="AH787"/>
  <c r="AI787"/>
  <c r="AJ787"/>
  <c r="Y788"/>
  <c r="Z788"/>
  <c r="AA788"/>
  <c r="AB788"/>
  <c r="AC788"/>
  <c r="AD788"/>
  <c r="AG788"/>
  <c r="AH788"/>
  <c r="AI788"/>
  <c r="AJ788"/>
  <c r="Y789"/>
  <c r="Z789"/>
  <c r="AA789"/>
  <c r="AB789"/>
  <c r="AC789"/>
  <c r="AD789"/>
  <c r="AG789"/>
  <c r="AH789"/>
  <c r="AI789"/>
  <c r="AJ789"/>
  <c r="Y790"/>
  <c r="Z790"/>
  <c r="AA790"/>
  <c r="AB790"/>
  <c r="AC790"/>
  <c r="AD790"/>
  <c r="AG790"/>
  <c r="AH790"/>
  <c r="AI790"/>
  <c r="AJ790"/>
  <c r="Y791"/>
  <c r="Z791"/>
  <c r="AA791"/>
  <c r="AB791"/>
  <c r="AC791"/>
  <c r="AD791"/>
  <c r="AG791"/>
  <c r="AH791"/>
  <c r="AI791"/>
  <c r="AJ791"/>
  <c r="Y792"/>
  <c r="Z792"/>
  <c r="AA792"/>
  <c r="AB792"/>
  <c r="AC792"/>
  <c r="AD792"/>
  <c r="AG792"/>
  <c r="AH792"/>
  <c r="AI792"/>
  <c r="AJ792"/>
  <c r="Y793"/>
  <c r="Z793"/>
  <c r="AA793"/>
  <c r="AB793"/>
  <c r="AC793"/>
  <c r="AD793"/>
  <c r="AG793"/>
  <c r="AH793"/>
  <c r="AI793"/>
  <c r="AJ793"/>
  <c r="Y794"/>
  <c r="Z794"/>
  <c r="AA794"/>
  <c r="AB794"/>
  <c r="AC794"/>
  <c r="AD794"/>
  <c r="AG794"/>
  <c r="AH794"/>
  <c r="AI794"/>
  <c r="AJ794"/>
  <c r="Y795"/>
  <c r="Z795"/>
  <c r="AA795"/>
  <c r="AB795"/>
  <c r="AC795"/>
  <c r="AD795"/>
  <c r="AG795"/>
  <c r="AH795"/>
  <c r="AI795"/>
  <c r="AJ795"/>
  <c r="Y796"/>
  <c r="Z796"/>
  <c r="AA796"/>
  <c r="AB796"/>
  <c r="AC796"/>
  <c r="AD796"/>
  <c r="AG796"/>
  <c r="AH796"/>
  <c r="AI796"/>
  <c r="AJ796"/>
  <c r="Y797"/>
  <c r="Z797"/>
  <c r="AA797"/>
  <c r="AB797"/>
  <c r="AC797"/>
  <c r="AD797"/>
  <c r="AG797"/>
  <c r="AH797"/>
  <c r="AI797"/>
  <c r="AJ797"/>
  <c r="Y798"/>
  <c r="Z798"/>
  <c r="AA798"/>
  <c r="AB798"/>
  <c r="AC798"/>
  <c r="AD798"/>
  <c r="AG798"/>
  <c r="AH798"/>
  <c r="AI798"/>
  <c r="AJ798"/>
  <c r="Y799"/>
  <c r="Z799"/>
  <c r="AA799"/>
  <c r="AB799"/>
  <c r="AC799"/>
  <c r="AD799"/>
  <c r="AG799"/>
  <c r="AH799"/>
  <c r="AI799"/>
  <c r="AJ799"/>
  <c r="Y800"/>
  <c r="Z800"/>
  <c r="AA800"/>
  <c r="AB800"/>
  <c r="AC800"/>
  <c r="AD800"/>
  <c r="AG800"/>
  <c r="AH800"/>
  <c r="AI800"/>
  <c r="AJ800"/>
  <c r="Y801"/>
  <c r="Z801"/>
  <c r="AA801"/>
  <c r="AB801"/>
  <c r="AC801"/>
  <c r="AD801"/>
  <c r="AG801"/>
  <c r="AH801"/>
  <c r="AI801"/>
  <c r="AJ801"/>
  <c r="Y802"/>
  <c r="Z802"/>
  <c r="AA802"/>
  <c r="AB802"/>
  <c r="AC802"/>
  <c r="AD802"/>
  <c r="AG802"/>
  <c r="AH802"/>
  <c r="AI802"/>
  <c r="AJ802"/>
  <c r="Y803"/>
  <c r="Z803"/>
  <c r="AA803"/>
  <c r="AB803"/>
  <c r="AC803"/>
  <c r="AD803"/>
  <c r="AG803"/>
  <c r="AH803"/>
  <c r="AI803"/>
  <c r="AJ803"/>
  <c r="Y804"/>
  <c r="Z804"/>
  <c r="AA804"/>
  <c r="AB804"/>
  <c r="AC804"/>
  <c r="AD804"/>
  <c r="AG804"/>
  <c r="AH804"/>
  <c r="AI804"/>
  <c r="AJ804"/>
  <c r="Y805"/>
  <c r="Z805"/>
  <c r="AA805"/>
  <c r="AB805"/>
  <c r="AC805"/>
  <c r="AD805"/>
  <c r="AG805"/>
  <c r="AH805"/>
  <c r="AI805"/>
  <c r="AJ805"/>
  <c r="Y806"/>
  <c r="Z806"/>
  <c r="AA806"/>
  <c r="AB806"/>
  <c r="AC806"/>
  <c r="AD806"/>
  <c r="AG806"/>
  <c r="AH806"/>
  <c r="AI806"/>
  <c r="AJ806"/>
  <c r="Y807"/>
  <c r="Z807"/>
  <c r="AA807"/>
  <c r="AB807"/>
  <c r="AC807"/>
  <c r="AD807"/>
  <c r="AG807"/>
  <c r="AH807"/>
  <c r="AI807"/>
  <c r="AJ807"/>
  <c r="Y808"/>
  <c r="Z808"/>
  <c r="AA808"/>
  <c r="AB808"/>
  <c r="AC808"/>
  <c r="AD808"/>
  <c r="AG808"/>
  <c r="AH808"/>
  <c r="AI808"/>
  <c r="AJ808"/>
  <c r="Y809"/>
  <c r="Z809"/>
  <c r="AA809"/>
  <c r="AB809"/>
  <c r="AC809"/>
  <c r="AD809"/>
  <c r="AG809"/>
  <c r="AH809"/>
  <c r="AI809"/>
  <c r="AJ809"/>
  <c r="Y810"/>
  <c r="Z810"/>
  <c r="AA810"/>
  <c r="AB810"/>
  <c r="AC810"/>
  <c r="AD810"/>
  <c r="AG810"/>
  <c r="AH810"/>
  <c r="AI810"/>
  <c r="AJ810"/>
  <c r="Y811"/>
  <c r="Z811"/>
  <c r="AA811"/>
  <c r="AB811"/>
  <c r="AC811"/>
  <c r="AD811"/>
  <c r="AG811"/>
  <c r="AH811"/>
  <c r="AI811"/>
  <c r="AJ811"/>
  <c r="Y812"/>
  <c r="Z812"/>
  <c r="AA812"/>
  <c r="AB812"/>
  <c r="AC812"/>
  <c r="AD812"/>
  <c r="AG812"/>
  <c r="AH812"/>
  <c r="AI812"/>
  <c r="AJ812"/>
  <c r="Y813"/>
  <c r="Z813"/>
  <c r="AA813"/>
  <c r="AB813"/>
  <c r="AC813"/>
  <c r="AD813"/>
  <c r="AG813"/>
  <c r="AH813"/>
  <c r="AI813"/>
  <c r="AJ813"/>
  <c r="Y814"/>
  <c r="Z814"/>
  <c r="AA814"/>
  <c r="AB814"/>
  <c r="AC814"/>
  <c r="AD814"/>
  <c r="AG814"/>
  <c r="AH814"/>
  <c r="AI814"/>
  <c r="AJ814"/>
  <c r="Y815"/>
  <c r="Z815"/>
  <c r="AA815"/>
  <c r="AB815"/>
  <c r="AC815"/>
  <c r="AD815"/>
  <c r="AG815"/>
  <c r="AH815"/>
  <c r="AI815"/>
  <c r="AJ815"/>
  <c r="Y816"/>
  <c r="Z816"/>
  <c r="AA816"/>
  <c r="AB816"/>
  <c r="AC816"/>
  <c r="AD816"/>
  <c r="AG816"/>
  <c r="AH816"/>
  <c r="AI816"/>
  <c r="AJ816"/>
  <c r="Y817"/>
  <c r="Z817"/>
  <c r="AA817"/>
  <c r="AB817"/>
  <c r="AC817"/>
  <c r="AD817"/>
  <c r="AG817"/>
  <c r="AH817"/>
  <c r="AI817"/>
  <c r="AJ817"/>
  <c r="Y818"/>
  <c r="Z818"/>
  <c r="AA818"/>
  <c r="AB818"/>
  <c r="AC818"/>
  <c r="AD818"/>
  <c r="AG818"/>
  <c r="AH818"/>
  <c r="AI818"/>
  <c r="AJ818"/>
  <c r="Y819"/>
  <c r="Z819"/>
  <c r="AA819"/>
  <c r="AB819"/>
  <c r="AC819"/>
  <c r="AD819"/>
  <c r="AG819"/>
  <c r="AH819"/>
  <c r="AI819"/>
  <c r="AJ819"/>
  <c r="Y820"/>
  <c r="Z820"/>
  <c r="AA820"/>
  <c r="AB820"/>
  <c r="AC820"/>
  <c r="AD820"/>
  <c r="AG820"/>
  <c r="AH820"/>
  <c r="AI820"/>
  <c r="AJ820"/>
  <c r="Y821"/>
  <c r="Z821"/>
  <c r="AA821"/>
  <c r="AB821"/>
  <c r="AC821"/>
  <c r="AD821"/>
  <c r="AG821"/>
  <c r="AH821"/>
  <c r="AI821"/>
  <c r="AJ821"/>
  <c r="Y822"/>
  <c r="Z822"/>
  <c r="AA822"/>
  <c r="AB822"/>
  <c r="AC822"/>
  <c r="AD822"/>
  <c r="AG822"/>
  <c r="AH822"/>
  <c r="AI822"/>
  <c r="AJ822"/>
  <c r="Y823"/>
  <c r="Z823"/>
  <c r="AA823"/>
  <c r="AB823"/>
  <c r="AC823"/>
  <c r="AD823"/>
  <c r="AG823"/>
  <c r="AH823"/>
  <c r="AI823"/>
  <c r="AJ823"/>
  <c r="Y824"/>
  <c r="Z824"/>
  <c r="AA824"/>
  <c r="AB824"/>
  <c r="AC824"/>
  <c r="AD824"/>
  <c r="AG824"/>
  <c r="AH824"/>
  <c r="AI824"/>
  <c r="AJ824"/>
  <c r="Y825"/>
  <c r="Z825"/>
  <c r="AA825"/>
  <c r="AB825"/>
  <c r="AC825"/>
  <c r="AD825"/>
  <c r="AG825"/>
  <c r="AH825"/>
  <c r="AI825"/>
  <c r="AJ825"/>
  <c r="Y826"/>
  <c r="Z826"/>
  <c r="AA826"/>
  <c r="AB826"/>
  <c r="AC826"/>
  <c r="AD826"/>
  <c r="AG826"/>
  <c r="AH826"/>
  <c r="AI826"/>
  <c r="AJ826"/>
  <c r="Y827"/>
  <c r="Z827"/>
  <c r="AA827"/>
  <c r="AB827"/>
  <c r="AC827"/>
  <c r="AD827"/>
  <c r="AG827"/>
  <c r="AH827"/>
  <c r="AI827"/>
  <c r="AJ827"/>
  <c r="Y828"/>
  <c r="Z828"/>
  <c r="AA828"/>
  <c r="AB828"/>
  <c r="AC828"/>
  <c r="AD828"/>
  <c r="AG828"/>
  <c r="AH828"/>
  <c r="AI828"/>
  <c r="AJ828"/>
  <c r="Y829"/>
  <c r="Z829"/>
  <c r="AA829"/>
  <c r="AB829"/>
  <c r="AC829"/>
  <c r="AD829"/>
  <c r="AG829"/>
  <c r="AH829"/>
  <c r="AI829"/>
  <c r="AJ829"/>
  <c r="Y830"/>
  <c r="Z830"/>
  <c r="AA830"/>
  <c r="AB830"/>
  <c r="AC830"/>
  <c r="AD830"/>
  <c r="AG830"/>
  <c r="AH830"/>
  <c r="AI830"/>
  <c r="AJ830"/>
  <c r="Y831"/>
  <c r="Z831"/>
  <c r="AA831"/>
  <c r="AB831"/>
  <c r="AC831"/>
  <c r="AD831"/>
  <c r="AG831"/>
  <c r="AH831"/>
  <c r="AI831"/>
  <c r="AJ831"/>
  <c r="Y832"/>
  <c r="Z832"/>
  <c r="AA832"/>
  <c r="AB832"/>
  <c r="AC832"/>
  <c r="AD832"/>
  <c r="AG832"/>
  <c r="AH832"/>
  <c r="AI832"/>
  <c r="AJ832"/>
  <c r="Y833"/>
  <c r="Z833"/>
  <c r="AA833"/>
  <c r="AB833"/>
  <c r="AC833"/>
  <c r="AD833"/>
  <c r="AG833"/>
  <c r="AH833"/>
  <c r="AI833"/>
  <c r="AJ833"/>
  <c r="Y834"/>
  <c r="Z834"/>
  <c r="AA834"/>
  <c r="AB834"/>
  <c r="AC834"/>
  <c r="AD834"/>
  <c r="AG834"/>
  <c r="AH834"/>
  <c r="AI834"/>
  <c r="AJ834"/>
  <c r="Y835"/>
  <c r="Z835"/>
  <c r="AA835"/>
  <c r="AB835"/>
  <c r="AC835"/>
  <c r="AD835"/>
  <c r="AG835"/>
  <c r="AH835"/>
  <c r="AI835"/>
  <c r="AJ835"/>
  <c r="Y836"/>
  <c r="Z836"/>
  <c r="AA836"/>
  <c r="AB836"/>
  <c r="AC836"/>
  <c r="AD836"/>
  <c r="AG836"/>
  <c r="AH836"/>
  <c r="AI836"/>
  <c r="AJ836"/>
  <c r="Y837"/>
  <c r="Z837"/>
  <c r="AA837"/>
  <c r="AB837"/>
  <c r="AC837"/>
  <c r="AD837"/>
  <c r="AG837"/>
  <c r="AH837"/>
  <c r="AI837"/>
  <c r="AJ837"/>
  <c r="Y838"/>
  <c r="Z838"/>
  <c r="AA838"/>
  <c r="AB838"/>
  <c r="AC838"/>
  <c r="AD838"/>
  <c r="AG838"/>
  <c r="AH838"/>
  <c r="AI838"/>
  <c r="AJ838"/>
  <c r="Y839"/>
  <c r="Z839"/>
  <c r="AA839"/>
  <c r="AB839"/>
  <c r="AC839"/>
  <c r="AD839"/>
  <c r="AG839"/>
  <c r="AH839"/>
  <c r="AI839"/>
  <c r="AJ839"/>
  <c r="Y840"/>
  <c r="Z840"/>
  <c r="AA840"/>
  <c r="AB840"/>
  <c r="AC840"/>
  <c r="AD840"/>
  <c r="AG840"/>
  <c r="AH840"/>
  <c r="AI840"/>
  <c r="AJ840"/>
  <c r="Y841"/>
  <c r="Z841"/>
  <c r="AA841"/>
  <c r="AB841"/>
  <c r="AC841"/>
  <c r="AD841"/>
  <c r="AG841"/>
  <c r="AH841"/>
  <c r="AI841"/>
  <c r="AJ841"/>
  <c r="Y842"/>
  <c r="Z842"/>
  <c r="AA842"/>
  <c r="AB842"/>
  <c r="AC842"/>
  <c r="AD842"/>
  <c r="AG842"/>
  <c r="AH842"/>
  <c r="AI842"/>
  <c r="AJ842"/>
  <c r="Y843"/>
  <c r="Z843"/>
  <c r="AA843"/>
  <c r="AB843"/>
  <c r="AC843"/>
  <c r="AD843"/>
  <c r="AG843"/>
  <c r="AH843"/>
  <c r="AI843"/>
  <c r="AJ843"/>
  <c r="Y844"/>
  <c r="Z844"/>
  <c r="AA844"/>
  <c r="AB844"/>
  <c r="AC844"/>
  <c r="AD844"/>
  <c r="AG844"/>
  <c r="AH844"/>
  <c r="AI844"/>
  <c r="AJ844"/>
  <c r="Y845"/>
  <c r="Z845"/>
  <c r="AA845"/>
  <c r="AB845"/>
  <c r="AC845"/>
  <c r="AD845"/>
  <c r="AG845"/>
  <c r="AH845"/>
  <c r="AI845"/>
  <c r="AJ845"/>
  <c r="Y846"/>
  <c r="Z846"/>
  <c r="AA846"/>
  <c r="AB846"/>
  <c r="AC846"/>
  <c r="AD846"/>
  <c r="AG846"/>
  <c r="AH846"/>
  <c r="AI846"/>
  <c r="AJ846"/>
  <c r="Y847"/>
  <c r="Z847"/>
  <c r="AA847"/>
  <c r="AB847"/>
  <c r="AC847"/>
  <c r="AD847"/>
  <c r="AG847"/>
  <c r="AH847"/>
  <c r="AI847"/>
  <c r="AJ847"/>
  <c r="Y848"/>
  <c r="Z848"/>
  <c r="AA848"/>
  <c r="AB848"/>
  <c r="AC848"/>
  <c r="AD848"/>
  <c r="AG848"/>
  <c r="AH848"/>
  <c r="AI848"/>
  <c r="AJ848"/>
  <c r="Y849"/>
  <c r="Z849"/>
  <c r="AA849"/>
  <c r="AB849"/>
  <c r="AC849"/>
  <c r="AD849"/>
  <c r="AG849"/>
  <c r="AH849"/>
  <c r="AI849"/>
  <c r="AJ849"/>
  <c r="Y850"/>
  <c r="Z850"/>
  <c r="AA850"/>
  <c r="AB850"/>
  <c r="AC850"/>
  <c r="AD850"/>
  <c r="AG850"/>
  <c r="AH850"/>
  <c r="AI850"/>
  <c r="AJ850"/>
  <c r="Y851"/>
  <c r="Z851"/>
  <c r="AA851"/>
  <c r="AB851"/>
  <c r="AC851"/>
  <c r="AD851"/>
  <c r="AG851"/>
  <c r="AH851"/>
  <c r="AI851"/>
  <c r="AJ851"/>
  <c r="Y852"/>
  <c r="Z852"/>
  <c r="AA852"/>
  <c r="AB852"/>
  <c r="AC852"/>
  <c r="AD852"/>
  <c r="AG852"/>
  <c r="AH852"/>
  <c r="AI852"/>
  <c r="AJ852"/>
  <c r="Y853"/>
  <c r="Z853"/>
  <c r="AA853"/>
  <c r="AB853"/>
  <c r="AC853"/>
  <c r="AD853"/>
  <c r="AG853"/>
  <c r="AH853"/>
  <c r="AI853"/>
  <c r="AJ853"/>
  <c r="Y854"/>
  <c r="Z854"/>
  <c r="AA854"/>
  <c r="AB854"/>
  <c r="AC854"/>
  <c r="AD854"/>
  <c r="AG854"/>
  <c r="AH854"/>
  <c r="AI854"/>
  <c r="AJ854"/>
  <c r="Y855"/>
  <c r="Z855"/>
  <c r="AA855"/>
  <c r="AB855"/>
  <c r="AC855"/>
  <c r="AD855"/>
  <c r="AG855"/>
  <c r="AH855"/>
  <c r="AI855"/>
  <c r="AJ855"/>
  <c r="Y856"/>
  <c r="Z856"/>
  <c r="AA856"/>
  <c r="AB856"/>
  <c r="AC856"/>
  <c r="AD856"/>
  <c r="AG856"/>
  <c r="AH856"/>
  <c r="AI856"/>
  <c r="AJ856"/>
  <c r="Y857"/>
  <c r="Z857"/>
  <c r="AA857"/>
  <c r="AB857"/>
  <c r="AC857"/>
  <c r="AD857"/>
  <c r="AG857"/>
  <c r="AH857"/>
  <c r="AI857"/>
  <c r="AJ857"/>
  <c r="Y858"/>
  <c r="Z858"/>
  <c r="AA858"/>
  <c r="AB858"/>
  <c r="AC858"/>
  <c r="AD858"/>
  <c r="AG858"/>
  <c r="AH858"/>
  <c r="AI858"/>
  <c r="AJ858"/>
  <c r="Y859"/>
  <c r="Z859"/>
  <c r="AA859"/>
  <c r="AB859"/>
  <c r="AC859"/>
  <c r="AD859"/>
  <c r="AG859"/>
  <c r="AH859"/>
  <c r="AI859"/>
  <c r="AJ859"/>
  <c r="Y860"/>
  <c r="Z860"/>
  <c r="AA860"/>
  <c r="AB860"/>
  <c r="AC860"/>
  <c r="AD860"/>
  <c r="AG860"/>
  <c r="AH860"/>
  <c r="AI860"/>
  <c r="AJ860"/>
  <c r="Y861"/>
  <c r="Z861"/>
  <c r="AA861"/>
  <c r="AB861"/>
  <c r="AC861"/>
  <c r="AD861"/>
  <c r="AG861"/>
  <c r="AH861"/>
  <c r="AI861"/>
  <c r="AJ861"/>
  <c r="Y862"/>
  <c r="Z862"/>
  <c r="AA862"/>
  <c r="AB862"/>
  <c r="AC862"/>
  <c r="AD862"/>
  <c r="AG862"/>
  <c r="AH862"/>
  <c r="AI862"/>
  <c r="AJ862"/>
  <c r="Y863"/>
  <c r="Z863"/>
  <c r="AA863"/>
  <c r="AB863"/>
  <c r="AC863"/>
  <c r="AD863"/>
  <c r="AG863"/>
  <c r="AH863"/>
  <c r="AI863"/>
  <c r="AJ863"/>
  <c r="Y864"/>
  <c r="Z864"/>
  <c r="AA864"/>
  <c r="AB864"/>
  <c r="AC864"/>
  <c r="AD864"/>
  <c r="AG864"/>
  <c r="AH864"/>
  <c r="AI864"/>
  <c r="AJ864"/>
  <c r="Y865"/>
  <c r="Z865"/>
  <c r="AA865"/>
  <c r="AB865"/>
  <c r="AC865"/>
  <c r="AD865"/>
  <c r="AG865"/>
  <c r="AH865"/>
  <c r="AI865"/>
  <c r="AJ865"/>
  <c r="Y866"/>
  <c r="Z866"/>
  <c r="AA866"/>
  <c r="AB866"/>
  <c r="AC866"/>
  <c r="AD866"/>
  <c r="AG866"/>
  <c r="AH866"/>
  <c r="AI866"/>
  <c r="AJ866"/>
  <c r="Y867"/>
  <c r="Z867"/>
  <c r="AA867"/>
  <c r="AB867"/>
  <c r="AC867"/>
  <c r="AD867"/>
  <c r="AG867"/>
  <c r="AH867"/>
  <c r="AI867"/>
  <c r="AJ867"/>
  <c r="Y868"/>
  <c r="Z868"/>
  <c r="AA868"/>
  <c r="AB868"/>
  <c r="AC868"/>
  <c r="AD868"/>
  <c r="AG868"/>
  <c r="AH868"/>
  <c r="AI868"/>
  <c r="AJ868"/>
  <c r="Y869"/>
  <c r="Z869"/>
  <c r="AA869"/>
  <c r="AB869"/>
  <c r="AC869"/>
  <c r="AD869"/>
  <c r="AG869"/>
  <c r="AH869"/>
  <c r="AI869"/>
  <c r="AJ869"/>
  <c r="Y870"/>
  <c r="Z870"/>
  <c r="AA870"/>
  <c r="AB870"/>
  <c r="AC870"/>
  <c r="AD870"/>
  <c r="AG870"/>
  <c r="AH870"/>
  <c r="AI870"/>
  <c r="AJ870"/>
  <c r="Y871"/>
  <c r="Z871"/>
  <c r="AA871"/>
  <c r="AB871"/>
  <c r="AC871"/>
  <c r="AD871"/>
  <c r="AG871"/>
  <c r="AH871"/>
  <c r="AI871"/>
  <c r="AJ871"/>
  <c r="Y872"/>
  <c r="Z872"/>
  <c r="AA872"/>
  <c r="AB872"/>
  <c r="AC872"/>
  <c r="AD872"/>
  <c r="AG872"/>
  <c r="AH872"/>
  <c r="AI872"/>
  <c r="AJ872"/>
  <c r="Y873"/>
  <c r="Z873"/>
  <c r="AA873"/>
  <c r="AB873"/>
  <c r="AC873"/>
  <c r="AD873"/>
  <c r="AG873"/>
  <c r="AH873"/>
  <c r="AI873"/>
  <c r="AJ873"/>
  <c r="Y874"/>
  <c r="Z874"/>
  <c r="AA874"/>
  <c r="AB874"/>
  <c r="AC874"/>
  <c r="AD874"/>
  <c r="AG874"/>
  <c r="AH874"/>
  <c r="AI874"/>
  <c r="AJ874"/>
  <c r="Y875"/>
  <c r="Z875"/>
  <c r="AA875"/>
  <c r="AB875"/>
  <c r="AC875"/>
  <c r="AD875"/>
  <c r="AG875"/>
  <c r="AH875"/>
  <c r="AI875"/>
  <c r="AJ875"/>
  <c r="Y876"/>
  <c r="Z876"/>
  <c r="AA876"/>
  <c r="AB876"/>
  <c r="AC876"/>
  <c r="AD876"/>
  <c r="AG876"/>
  <c r="AH876"/>
  <c r="AI876"/>
  <c r="AJ876"/>
  <c r="Y877"/>
  <c r="Z877"/>
  <c r="AA877"/>
  <c r="AB877"/>
  <c r="AC877"/>
  <c r="AD877"/>
  <c r="AG877"/>
  <c r="AH877"/>
  <c r="AI877"/>
  <c r="AJ877"/>
  <c r="Y878"/>
  <c r="Z878"/>
  <c r="AA878"/>
  <c r="AB878"/>
  <c r="AC878"/>
  <c r="AD878"/>
  <c r="AG878"/>
  <c r="AH878"/>
  <c r="AI878"/>
  <c r="AJ878"/>
  <c r="Y879"/>
  <c r="Z879"/>
  <c r="AA879"/>
  <c r="AB879"/>
  <c r="AC879"/>
  <c r="AD879"/>
  <c r="AG879"/>
  <c r="AH879"/>
  <c r="AI879"/>
  <c r="AJ879"/>
  <c r="Y880"/>
  <c r="Z880"/>
  <c r="AA880"/>
  <c r="AB880"/>
  <c r="AC880"/>
  <c r="AD880"/>
  <c r="AG880"/>
  <c r="AH880"/>
  <c r="AI880"/>
  <c r="AJ880"/>
  <c r="Y881"/>
  <c r="Z881"/>
  <c r="AA881"/>
  <c r="AB881"/>
  <c r="AC881"/>
  <c r="AD881"/>
  <c r="AG881"/>
  <c r="AH881"/>
  <c r="AI881"/>
  <c r="AJ881"/>
  <c r="Y882"/>
  <c r="Z882"/>
  <c r="AA882"/>
  <c r="AB882"/>
  <c r="AC882"/>
  <c r="AD882"/>
  <c r="AG882"/>
  <c r="AH882"/>
  <c r="AI882"/>
  <c r="AJ882"/>
  <c r="Y883"/>
  <c r="Z883"/>
  <c r="AA883"/>
  <c r="AB883"/>
  <c r="AC883"/>
  <c r="AD883"/>
  <c r="AG883"/>
  <c r="AH883"/>
  <c r="AI883"/>
  <c r="AJ883"/>
  <c r="Y884"/>
  <c r="Z884"/>
  <c r="AA884"/>
  <c r="AB884"/>
  <c r="AC884"/>
  <c r="AD884"/>
  <c r="AG884"/>
  <c r="AH884"/>
  <c r="AI884"/>
  <c r="AJ884"/>
  <c r="Y885"/>
  <c r="Z885"/>
  <c r="AA885"/>
  <c r="AB885"/>
  <c r="AC885"/>
  <c r="AD885"/>
  <c r="AG885"/>
  <c r="AH885"/>
  <c r="AI885"/>
  <c r="AJ885"/>
  <c r="Y886"/>
  <c r="Z886"/>
  <c r="AA886"/>
  <c r="AB886"/>
  <c r="AC886"/>
  <c r="AD886"/>
  <c r="AG886"/>
  <c r="AH886"/>
  <c r="AI886"/>
  <c r="AJ886"/>
  <c r="Y887"/>
  <c r="Z887"/>
  <c r="AA887"/>
  <c r="AB887"/>
  <c r="AC887"/>
  <c r="AD887"/>
  <c r="AG887"/>
  <c r="AH887"/>
  <c r="AI887"/>
  <c r="AJ887"/>
  <c r="Y888"/>
  <c r="Z888"/>
  <c r="AA888"/>
  <c r="AB888"/>
  <c r="AC888"/>
  <c r="AD888"/>
  <c r="AG888"/>
  <c r="AH888"/>
  <c r="AI888"/>
  <c r="AJ888"/>
  <c r="Y889"/>
  <c r="Z889"/>
  <c r="AA889"/>
  <c r="AB889"/>
  <c r="AC889"/>
  <c r="AD889"/>
  <c r="AG889"/>
  <c r="AH889"/>
  <c r="AI889"/>
  <c r="AJ889"/>
  <c r="Y890"/>
  <c r="Z890"/>
  <c r="AA890"/>
  <c r="AB890"/>
  <c r="AC890"/>
  <c r="AD890"/>
  <c r="AG890"/>
  <c r="AH890"/>
  <c r="AI890"/>
  <c r="AJ890"/>
  <c r="Y891"/>
  <c r="Z891"/>
  <c r="AA891"/>
  <c r="AB891"/>
  <c r="AC891"/>
  <c r="AD891"/>
  <c r="AG891"/>
  <c r="AH891"/>
  <c r="AI891"/>
  <c r="AJ891"/>
  <c r="Y892"/>
  <c r="Z892"/>
  <c r="AA892"/>
  <c r="AB892"/>
  <c r="AC892"/>
  <c r="AD892"/>
  <c r="AG892"/>
  <c r="AH892"/>
  <c r="AI892"/>
  <c r="AJ892"/>
  <c r="Y893"/>
  <c r="Z893"/>
  <c r="AA893"/>
  <c r="AB893"/>
  <c r="AC893"/>
  <c r="AD893"/>
  <c r="AG893"/>
  <c r="AH893"/>
  <c r="AI893"/>
  <c r="AJ893"/>
  <c r="Y894"/>
  <c r="Z894"/>
  <c r="AA894"/>
  <c r="AB894"/>
  <c r="AC894"/>
  <c r="AD894"/>
  <c r="AG894"/>
  <c r="AH894"/>
  <c r="AI894"/>
  <c r="AJ894"/>
  <c r="Y895"/>
  <c r="Z895"/>
  <c r="AA895"/>
  <c r="AB895"/>
  <c r="AC895"/>
  <c r="AD895"/>
  <c r="AG895"/>
  <c r="AH895"/>
  <c r="AI895"/>
  <c r="AJ895"/>
  <c r="Y896"/>
  <c r="Z896"/>
  <c r="AA896"/>
  <c r="AB896"/>
  <c r="AC896"/>
  <c r="AD896"/>
  <c r="AG896"/>
  <c r="AH896"/>
  <c r="AI896"/>
  <c r="AJ896"/>
  <c r="Y897"/>
  <c r="Z897"/>
  <c r="AA897"/>
  <c r="AB897"/>
  <c r="AC897"/>
  <c r="AD897"/>
  <c r="AG897"/>
  <c r="AH897"/>
  <c r="AI897"/>
  <c r="AJ897"/>
  <c r="Y898"/>
  <c r="Z898"/>
  <c r="AA898"/>
  <c r="AB898"/>
  <c r="AC898"/>
  <c r="AD898"/>
  <c r="AG898"/>
  <c r="AH898"/>
  <c r="AI898"/>
  <c r="AJ898"/>
  <c r="Y899"/>
  <c r="Z899"/>
  <c r="AA899"/>
  <c r="AB899"/>
  <c r="AC899"/>
  <c r="AD899"/>
  <c r="AG899"/>
  <c r="AH899"/>
  <c r="AI899"/>
  <c r="AJ899"/>
  <c r="Y900"/>
  <c r="Z900"/>
  <c r="AA900"/>
  <c r="AB900"/>
  <c r="AC900"/>
  <c r="AD900"/>
  <c r="AG900"/>
  <c r="AH900"/>
  <c r="AI900"/>
  <c r="AJ900"/>
  <c r="Y901"/>
  <c r="Z901"/>
  <c r="AA901"/>
  <c r="AB901"/>
  <c r="AC901"/>
  <c r="AD901"/>
  <c r="AG901"/>
  <c r="AH901"/>
  <c r="AI901"/>
  <c r="AJ901"/>
  <c r="Y902"/>
  <c r="Z902"/>
  <c r="AA902"/>
  <c r="AB902"/>
  <c r="AC902"/>
  <c r="AD902"/>
  <c r="AG902"/>
  <c r="AH902"/>
  <c r="AI902"/>
  <c r="AJ902"/>
  <c r="Y903"/>
  <c r="Z903"/>
  <c r="AA903"/>
  <c r="AB903"/>
  <c r="AC903"/>
  <c r="AD903"/>
  <c r="AG903"/>
  <c r="AH903"/>
  <c r="AI903"/>
  <c r="AJ903"/>
  <c r="Y904"/>
  <c r="Z904"/>
  <c r="AA904"/>
  <c r="AB904"/>
  <c r="AC904"/>
  <c r="AD904"/>
  <c r="AG904"/>
  <c r="AH904"/>
  <c r="AI904"/>
  <c r="AJ904"/>
  <c r="Y905"/>
  <c r="Z905"/>
  <c r="AA905"/>
  <c r="AB905"/>
  <c r="AC905"/>
  <c r="AD905"/>
  <c r="AG905"/>
  <c r="AH905"/>
  <c r="AI905"/>
  <c r="AJ905"/>
  <c r="Y906"/>
  <c r="Z906"/>
  <c r="AA906"/>
  <c r="AB906"/>
  <c r="AC906"/>
  <c r="AD906"/>
  <c r="AG906"/>
  <c r="AH906"/>
  <c r="AI906"/>
  <c r="AJ906"/>
  <c r="Y907"/>
  <c r="Z907"/>
  <c r="AA907"/>
  <c r="AB907"/>
  <c r="AC907"/>
  <c r="AD907"/>
  <c r="AG907"/>
  <c r="AH907"/>
  <c r="AI907"/>
  <c r="AJ907"/>
  <c r="Y908"/>
  <c r="Z908"/>
  <c r="AA908"/>
  <c r="AB908"/>
  <c r="AC908"/>
  <c r="AD908"/>
  <c r="AG908"/>
  <c r="AH908"/>
  <c r="AI908"/>
  <c r="AJ908"/>
  <c r="Y909"/>
  <c r="Z909"/>
  <c r="AA909"/>
  <c r="AB909"/>
  <c r="AC909"/>
  <c r="AD909"/>
  <c r="AG909"/>
  <c r="AH909"/>
  <c r="AI909"/>
  <c r="AJ909"/>
  <c r="Y910"/>
  <c r="Z910"/>
  <c r="AA910"/>
  <c r="AB910"/>
  <c r="AC910"/>
  <c r="AD910"/>
  <c r="AG910"/>
  <c r="AH910"/>
  <c r="AI910"/>
  <c r="AJ910"/>
  <c r="Y911"/>
  <c r="Z911"/>
  <c r="AA911"/>
  <c r="AB911"/>
  <c r="AC911"/>
  <c r="AD911"/>
  <c r="AG911"/>
  <c r="AH911"/>
  <c r="AI911"/>
  <c r="AJ911"/>
  <c r="Y912"/>
  <c r="Z912"/>
  <c r="AA912"/>
  <c r="AB912"/>
  <c r="AC912"/>
  <c r="AD912"/>
  <c r="AG912"/>
  <c r="AH912"/>
  <c r="AI912"/>
  <c r="AJ912"/>
  <c r="Y913"/>
  <c r="Z913"/>
  <c r="AA913"/>
  <c r="AB913"/>
  <c r="AC913"/>
  <c r="AD913"/>
  <c r="AG913"/>
  <c r="AH913"/>
  <c r="AI913"/>
  <c r="AJ913"/>
  <c r="Y914"/>
  <c r="Z914"/>
  <c r="AA914"/>
  <c r="AB914"/>
  <c r="AC914"/>
  <c r="AD914"/>
  <c r="AG914"/>
  <c r="AH914"/>
  <c r="AI914"/>
  <c r="AJ914"/>
  <c r="Y915"/>
  <c r="Z915"/>
  <c r="AA915"/>
  <c r="AB915"/>
  <c r="AC915"/>
  <c r="AD915"/>
  <c r="AG915"/>
  <c r="AH915"/>
  <c r="AI915"/>
  <c r="AJ915"/>
  <c r="Y916"/>
  <c r="Z916"/>
  <c r="AA916"/>
  <c r="AB916"/>
  <c r="AC916"/>
  <c r="AD916"/>
  <c r="AG916"/>
  <c r="AH916"/>
  <c r="AI916"/>
  <c r="AJ916"/>
  <c r="Y917"/>
  <c r="Z917"/>
  <c r="AA917"/>
  <c r="AB917"/>
  <c r="AC917"/>
  <c r="AD917"/>
  <c r="AG917"/>
  <c r="AH917"/>
  <c r="AI917"/>
  <c r="AJ917"/>
  <c r="Y918"/>
  <c r="Z918"/>
  <c r="AA918"/>
  <c r="AB918"/>
  <c r="AC918"/>
  <c r="AD918"/>
  <c r="AG918"/>
  <c r="AH918"/>
  <c r="AI918"/>
  <c r="AJ918"/>
  <c r="Y919"/>
  <c r="Z919"/>
  <c r="AA919"/>
  <c r="AB919"/>
  <c r="AC919"/>
  <c r="AD919"/>
  <c r="AG919"/>
  <c r="AH919"/>
  <c r="AI919"/>
  <c r="AJ919"/>
  <c r="Y920"/>
  <c r="Z920"/>
  <c r="AA920"/>
  <c r="AB920"/>
  <c r="AC920"/>
  <c r="AD920"/>
  <c r="AG920"/>
  <c r="AH920"/>
  <c r="AI920"/>
  <c r="AJ920"/>
  <c r="Y921"/>
  <c r="Z921"/>
  <c r="AA921"/>
  <c r="AB921"/>
  <c r="AC921"/>
  <c r="AD921"/>
  <c r="AG921"/>
  <c r="AH921"/>
  <c r="AI921"/>
  <c r="AJ921"/>
  <c r="Y922"/>
  <c r="Z922"/>
  <c r="AA922"/>
  <c r="AB922"/>
  <c r="AC922"/>
  <c r="AD922"/>
  <c r="AG922"/>
  <c r="AH922"/>
  <c r="AI922"/>
  <c r="AJ922"/>
  <c r="Y923"/>
  <c r="Z923"/>
  <c r="AA923"/>
  <c r="AB923"/>
  <c r="AC923"/>
  <c r="AD923"/>
  <c r="AG923"/>
  <c r="AH923"/>
  <c r="AI923"/>
  <c r="AJ923"/>
  <c r="Y924"/>
  <c r="Z924"/>
  <c r="AA924"/>
  <c r="AB924"/>
  <c r="AC924"/>
  <c r="AD924"/>
  <c r="AG924"/>
  <c r="AH924"/>
  <c r="AI924"/>
  <c r="AJ924"/>
  <c r="Y925"/>
  <c r="Z925"/>
  <c r="AA925"/>
  <c r="AB925"/>
  <c r="AC925"/>
  <c r="AD925"/>
  <c r="AG925"/>
  <c r="AH925"/>
  <c r="AI925"/>
  <c r="AJ925"/>
  <c r="Y926"/>
  <c r="Z926"/>
  <c r="AA926"/>
  <c r="AB926"/>
  <c r="AC926"/>
  <c r="AD926"/>
  <c r="AG926"/>
  <c r="AH926"/>
  <c r="AI926"/>
  <c r="AJ926"/>
  <c r="Y927"/>
  <c r="Z927"/>
  <c r="AA927"/>
  <c r="AB927"/>
  <c r="AC927"/>
  <c r="AD927"/>
  <c r="AG927"/>
  <c r="AH927"/>
  <c r="AI927"/>
  <c r="AJ927"/>
  <c r="Y928"/>
  <c r="Z928"/>
  <c r="AA928"/>
  <c r="AB928"/>
  <c r="AC928"/>
  <c r="AD928"/>
  <c r="AG928"/>
  <c r="AH928"/>
  <c r="AI928"/>
  <c r="AJ928"/>
  <c r="Y929"/>
  <c r="Z929"/>
  <c r="AA929"/>
  <c r="AB929"/>
  <c r="AC929"/>
  <c r="AD929"/>
  <c r="AG929"/>
  <c r="AH929"/>
  <c r="AI929"/>
  <c r="AJ929"/>
  <c r="Y930"/>
  <c r="Z930"/>
  <c r="AA930"/>
  <c r="AB930"/>
  <c r="AC930"/>
  <c r="AD930"/>
  <c r="AG930"/>
  <c r="AH930"/>
  <c r="AI930"/>
  <c r="AJ930"/>
  <c r="Y931"/>
  <c r="Z931"/>
  <c r="AA931"/>
  <c r="AB931"/>
  <c r="AC931"/>
  <c r="AD931"/>
  <c r="AG931"/>
  <c r="AH931"/>
  <c r="AI931"/>
  <c r="AJ931"/>
  <c r="Y932"/>
  <c r="Z932"/>
  <c r="AA932"/>
  <c r="AB932"/>
  <c r="AC932"/>
  <c r="AD932"/>
  <c r="AG932"/>
  <c r="AH932"/>
  <c r="AI932"/>
  <c r="AJ932"/>
  <c r="Y933"/>
  <c r="Z933"/>
  <c r="AA933"/>
  <c r="AB933"/>
  <c r="AC933"/>
  <c r="AD933"/>
  <c r="AG933"/>
  <c r="AH933"/>
  <c r="AI933"/>
  <c r="AJ933"/>
  <c r="Y934"/>
  <c r="Z934"/>
  <c r="AA934"/>
  <c r="AB934"/>
  <c r="AC934"/>
  <c r="AD934"/>
  <c r="AG934"/>
  <c r="AH934"/>
  <c r="AI934"/>
  <c r="AJ934"/>
  <c r="Y935"/>
  <c r="Z935"/>
  <c r="AA935"/>
  <c r="AB935"/>
  <c r="AC935"/>
  <c r="AD935"/>
  <c r="AG935"/>
  <c r="AH935"/>
  <c r="AI935"/>
  <c r="AJ935"/>
  <c r="Y936"/>
  <c r="Z936"/>
  <c r="AA936"/>
  <c r="AB936"/>
  <c r="AC936"/>
  <c r="AD936"/>
  <c r="AG936"/>
  <c r="AH936"/>
  <c r="AI936"/>
  <c r="AJ936"/>
  <c r="Y937"/>
  <c r="Z937"/>
  <c r="AA937"/>
  <c r="AB937"/>
  <c r="AC937"/>
  <c r="AD937"/>
  <c r="AG937"/>
  <c r="AH937"/>
  <c r="AI937"/>
  <c r="AJ937"/>
  <c r="Y938"/>
  <c r="Z938"/>
  <c r="AA938"/>
  <c r="AB938"/>
  <c r="AC938"/>
  <c r="AD938"/>
  <c r="AG938"/>
  <c r="AH938"/>
  <c r="AI938"/>
  <c r="AJ938"/>
  <c r="Y939"/>
  <c r="Z939"/>
  <c r="AA939"/>
  <c r="AB939"/>
  <c r="AC939"/>
  <c r="AD939"/>
  <c r="AG939"/>
  <c r="AH939"/>
  <c r="AI939"/>
  <c r="AJ939"/>
  <c r="Y940"/>
  <c r="Z940"/>
  <c r="AA940"/>
  <c r="AB940"/>
  <c r="AC940"/>
  <c r="AD940"/>
  <c r="AG940"/>
  <c r="AH940"/>
  <c r="AI940"/>
  <c r="AJ940"/>
  <c r="Y941"/>
  <c r="Z941"/>
  <c r="AA941"/>
  <c r="AB941"/>
  <c r="AC941"/>
  <c r="AD941"/>
  <c r="AG941"/>
  <c r="AH941"/>
  <c r="AI941"/>
  <c r="AJ941"/>
  <c r="Y942"/>
  <c r="Z942"/>
  <c r="AA942"/>
  <c r="AB942"/>
  <c r="AC942"/>
  <c r="AD942"/>
  <c r="AG942"/>
  <c r="AH942"/>
  <c r="AI942"/>
  <c r="AJ942"/>
  <c r="Y943"/>
  <c r="Z943"/>
  <c r="AA943"/>
  <c r="AB943"/>
  <c r="AC943"/>
  <c r="AD943"/>
  <c r="AG943"/>
  <c r="AH943"/>
  <c r="AI943"/>
  <c r="AJ943"/>
  <c r="Y944"/>
  <c r="Z944"/>
  <c r="AA944"/>
  <c r="AB944"/>
  <c r="AC944"/>
  <c r="AD944"/>
  <c r="AG944"/>
  <c r="AH944"/>
  <c r="AI944"/>
  <c r="AJ944"/>
  <c r="Y945"/>
  <c r="Z945"/>
  <c r="AA945"/>
  <c r="AB945"/>
  <c r="AC945"/>
  <c r="AD945"/>
  <c r="AG945"/>
  <c r="AH945"/>
  <c r="AI945"/>
  <c r="AJ945"/>
  <c r="Y946"/>
  <c r="Z946"/>
  <c r="AA946"/>
  <c r="AB946"/>
  <c r="AC946"/>
  <c r="AD946"/>
  <c r="AG946"/>
  <c r="AH946"/>
  <c r="AI946"/>
  <c r="AJ946"/>
  <c r="Y947"/>
  <c r="Z947"/>
  <c r="AA947"/>
  <c r="AB947"/>
  <c r="AC947"/>
  <c r="AD947"/>
  <c r="AG947"/>
  <c r="AH947"/>
  <c r="AI947"/>
  <c r="AJ947"/>
  <c r="Y948"/>
  <c r="Z948"/>
  <c r="AA948"/>
  <c r="AB948"/>
  <c r="AC948"/>
  <c r="AD948"/>
  <c r="AG948"/>
  <c r="AH948"/>
  <c r="AI948"/>
  <c r="AJ948"/>
  <c r="Y949"/>
  <c r="Z949"/>
  <c r="AA949"/>
  <c r="AB949"/>
  <c r="AC949"/>
  <c r="AD949"/>
  <c r="AG949"/>
  <c r="AH949"/>
  <c r="AI949"/>
  <c r="AJ949"/>
  <c r="Y950"/>
  <c r="Z950"/>
  <c r="AA950"/>
  <c r="AB950"/>
  <c r="AC950"/>
  <c r="AD950"/>
  <c r="AG950"/>
  <c r="AH950"/>
  <c r="AI950"/>
  <c r="AJ950"/>
  <c r="Y951"/>
  <c r="Z951"/>
  <c r="AA951"/>
  <c r="AB951"/>
  <c r="AC951"/>
  <c r="AD951"/>
  <c r="AG951"/>
  <c r="AH951"/>
  <c r="AI951"/>
  <c r="AJ951"/>
  <c r="Y952"/>
  <c r="Z952"/>
  <c r="AA952"/>
  <c r="AB952"/>
  <c r="AC952"/>
  <c r="AD952"/>
  <c r="AG952"/>
  <c r="AH952"/>
  <c r="AI952"/>
  <c r="AJ952"/>
  <c r="Y953"/>
  <c r="Z953"/>
  <c r="AA953"/>
  <c r="AB953"/>
  <c r="AC953"/>
  <c r="AD953"/>
  <c r="AG953"/>
  <c r="AH953"/>
  <c r="AI953"/>
  <c r="AJ953"/>
  <c r="Y954"/>
  <c r="Z954"/>
  <c r="AA954"/>
  <c r="AB954"/>
  <c r="AC954"/>
  <c r="AD954"/>
  <c r="AG954"/>
  <c r="AH954"/>
  <c r="AI954"/>
  <c r="AJ954"/>
  <c r="Y955"/>
  <c r="Z955"/>
  <c r="AA955"/>
  <c r="AB955"/>
  <c r="AC955"/>
  <c r="AD955"/>
  <c r="AG955"/>
  <c r="AH955"/>
  <c r="AI955"/>
  <c r="AJ955"/>
  <c r="Y956"/>
  <c r="Z956"/>
  <c r="AA956"/>
  <c r="AB956"/>
  <c r="AC956"/>
  <c r="AD956"/>
  <c r="AG956"/>
  <c r="AH956"/>
  <c r="AI956"/>
  <c r="AJ956"/>
  <c r="Y957"/>
  <c r="Z957"/>
  <c r="AA957"/>
  <c r="AB957"/>
  <c r="AC957"/>
  <c r="AD957"/>
  <c r="AG957"/>
  <c r="AH957"/>
  <c r="AI957"/>
  <c r="AJ957"/>
  <c r="Y958"/>
  <c r="Z958"/>
  <c r="AA958"/>
  <c r="AB958"/>
  <c r="AC958"/>
  <c r="AD958"/>
  <c r="AG958"/>
  <c r="AH958"/>
  <c r="AI958"/>
  <c r="AJ958"/>
  <c r="Y959"/>
  <c r="Z959"/>
  <c r="AA959"/>
  <c r="AB959"/>
  <c r="AC959"/>
  <c r="AD959"/>
  <c r="AG959"/>
  <c r="AH959"/>
  <c r="AI959"/>
  <c r="AJ959"/>
  <c r="Y960"/>
  <c r="Z960"/>
  <c r="AA960"/>
  <c r="AB960"/>
  <c r="AC960"/>
  <c r="AD960"/>
  <c r="AG960"/>
  <c r="AH960"/>
  <c r="AI960"/>
  <c r="AJ960"/>
  <c r="Y961"/>
  <c r="Z961"/>
  <c r="AA961"/>
  <c r="AB961"/>
  <c r="AC961"/>
  <c r="AD961"/>
  <c r="AG961"/>
  <c r="AH961"/>
  <c r="AI961"/>
  <c r="AJ961"/>
  <c r="Y962"/>
  <c r="Z962"/>
  <c r="AA962"/>
  <c r="AB962"/>
  <c r="AC962"/>
  <c r="AD962"/>
  <c r="AG962"/>
  <c r="AH962"/>
  <c r="AI962"/>
  <c r="AJ962"/>
  <c r="Y963"/>
  <c r="Z963"/>
  <c r="AA963"/>
  <c r="AB963"/>
  <c r="AC963"/>
  <c r="AD963"/>
  <c r="AG963"/>
  <c r="AH963"/>
  <c r="AI963"/>
  <c r="AJ963"/>
  <c r="Y964"/>
  <c r="Z964"/>
  <c r="AA964"/>
  <c r="AB964"/>
  <c r="AC964"/>
  <c r="AD964"/>
  <c r="AG964"/>
  <c r="AH964"/>
  <c r="AI964"/>
  <c r="AJ964"/>
  <c r="Y965"/>
  <c r="Z965"/>
  <c r="AA965"/>
  <c r="AB965"/>
  <c r="AC965"/>
  <c r="AD965"/>
  <c r="AG965"/>
  <c r="AH965"/>
  <c r="AI965"/>
  <c r="AJ965"/>
  <c r="Y966"/>
  <c r="Z966"/>
  <c r="AA966"/>
  <c r="AB966"/>
  <c r="AC966"/>
  <c r="AD966"/>
  <c r="AG966"/>
  <c r="AH966"/>
  <c r="AI966"/>
  <c r="AJ966"/>
  <c r="Y967"/>
  <c r="Z967"/>
  <c r="AA967"/>
  <c r="AB967"/>
  <c r="AC967"/>
  <c r="AD967"/>
  <c r="AG967"/>
  <c r="AH967"/>
  <c r="AI967"/>
  <c r="AJ967"/>
  <c r="Y968"/>
  <c r="Z968"/>
  <c r="AA968"/>
  <c r="AB968"/>
  <c r="AC968"/>
  <c r="AD968"/>
  <c r="AG968"/>
  <c r="AH968"/>
  <c r="AI968"/>
  <c r="AJ968"/>
  <c r="Y969"/>
  <c r="Z969"/>
  <c r="AA969"/>
  <c r="AB969"/>
  <c r="AC969"/>
  <c r="AD969"/>
  <c r="AG969"/>
  <c r="AH969"/>
  <c r="AI969"/>
  <c r="AJ969"/>
  <c r="Y970"/>
  <c r="Z970"/>
  <c r="AA970"/>
  <c r="AB970"/>
  <c r="AC970"/>
  <c r="AD970"/>
  <c r="AG970"/>
  <c r="AH970"/>
  <c r="AI970"/>
  <c r="AJ970"/>
  <c r="Y971"/>
  <c r="Z971"/>
  <c r="AA971"/>
  <c r="AB971"/>
  <c r="AC971"/>
  <c r="AD971"/>
  <c r="AG971"/>
  <c r="AH971"/>
  <c r="AI971"/>
  <c r="AJ971"/>
  <c r="Y972"/>
  <c r="Z972"/>
  <c r="AA972"/>
  <c r="AB972"/>
  <c r="AC972"/>
  <c r="AD972"/>
  <c r="AG972"/>
  <c r="AH972"/>
  <c r="AI972"/>
  <c r="AJ972"/>
  <c r="Y973"/>
  <c r="Z973"/>
  <c r="AA973"/>
  <c r="AB973"/>
  <c r="AC973"/>
  <c r="AD973"/>
  <c r="AG973"/>
  <c r="AH973"/>
  <c r="AI973"/>
  <c r="AJ973"/>
  <c r="Y974"/>
  <c r="Z974"/>
  <c r="AA974"/>
  <c r="AB974"/>
  <c r="AC974"/>
  <c r="AD974"/>
  <c r="AG974"/>
  <c r="AH974"/>
  <c r="AI974"/>
  <c r="AJ974"/>
  <c r="Y975"/>
  <c r="Z975"/>
  <c r="AA975"/>
  <c r="AB975"/>
  <c r="AC975"/>
  <c r="AD975"/>
  <c r="AG975"/>
  <c r="AH975"/>
  <c r="AI975"/>
  <c r="AJ975"/>
  <c r="Y976"/>
  <c r="Z976"/>
  <c r="AA976"/>
  <c r="AB976"/>
  <c r="AC976"/>
  <c r="AD976"/>
  <c r="AG976"/>
  <c r="AH976"/>
  <c r="AI976"/>
  <c r="AJ976"/>
  <c r="Y977"/>
  <c r="Z977"/>
  <c r="AA977"/>
  <c r="AB977"/>
  <c r="AC977"/>
  <c r="AD977"/>
  <c r="AG977"/>
  <c r="AH977"/>
  <c r="AI977"/>
  <c r="AJ977"/>
  <c r="Y978"/>
  <c r="Z978"/>
  <c r="AA978"/>
  <c r="AB978"/>
  <c r="AC978"/>
  <c r="AD978"/>
  <c r="AG978"/>
  <c r="AH978"/>
  <c r="AI978"/>
  <c r="AJ978"/>
  <c r="Y979"/>
  <c r="Z979"/>
  <c r="AA979"/>
  <c r="AB979"/>
  <c r="AC979"/>
  <c r="AD979"/>
  <c r="AG979"/>
  <c r="AH979"/>
  <c r="AI979"/>
  <c r="AJ979"/>
  <c r="Y980"/>
  <c r="Z980"/>
  <c r="AA980"/>
  <c r="AB980"/>
  <c r="AC980"/>
  <c r="AD980"/>
  <c r="AG980"/>
  <c r="AH980"/>
  <c r="AI980"/>
  <c r="AJ980"/>
  <c r="Y981"/>
  <c r="Z981"/>
  <c r="AA981"/>
  <c r="AB981"/>
  <c r="AC981"/>
  <c r="AD981"/>
  <c r="AG981"/>
  <c r="AH981"/>
  <c r="AI981"/>
  <c r="AJ981"/>
  <c r="Y982"/>
  <c r="Z982"/>
  <c r="AA982"/>
  <c r="AB982"/>
  <c r="AC982"/>
  <c r="AD982"/>
  <c r="AG982"/>
  <c r="AH982"/>
  <c r="AI982"/>
  <c r="AJ982"/>
  <c r="Y983"/>
  <c r="Z983"/>
  <c r="AA983"/>
  <c r="AB983"/>
  <c r="AC983"/>
  <c r="AD983"/>
  <c r="AG983"/>
  <c r="AH983"/>
  <c r="AI983"/>
  <c r="AJ983"/>
  <c r="Y984"/>
  <c r="Z984"/>
  <c r="AA984"/>
  <c r="AB984"/>
  <c r="AC984"/>
  <c r="AD984"/>
  <c r="AG984"/>
  <c r="AH984"/>
  <c r="AI984"/>
  <c r="AJ984"/>
  <c r="Y985"/>
  <c r="Z985"/>
  <c r="AA985"/>
  <c r="AB985"/>
  <c r="AC985"/>
  <c r="AD985"/>
  <c r="AG985"/>
  <c r="AH985"/>
  <c r="AI985"/>
  <c r="AJ985"/>
  <c r="Y986"/>
  <c r="Z986"/>
  <c r="AA986"/>
  <c r="AB986"/>
  <c r="AC986"/>
  <c r="AD986"/>
  <c r="AG986"/>
  <c r="AH986"/>
  <c r="AI986"/>
  <c r="AJ986"/>
  <c r="Y987"/>
  <c r="Z987"/>
  <c r="AA987"/>
  <c r="AB987"/>
  <c r="AC987"/>
  <c r="AD987"/>
  <c r="AG987"/>
  <c r="AH987"/>
  <c r="AI987"/>
  <c r="AJ987"/>
  <c r="Y988"/>
  <c r="Z988"/>
  <c r="AA988"/>
  <c r="AB988"/>
  <c r="AC988"/>
  <c r="AD988"/>
  <c r="AG988"/>
  <c r="AH988"/>
  <c r="AI988"/>
  <c r="AJ988"/>
  <c r="Y989"/>
  <c r="Z989"/>
  <c r="AA989"/>
  <c r="AB989"/>
  <c r="AC989"/>
  <c r="AD989"/>
  <c r="AG989"/>
  <c r="AH989"/>
  <c r="AI989"/>
  <c r="AJ989"/>
  <c r="Y990"/>
  <c r="Z990"/>
  <c r="AA990"/>
  <c r="AB990"/>
  <c r="AC990"/>
  <c r="AD990"/>
  <c r="AG990"/>
  <c r="AH990"/>
  <c r="AI990"/>
  <c r="AJ990"/>
  <c r="Y991"/>
  <c r="Z991"/>
  <c r="AA991"/>
  <c r="AB991"/>
  <c r="AC991"/>
  <c r="AD991"/>
  <c r="AG991"/>
  <c r="AH991"/>
  <c r="AI991"/>
  <c r="AJ991"/>
  <c r="Y992"/>
  <c r="Z992"/>
  <c r="AA992"/>
  <c r="AB992"/>
  <c r="AC992"/>
  <c r="AD992"/>
  <c r="AG992"/>
  <c r="AH992"/>
  <c r="AI992"/>
  <c r="AJ992"/>
  <c r="Y993"/>
  <c r="Z993"/>
  <c r="AA993"/>
  <c r="AB993"/>
  <c r="AC993"/>
  <c r="AD993"/>
  <c r="AG993"/>
  <c r="AH993"/>
  <c r="AI993"/>
  <c r="AJ993"/>
  <c r="Y994"/>
  <c r="Z994"/>
  <c r="AA994"/>
  <c r="AB994"/>
  <c r="AC994"/>
  <c r="AD994"/>
  <c r="AG994"/>
  <c r="AH994"/>
  <c r="AI994"/>
  <c r="AJ994"/>
  <c r="Y995"/>
  <c r="Z995"/>
  <c r="AA995"/>
  <c r="AB995"/>
  <c r="AC995"/>
  <c r="AD995"/>
  <c r="AG995"/>
  <c r="AH995"/>
  <c r="AI995"/>
  <c r="AJ995"/>
  <c r="Y996"/>
  <c r="Z996"/>
  <c r="AA996"/>
  <c r="AB996"/>
  <c r="AC996"/>
  <c r="AD996"/>
  <c r="AG996"/>
  <c r="AH996"/>
  <c r="AI996"/>
  <c r="AJ996"/>
  <c r="Y997"/>
  <c r="Z997"/>
  <c r="AA997"/>
  <c r="AB997"/>
  <c r="AC997"/>
  <c r="AD997"/>
  <c r="AG997"/>
  <c r="AH997"/>
  <c r="AI997"/>
  <c r="AJ997"/>
  <c r="Y998"/>
  <c r="Z998"/>
  <c r="AA998"/>
  <c r="AB998"/>
  <c r="AC998"/>
  <c r="AD998"/>
  <c r="AG998"/>
  <c r="AH998"/>
  <c r="AI998"/>
  <c r="AJ998"/>
  <c r="Y999"/>
  <c r="Z999"/>
  <c r="AA999"/>
  <c r="AB999"/>
  <c r="AC999"/>
  <c r="AD999"/>
  <c r="AG999"/>
  <c r="AH999"/>
  <c r="AI999"/>
  <c r="AJ999"/>
  <c r="Y1000"/>
  <c r="Z1000"/>
  <c r="AA1000"/>
  <c r="AB1000"/>
  <c r="AC1000"/>
  <c r="AD1000"/>
  <c r="AG1000"/>
  <c r="AH1000"/>
  <c r="AI1000"/>
  <c r="AJ1000"/>
  <c r="Y1001"/>
  <c r="Z1001"/>
  <c r="AA1001"/>
  <c r="AB1001"/>
  <c r="AC1001"/>
  <c r="AD1001"/>
  <c r="AG1001"/>
  <c r="AH1001"/>
  <c r="AI1001"/>
  <c r="AJ1001"/>
  <c r="Y1002"/>
  <c r="Z1002"/>
  <c r="AA1002"/>
  <c r="AB1002"/>
  <c r="AC1002"/>
  <c r="AD1002"/>
  <c r="AG1002"/>
  <c r="AH1002"/>
  <c r="AI1002"/>
  <c r="AJ1002"/>
  <c r="Y1003"/>
  <c r="Z1003"/>
  <c r="AA1003"/>
  <c r="AB1003"/>
  <c r="AC1003"/>
  <c r="AD1003"/>
  <c r="AG1003"/>
  <c r="AH1003"/>
  <c r="AI1003"/>
  <c r="AJ1003"/>
  <c r="Y1004"/>
  <c r="Z1004"/>
  <c r="AA1004"/>
  <c r="AB1004"/>
  <c r="AC1004"/>
  <c r="AD1004"/>
  <c r="AG1004"/>
  <c r="AH1004"/>
  <c r="AI1004"/>
  <c r="AJ1004"/>
  <c r="Y1005"/>
  <c r="Z1005"/>
  <c r="AA1005"/>
  <c r="AB1005"/>
  <c r="AC1005"/>
  <c r="AD1005"/>
  <c r="AG1005"/>
  <c r="AH1005"/>
  <c r="AI1005"/>
  <c r="AJ1005"/>
  <c r="Y1006"/>
  <c r="Z1006"/>
  <c r="AA1006"/>
  <c r="AB1006"/>
  <c r="AC1006"/>
  <c r="AD1006"/>
  <c r="AG1006"/>
  <c r="AH1006"/>
  <c r="AI1006"/>
  <c r="AJ1006"/>
  <c r="Y1007"/>
  <c r="Z1007"/>
  <c r="AA1007"/>
  <c r="AB1007"/>
  <c r="AC1007"/>
  <c r="AD1007"/>
  <c r="AG1007"/>
  <c r="AH1007"/>
  <c r="AI1007"/>
  <c r="AJ1007"/>
  <c r="Y1008"/>
  <c r="Z1008"/>
  <c r="AA1008"/>
  <c r="AB1008"/>
  <c r="AC1008"/>
  <c r="AD1008"/>
  <c r="AG1008"/>
  <c r="AH1008"/>
  <c r="AI1008"/>
  <c r="AJ1008"/>
  <c r="Y1009"/>
  <c r="Z1009"/>
  <c r="AA1009"/>
  <c r="AB1009"/>
  <c r="AC1009"/>
  <c r="AD1009"/>
  <c r="AG1009"/>
  <c r="AH1009"/>
  <c r="AI1009"/>
  <c r="AJ1009"/>
  <c r="Y1010"/>
  <c r="Z1010"/>
  <c r="AA1010"/>
  <c r="AB1010"/>
  <c r="AC1010"/>
  <c r="AD1010"/>
  <c r="AG1010"/>
  <c r="AH1010"/>
  <c r="AI1010"/>
  <c r="AJ1010"/>
  <c r="Y1011"/>
  <c r="Z1011"/>
  <c r="AA1011"/>
  <c r="AB1011"/>
  <c r="AC1011"/>
  <c r="AD1011"/>
  <c r="AG1011"/>
  <c r="AH1011"/>
  <c r="AI1011"/>
  <c r="AJ1011"/>
  <c r="Y1012"/>
  <c r="Z1012"/>
  <c r="AA1012"/>
  <c r="AB1012"/>
  <c r="AC1012"/>
  <c r="AD1012"/>
  <c r="AG1012"/>
  <c r="AH1012"/>
  <c r="AI1012"/>
  <c r="AJ1012"/>
  <c r="Y1013"/>
  <c r="Z1013"/>
  <c r="AA1013"/>
  <c r="AB1013"/>
  <c r="AC1013"/>
  <c r="AD1013"/>
  <c r="AG1013"/>
  <c r="AH1013"/>
  <c r="AI1013"/>
  <c r="AJ1013"/>
  <c r="Y1014"/>
  <c r="Z1014"/>
  <c r="AA1014"/>
  <c r="AB1014"/>
  <c r="AC1014"/>
  <c r="AD1014"/>
  <c r="AG1014"/>
  <c r="AH1014"/>
  <c r="AI1014"/>
  <c r="AJ1014"/>
  <c r="Y1015"/>
  <c r="Z1015"/>
  <c r="AA1015"/>
  <c r="AB1015"/>
  <c r="AC1015"/>
  <c r="AD1015"/>
  <c r="AG1015"/>
  <c r="AH1015"/>
  <c r="AI1015"/>
  <c r="AJ1015"/>
  <c r="Y1016"/>
  <c r="Z1016"/>
  <c r="AA1016"/>
  <c r="AB1016"/>
  <c r="AC1016"/>
  <c r="AD1016"/>
  <c r="AG1016"/>
  <c r="AH1016"/>
  <c r="AI1016"/>
  <c r="AJ1016"/>
  <c r="Y1017"/>
  <c r="Z1017"/>
  <c r="AA1017"/>
  <c r="AB1017"/>
  <c r="AC1017"/>
  <c r="AD1017"/>
  <c r="AG1017"/>
  <c r="AH1017"/>
  <c r="AI1017"/>
  <c r="AJ1017"/>
  <c r="Y1018"/>
  <c r="Z1018"/>
  <c r="AA1018"/>
  <c r="AB1018"/>
  <c r="AC1018"/>
  <c r="AD1018"/>
  <c r="AG1018"/>
  <c r="AH1018"/>
  <c r="AI1018"/>
  <c r="AJ1018"/>
  <c r="Y1019"/>
  <c r="Z1019"/>
  <c r="AA1019"/>
  <c r="AB1019"/>
  <c r="AC1019"/>
  <c r="AD1019"/>
  <c r="AG1019"/>
  <c r="AH1019"/>
  <c r="AI1019"/>
  <c r="AJ1019"/>
  <c r="Y1020"/>
  <c r="Z1020"/>
  <c r="AA1020"/>
  <c r="AB1020"/>
  <c r="AC1020"/>
  <c r="AD1020"/>
  <c r="AG1020"/>
  <c r="AH1020"/>
  <c r="AI1020"/>
  <c r="AJ1020"/>
  <c r="Y1021"/>
  <c r="Z1021"/>
  <c r="AA1021"/>
  <c r="AB1021"/>
  <c r="AC1021"/>
  <c r="AD1021"/>
  <c r="AG1021"/>
  <c r="AH1021"/>
  <c r="AI1021"/>
  <c r="AJ1021"/>
  <c r="Y1022"/>
  <c r="Z1022"/>
  <c r="AA1022"/>
  <c r="AB1022"/>
  <c r="AC1022"/>
  <c r="AD1022"/>
  <c r="AG1022"/>
  <c r="AH1022"/>
  <c r="AI1022"/>
  <c r="AJ1022"/>
  <c r="Y1023"/>
  <c r="Z1023"/>
  <c r="AA1023"/>
  <c r="AB1023"/>
  <c r="AC1023"/>
  <c r="AD1023"/>
  <c r="AG1023"/>
  <c r="AH1023"/>
  <c r="AI1023"/>
  <c r="AJ1023"/>
  <c r="Y1024"/>
  <c r="Z1024"/>
  <c r="AA1024"/>
  <c r="AB1024"/>
  <c r="AC1024"/>
  <c r="AD1024"/>
  <c r="AG1024"/>
  <c r="AH1024"/>
  <c r="AI1024"/>
  <c r="AJ1024"/>
  <c r="Y1025"/>
  <c r="Z1025"/>
  <c r="AA1025"/>
  <c r="AB1025"/>
  <c r="AC1025"/>
  <c r="AD1025"/>
  <c r="AG1025"/>
  <c r="AH1025"/>
  <c r="AI1025"/>
  <c r="AJ1025"/>
  <c r="Y1026"/>
  <c r="Z1026"/>
  <c r="AA1026"/>
  <c r="AB1026"/>
  <c r="AC1026"/>
  <c r="AD1026"/>
  <c r="AG1026"/>
  <c r="AH1026"/>
  <c r="AI1026"/>
  <c r="AJ1026"/>
  <c r="Y1027"/>
  <c r="Z1027"/>
  <c r="AA1027"/>
  <c r="AB1027"/>
  <c r="AC1027"/>
  <c r="AD1027"/>
  <c r="AG1027"/>
  <c r="AH1027"/>
  <c r="AI1027"/>
  <c r="AJ1027"/>
  <c r="Y1028"/>
  <c r="Z1028"/>
  <c r="AA1028"/>
  <c r="AB1028"/>
  <c r="AC1028"/>
  <c r="AD1028"/>
  <c r="AG1028"/>
  <c r="AH1028"/>
  <c r="AI1028"/>
  <c r="AJ1028"/>
  <c r="Y1029"/>
  <c r="Z1029"/>
  <c r="AA1029"/>
  <c r="AB1029"/>
  <c r="AC1029"/>
  <c r="AD1029"/>
  <c r="AG1029"/>
  <c r="AH1029"/>
  <c r="AI1029"/>
  <c r="AJ1029"/>
  <c r="Y1030"/>
  <c r="Z1030"/>
  <c r="AA1030"/>
  <c r="AB1030"/>
  <c r="AC1030"/>
  <c r="AD1030"/>
  <c r="AG1030"/>
  <c r="AH1030"/>
  <c r="AI1030"/>
  <c r="AJ1030"/>
  <c r="Y1031"/>
  <c r="Z1031"/>
  <c r="AA1031"/>
  <c r="AB1031"/>
  <c r="AC1031"/>
  <c r="AD1031"/>
  <c r="AG1031"/>
  <c r="AH1031"/>
  <c r="AI1031"/>
  <c r="AJ1031"/>
  <c r="Y1032"/>
  <c r="Z1032"/>
  <c r="AA1032"/>
  <c r="AB1032"/>
  <c r="AC1032"/>
  <c r="AD1032"/>
  <c r="AG1032"/>
  <c r="AH1032"/>
  <c r="AI1032"/>
  <c r="AJ1032"/>
  <c r="Y1033"/>
  <c r="Z1033"/>
  <c r="AA1033"/>
  <c r="AB1033"/>
  <c r="AC1033"/>
  <c r="AD1033"/>
  <c r="AG1033"/>
  <c r="AH1033"/>
  <c r="AI1033"/>
  <c r="AJ1033"/>
  <c r="Y1034"/>
  <c r="Z1034"/>
  <c r="AA1034"/>
  <c r="AB1034"/>
  <c r="AC1034"/>
  <c r="AD1034"/>
  <c r="AG1034"/>
  <c r="AH1034"/>
  <c r="AI1034"/>
  <c r="AJ1034"/>
  <c r="Y1035"/>
  <c r="Z1035"/>
  <c r="AA1035"/>
  <c r="AB1035"/>
  <c r="AC1035"/>
  <c r="AD1035"/>
  <c r="AG1035"/>
  <c r="AH1035"/>
  <c r="AI1035"/>
  <c r="AJ1035"/>
  <c r="Y1036"/>
  <c r="Z1036"/>
  <c r="AA1036"/>
  <c r="AB1036"/>
  <c r="AC1036"/>
  <c r="AD1036"/>
  <c r="AG1036"/>
  <c r="AH1036"/>
  <c r="AI1036"/>
  <c r="AJ1036"/>
  <c r="Y1037"/>
  <c r="Z1037"/>
  <c r="AA1037"/>
  <c r="AB1037"/>
  <c r="AC1037"/>
  <c r="AD1037"/>
  <c r="AG1037"/>
  <c r="AH1037"/>
  <c r="AI1037"/>
  <c r="AJ1037"/>
  <c r="Y1038"/>
  <c r="Z1038"/>
  <c r="AA1038"/>
  <c r="AB1038"/>
  <c r="AC1038"/>
  <c r="AD1038"/>
  <c r="AG1038"/>
  <c r="AH1038"/>
  <c r="AI1038"/>
  <c r="AJ1038"/>
  <c r="Y1039"/>
  <c r="Z1039"/>
  <c r="AA1039"/>
  <c r="AB1039"/>
  <c r="AC1039"/>
  <c r="AD1039"/>
  <c r="AG1039"/>
  <c r="AH1039"/>
  <c r="AI1039"/>
  <c r="AJ1039"/>
  <c r="Y1040"/>
  <c r="Z1040"/>
  <c r="AA1040"/>
  <c r="AB1040"/>
  <c r="AC1040"/>
  <c r="AD1040"/>
  <c r="AG1040"/>
  <c r="AH1040"/>
  <c r="AI1040"/>
  <c r="AJ1040"/>
  <c r="Y1041"/>
  <c r="Z1041"/>
  <c r="AA1041"/>
  <c r="AB1041"/>
  <c r="AC1041"/>
  <c r="AD1041"/>
  <c r="AG1041"/>
  <c r="AH1041"/>
  <c r="AI1041"/>
  <c r="AJ1041"/>
  <c r="Y1042"/>
  <c r="Z1042"/>
  <c r="AA1042"/>
  <c r="AB1042"/>
  <c r="AC1042"/>
  <c r="AD1042"/>
  <c r="AG1042"/>
  <c r="AH1042"/>
  <c r="AI1042"/>
  <c r="AJ1042"/>
  <c r="Y1043"/>
  <c r="Z1043"/>
  <c r="AA1043"/>
  <c r="AB1043"/>
  <c r="AC1043"/>
  <c r="AD1043"/>
  <c r="AG1043"/>
  <c r="AH1043"/>
  <c r="AI1043"/>
  <c r="AJ1043"/>
  <c r="Y1044"/>
  <c r="Z1044"/>
  <c r="AA1044"/>
  <c r="AB1044"/>
  <c r="AC1044"/>
  <c r="AD1044"/>
  <c r="AG1044"/>
  <c r="AH1044"/>
  <c r="AI1044"/>
  <c r="AJ1044"/>
  <c r="Y1045"/>
  <c r="Z1045"/>
  <c r="AA1045"/>
  <c r="AB1045"/>
  <c r="AC1045"/>
  <c r="AD1045"/>
  <c r="AG1045"/>
  <c r="AH1045"/>
  <c r="AI1045"/>
  <c r="AJ1045"/>
  <c r="Y1046"/>
  <c r="Z1046"/>
  <c r="AA1046"/>
  <c r="AB1046"/>
  <c r="AC1046"/>
  <c r="AD1046"/>
  <c r="AG1046"/>
  <c r="AH1046"/>
  <c r="AI1046"/>
  <c r="AJ1046"/>
  <c r="Y1047"/>
  <c r="Z1047"/>
  <c r="AA1047"/>
  <c r="AB1047"/>
  <c r="AC1047"/>
  <c r="AD1047"/>
  <c r="AG1047"/>
  <c r="AH1047"/>
  <c r="AI1047"/>
  <c r="AJ1047"/>
  <c r="Y1048"/>
  <c r="Z1048"/>
  <c r="AA1048"/>
  <c r="AB1048"/>
  <c r="AC1048"/>
  <c r="AD1048"/>
  <c r="AG1048"/>
  <c r="AH1048"/>
  <c r="AI1048"/>
  <c r="AJ1048"/>
  <c r="Y1049"/>
  <c r="Z1049"/>
  <c r="AA1049"/>
  <c r="AB1049"/>
  <c r="AC1049"/>
  <c r="AD1049"/>
  <c r="AG1049"/>
  <c r="AH1049"/>
  <c r="AI1049"/>
  <c r="AJ1049"/>
  <c r="Y1050"/>
  <c r="Z1050"/>
  <c r="AA1050"/>
  <c r="AB1050"/>
  <c r="AC1050"/>
  <c r="AD1050"/>
  <c r="AG1050"/>
  <c r="AH1050"/>
  <c r="AI1050"/>
  <c r="AJ1050"/>
  <c r="Y1051"/>
  <c r="Z1051"/>
  <c r="AA1051"/>
  <c r="AB1051"/>
  <c r="AC1051"/>
  <c r="AD1051"/>
  <c r="AG1051"/>
  <c r="AH1051"/>
  <c r="AI1051"/>
  <c r="AJ1051"/>
  <c r="Y1052"/>
  <c r="Z1052"/>
  <c r="AA1052"/>
  <c r="AB1052"/>
  <c r="AC1052"/>
  <c r="AD1052"/>
  <c r="AG1052"/>
  <c r="AH1052"/>
  <c r="AI1052"/>
  <c r="AJ1052"/>
  <c r="Y1053"/>
  <c r="Z1053"/>
  <c r="AA1053"/>
  <c r="AB1053"/>
  <c r="AC1053"/>
  <c r="AD1053"/>
  <c r="AG1053"/>
  <c r="AH1053"/>
  <c r="AI1053"/>
  <c r="AJ1053"/>
  <c r="Y1054"/>
  <c r="Z1054"/>
  <c r="AA1054"/>
  <c r="AB1054"/>
  <c r="AC1054"/>
  <c r="AD1054"/>
  <c r="AG1054"/>
  <c r="AH1054"/>
  <c r="AI1054"/>
  <c r="AJ1054"/>
  <c r="Y1055"/>
  <c r="Z1055"/>
  <c r="AA1055"/>
  <c r="AB1055"/>
  <c r="AC1055"/>
  <c r="AD1055"/>
  <c r="AG1055"/>
  <c r="AH1055"/>
  <c r="AI1055"/>
  <c r="AJ1055"/>
  <c r="Y1056"/>
  <c r="Z1056"/>
  <c r="AA1056"/>
  <c r="AB1056"/>
  <c r="AC1056"/>
  <c r="AD1056"/>
  <c r="AG1056"/>
  <c r="AH1056"/>
  <c r="AI1056"/>
  <c r="AJ1056"/>
  <c r="Y1057"/>
  <c r="Z1057"/>
  <c r="AA1057"/>
  <c r="AB1057"/>
  <c r="AC1057"/>
  <c r="AD1057"/>
  <c r="AG1057"/>
  <c r="AH1057"/>
  <c r="AI1057"/>
  <c r="AJ1057"/>
  <c r="Y1058"/>
  <c r="Z1058"/>
  <c r="AA1058"/>
  <c r="AB1058"/>
  <c r="AC1058"/>
  <c r="AD1058"/>
  <c r="AG1058"/>
  <c r="AH1058"/>
  <c r="AI1058"/>
  <c r="AJ1058"/>
  <c r="Y1059"/>
  <c r="Z1059"/>
  <c r="AA1059"/>
  <c r="AB1059"/>
  <c r="AC1059"/>
  <c r="AD1059"/>
  <c r="AG1059"/>
  <c r="AH1059"/>
  <c r="AI1059"/>
  <c r="AJ1059"/>
  <c r="Y1060"/>
  <c r="Z1060"/>
  <c r="AA1060"/>
  <c r="AB1060"/>
  <c r="AC1060"/>
  <c r="AD1060"/>
  <c r="AG1060"/>
  <c r="AH1060"/>
  <c r="AI1060"/>
  <c r="AJ1060"/>
  <c r="Y1061"/>
  <c r="Z1061"/>
  <c r="AA1061"/>
  <c r="AB1061"/>
  <c r="AC1061"/>
  <c r="AD1061"/>
  <c r="AG1061"/>
  <c r="AH1061"/>
  <c r="AI1061"/>
  <c r="AJ1061"/>
  <c r="Y1062"/>
  <c r="Z1062"/>
  <c r="AA1062"/>
  <c r="AB1062"/>
  <c r="AC1062"/>
  <c r="AD1062"/>
  <c r="AG1062"/>
  <c r="AH1062"/>
  <c r="AI1062"/>
  <c r="AJ1062"/>
  <c r="Y1063"/>
  <c r="Z1063"/>
  <c r="AA1063"/>
  <c r="AB1063"/>
  <c r="AC1063"/>
  <c r="AD1063"/>
  <c r="AG1063"/>
  <c r="AH1063"/>
  <c r="AI1063"/>
  <c r="AJ1063"/>
  <c r="Y1064"/>
  <c r="Z1064"/>
  <c r="AA1064"/>
  <c r="AB1064"/>
  <c r="AC1064"/>
  <c r="AD1064"/>
  <c r="AG1064"/>
  <c r="AH1064"/>
  <c r="AI1064"/>
  <c r="AJ1064"/>
  <c r="Y1065"/>
  <c r="Z1065"/>
  <c r="AA1065"/>
  <c r="AB1065"/>
  <c r="AC1065"/>
  <c r="AD1065"/>
  <c r="AG1065"/>
  <c r="AH1065"/>
  <c r="AI1065"/>
  <c r="AJ1065"/>
  <c r="Y1066"/>
  <c r="Z1066"/>
  <c r="AA1066"/>
  <c r="AB1066"/>
  <c r="AC1066"/>
  <c r="AD1066"/>
  <c r="AG1066"/>
  <c r="AH1066"/>
  <c r="AI1066"/>
  <c r="AJ1066"/>
  <c r="Y1067"/>
  <c r="Z1067"/>
  <c r="AA1067"/>
  <c r="AB1067"/>
  <c r="AC1067"/>
  <c r="AD1067"/>
  <c r="AG1067"/>
  <c r="AH1067"/>
  <c r="AI1067"/>
  <c r="AJ1067"/>
  <c r="Y1068"/>
  <c r="Z1068"/>
  <c r="AA1068"/>
  <c r="AB1068"/>
  <c r="AC1068"/>
  <c r="AD1068"/>
  <c r="AG1068"/>
  <c r="AH1068"/>
  <c r="AI1068"/>
  <c r="AJ1068"/>
  <c r="Y1069"/>
  <c r="Z1069"/>
  <c r="AA1069"/>
  <c r="AB1069"/>
  <c r="AC1069"/>
  <c r="AD1069"/>
  <c r="AG1069"/>
  <c r="AH1069"/>
  <c r="AI1069"/>
  <c r="AJ1069"/>
  <c r="Y1070"/>
  <c r="Z1070"/>
  <c r="AA1070"/>
  <c r="AB1070"/>
  <c r="AC1070"/>
  <c r="AD1070"/>
  <c r="AG1070"/>
  <c r="AH1070"/>
  <c r="AI1070"/>
  <c r="AJ1070"/>
  <c r="Y1071"/>
  <c r="Z1071"/>
  <c r="AA1071"/>
  <c r="AB1071"/>
  <c r="AC1071"/>
  <c r="AD1071"/>
  <c r="AG1071"/>
  <c r="AH1071"/>
  <c r="AI1071"/>
  <c r="AJ1071"/>
  <c r="Y1072"/>
  <c r="Z1072"/>
  <c r="AA1072"/>
  <c r="AB1072"/>
  <c r="AC1072"/>
  <c r="AD1072"/>
  <c r="AG1072"/>
  <c r="AH1072"/>
  <c r="AI1072"/>
  <c r="AJ1072"/>
  <c r="Y1073"/>
  <c r="Z1073"/>
  <c r="AA1073"/>
  <c r="AB1073"/>
  <c r="AC1073"/>
  <c r="AD1073"/>
  <c r="AG1073"/>
  <c r="AH1073"/>
  <c r="AI1073"/>
  <c r="AJ1073"/>
  <c r="Y1074"/>
  <c r="Z1074"/>
  <c r="AA1074"/>
  <c r="AB1074"/>
  <c r="AC1074"/>
  <c r="AD1074"/>
  <c r="AG1074"/>
  <c r="AH1074"/>
  <c r="AI1074"/>
  <c r="AJ1074"/>
  <c r="Y1075"/>
  <c r="Z1075"/>
  <c r="AA1075"/>
  <c r="AB1075"/>
  <c r="AC1075"/>
  <c r="AD1075"/>
  <c r="AG1075"/>
  <c r="AH1075"/>
  <c r="AI1075"/>
  <c r="AJ1075"/>
  <c r="Y1076"/>
  <c r="Z1076"/>
  <c r="AA1076"/>
  <c r="AB1076"/>
  <c r="AC1076"/>
  <c r="AD1076"/>
  <c r="AG1076"/>
  <c r="AH1076"/>
  <c r="AI1076"/>
  <c r="AJ1076"/>
  <c r="Y1077"/>
  <c r="Z1077"/>
  <c r="AA1077"/>
  <c r="AB1077"/>
  <c r="AC1077"/>
  <c r="AD1077"/>
  <c r="AG1077"/>
  <c r="AH1077"/>
  <c r="AI1077"/>
  <c r="AJ1077"/>
  <c r="Y1078"/>
  <c r="Z1078"/>
  <c r="AA1078"/>
  <c r="AB1078"/>
  <c r="AC1078"/>
  <c r="AD1078"/>
  <c r="AG1078"/>
  <c r="AH1078"/>
  <c r="AI1078"/>
  <c r="AJ1078"/>
  <c r="Y1079"/>
  <c r="Z1079"/>
  <c r="AA1079"/>
  <c r="AB1079"/>
  <c r="AC1079"/>
  <c r="AD1079"/>
  <c r="AG1079"/>
  <c r="AH1079"/>
  <c r="AI1079"/>
  <c r="AJ1079"/>
  <c r="Y1080"/>
  <c r="Z1080"/>
  <c r="AA1080"/>
  <c r="AB1080"/>
  <c r="AC1080"/>
  <c r="AD1080"/>
  <c r="AG1080"/>
  <c r="AH1080"/>
  <c r="AI1080"/>
  <c r="AJ1080"/>
  <c r="Y1081"/>
  <c r="Z1081"/>
  <c r="AA1081"/>
  <c r="AB1081"/>
  <c r="AC1081"/>
  <c r="AD1081"/>
  <c r="AG1081"/>
  <c r="AH1081"/>
  <c r="AI1081"/>
  <c r="AJ1081"/>
  <c r="Y1082"/>
  <c r="Z1082"/>
  <c r="AA1082"/>
  <c r="AB1082"/>
  <c r="AC1082"/>
  <c r="AD1082"/>
  <c r="AG1082"/>
  <c r="AH1082"/>
  <c r="AI1082"/>
  <c r="AJ1082"/>
  <c r="Y1083"/>
  <c r="Z1083"/>
  <c r="AA1083"/>
  <c r="AB1083"/>
  <c r="AC1083"/>
  <c r="AD1083"/>
  <c r="AG1083"/>
  <c r="AH1083"/>
  <c r="AI1083"/>
  <c r="AJ1083"/>
  <c r="Y1084"/>
  <c r="Z1084"/>
  <c r="AA1084"/>
  <c r="AB1084"/>
  <c r="AC1084"/>
  <c r="AD1084"/>
  <c r="AG1084"/>
  <c r="AH1084"/>
  <c r="AI1084"/>
  <c r="AJ1084"/>
  <c r="Y1085"/>
  <c r="Z1085"/>
  <c r="AA1085"/>
  <c r="AB1085"/>
  <c r="AC1085"/>
  <c r="AD1085"/>
  <c r="AG1085"/>
  <c r="AH1085"/>
  <c r="AI1085"/>
  <c r="AJ1085"/>
  <c r="Y1086"/>
  <c r="Z1086"/>
  <c r="AA1086"/>
  <c r="AB1086"/>
  <c r="AC1086"/>
  <c r="AD1086"/>
  <c r="AG1086"/>
  <c r="AH1086"/>
  <c r="AI1086"/>
  <c r="AJ1086"/>
  <c r="Y1087"/>
  <c r="Z1087"/>
  <c r="AA1087"/>
  <c r="AB1087"/>
  <c r="AC1087"/>
  <c r="AD1087"/>
  <c r="AG1087"/>
  <c r="AH1087"/>
  <c r="AI1087"/>
  <c r="AJ1087"/>
  <c r="Y1088"/>
  <c r="Z1088"/>
  <c r="AA1088"/>
  <c r="AB1088"/>
  <c r="AC1088"/>
  <c r="AD1088"/>
  <c r="AG1088"/>
  <c r="AH1088"/>
  <c r="AI1088"/>
  <c r="AJ1088"/>
  <c r="Y1089"/>
  <c r="Z1089"/>
  <c r="AA1089"/>
  <c r="AB1089"/>
  <c r="AC1089"/>
  <c r="AD1089"/>
  <c r="AG1089"/>
  <c r="AH1089"/>
  <c r="AI1089"/>
  <c r="AJ1089"/>
  <c r="Y1090"/>
  <c r="Z1090"/>
  <c r="AA1090"/>
  <c r="AB1090"/>
  <c r="AC1090"/>
  <c r="AD1090"/>
  <c r="AG1090"/>
  <c r="AH1090"/>
  <c r="AI1090"/>
  <c r="AJ1090"/>
  <c r="Y1091"/>
  <c r="Z1091"/>
  <c r="AA1091"/>
  <c r="AB1091"/>
  <c r="AC1091"/>
  <c r="AD1091"/>
  <c r="AG1091"/>
  <c r="AH1091"/>
  <c r="AI1091"/>
  <c r="AJ1091"/>
  <c r="Y1092"/>
  <c r="Z1092"/>
  <c r="AA1092"/>
  <c r="AB1092"/>
  <c r="AC1092"/>
  <c r="AD1092"/>
  <c r="AG1092"/>
  <c r="AH1092"/>
  <c r="AI1092"/>
  <c r="AJ1092"/>
  <c r="Y1093"/>
  <c r="Z1093"/>
  <c r="AA1093"/>
  <c r="AB1093"/>
  <c r="AC1093"/>
  <c r="AD1093"/>
  <c r="AG1093"/>
  <c r="AH1093"/>
  <c r="AI1093"/>
  <c r="AJ1093"/>
  <c r="Y1094"/>
  <c r="Z1094"/>
  <c r="AA1094"/>
  <c r="AB1094"/>
  <c r="AC1094"/>
  <c r="AD1094"/>
  <c r="AG1094"/>
  <c r="AH1094"/>
  <c r="AI1094"/>
  <c r="AJ1094"/>
  <c r="Y1095"/>
  <c r="Z1095"/>
  <c r="AA1095"/>
  <c r="AB1095"/>
  <c r="AC1095"/>
  <c r="AD1095"/>
  <c r="AG1095"/>
  <c r="AH1095"/>
  <c r="AI1095"/>
  <c r="AJ1095"/>
  <c r="Y1096"/>
  <c r="Z1096"/>
  <c r="AA1096"/>
  <c r="AB1096"/>
  <c r="AC1096"/>
  <c r="AD1096"/>
  <c r="AG1096"/>
  <c r="AH1096"/>
  <c r="AI1096"/>
  <c r="AJ1096"/>
  <c r="Y1097"/>
  <c r="Z1097"/>
  <c r="AA1097"/>
  <c r="AB1097"/>
  <c r="AC1097"/>
  <c r="AD1097"/>
  <c r="AG1097"/>
  <c r="AH1097"/>
  <c r="AI1097"/>
  <c r="AJ1097"/>
  <c r="Y1098"/>
  <c r="Z1098"/>
  <c r="AA1098"/>
  <c r="AB1098"/>
  <c r="AC1098"/>
  <c r="AD1098"/>
  <c r="AG1098"/>
  <c r="AH1098"/>
  <c r="AI1098"/>
  <c r="AJ1098"/>
  <c r="Y1099"/>
  <c r="Z1099"/>
  <c r="AA1099"/>
  <c r="AB1099"/>
  <c r="AC1099"/>
  <c r="AD1099"/>
  <c r="AG1099"/>
  <c r="AH1099"/>
  <c r="AI1099"/>
  <c r="AJ1099"/>
  <c r="Y1100"/>
  <c r="Z1100"/>
  <c r="AA1100"/>
  <c r="AB1100"/>
  <c r="AC1100"/>
  <c r="AD1100"/>
  <c r="AG1100"/>
  <c r="AH1100"/>
  <c r="AI1100"/>
  <c r="AJ1100"/>
  <c r="Y1101"/>
  <c r="Z1101"/>
  <c r="AA1101"/>
  <c r="AB1101"/>
  <c r="AC1101"/>
  <c r="AD1101"/>
  <c r="AG1101"/>
  <c r="AH1101"/>
  <c r="AI1101"/>
  <c r="AJ1101"/>
  <c r="Y1102"/>
  <c r="Z1102"/>
  <c r="AA1102"/>
  <c r="AB1102"/>
  <c r="AC1102"/>
  <c r="AD1102"/>
  <c r="AG1102"/>
  <c r="AH1102"/>
  <c r="AI1102"/>
  <c r="AJ1102"/>
  <c r="Y1103"/>
  <c r="Z1103"/>
  <c r="AA1103"/>
  <c r="AB1103"/>
  <c r="AC1103"/>
  <c r="AD1103"/>
  <c r="AG1103"/>
  <c r="AH1103"/>
  <c r="AI1103"/>
  <c r="AJ1103"/>
  <c r="Y1104"/>
  <c r="Z1104"/>
  <c r="AA1104"/>
  <c r="AB1104"/>
  <c r="AC1104"/>
  <c r="AD1104"/>
  <c r="AG1104"/>
  <c r="AH1104"/>
  <c r="AI1104"/>
  <c r="AJ1104"/>
  <c r="Y1105"/>
  <c r="Z1105"/>
  <c r="AA1105"/>
  <c r="AB1105"/>
  <c r="AC1105"/>
  <c r="AD1105"/>
  <c r="AG1105"/>
  <c r="AH1105"/>
  <c r="AI1105"/>
  <c r="AJ1105"/>
  <c r="Y1106"/>
  <c r="Z1106"/>
  <c r="AA1106"/>
  <c r="AB1106"/>
  <c r="AC1106"/>
  <c r="AD1106"/>
  <c r="AG1106"/>
  <c r="AH1106"/>
  <c r="AI1106"/>
  <c r="AJ1106"/>
  <c r="Y1107"/>
  <c r="Z1107"/>
  <c r="AA1107"/>
  <c r="AB1107"/>
  <c r="AC1107"/>
  <c r="AD1107"/>
  <c r="AG1107"/>
  <c r="AH1107"/>
  <c r="AI1107"/>
  <c r="AJ1107"/>
  <c r="Y1108"/>
  <c r="Z1108"/>
  <c r="AA1108"/>
  <c r="AB1108"/>
  <c r="AC1108"/>
  <c r="AD1108"/>
  <c r="AG1108"/>
  <c r="AH1108"/>
  <c r="AI1108"/>
  <c r="AJ1108"/>
  <c r="Y1109"/>
  <c r="Z1109"/>
  <c r="AA1109"/>
  <c r="AB1109"/>
  <c r="AC1109"/>
  <c r="AD1109"/>
  <c r="AG1109"/>
  <c r="AH1109"/>
  <c r="AI1109"/>
  <c r="AJ1109"/>
  <c r="Y1110"/>
  <c r="Z1110"/>
  <c r="AA1110"/>
  <c r="AB1110"/>
  <c r="AC1110"/>
  <c r="AD1110"/>
  <c r="AG1110"/>
  <c r="AH1110"/>
  <c r="AI1110"/>
  <c r="AJ1110"/>
  <c r="Y1111"/>
  <c r="Z1111"/>
  <c r="AA1111"/>
  <c r="AB1111"/>
  <c r="AC1111"/>
  <c r="AD1111"/>
  <c r="AG1111"/>
  <c r="AH1111"/>
  <c r="AI1111"/>
  <c r="AJ1111"/>
  <c r="Y1112"/>
  <c r="Z1112"/>
  <c r="AA1112"/>
  <c r="AB1112"/>
  <c r="AC1112"/>
  <c r="AD1112"/>
  <c r="AG1112"/>
  <c r="AH1112"/>
  <c r="AI1112"/>
  <c r="AJ1112"/>
  <c r="Y1113"/>
  <c r="Z1113"/>
  <c r="AA1113"/>
  <c r="AB1113"/>
  <c r="AC1113"/>
  <c r="AD1113"/>
  <c r="AG1113"/>
  <c r="AH1113"/>
  <c r="AI1113"/>
  <c r="AJ1113"/>
  <c r="Y1114"/>
  <c r="Z1114"/>
  <c r="AA1114"/>
  <c r="AB1114"/>
  <c r="AC1114"/>
  <c r="AD1114"/>
  <c r="AG1114"/>
  <c r="AH1114"/>
  <c r="AI1114"/>
  <c r="AJ1114"/>
  <c r="Y1115"/>
  <c r="Z1115"/>
  <c r="AA1115"/>
  <c r="AB1115"/>
  <c r="AC1115"/>
  <c r="AD1115"/>
  <c r="AG1115"/>
  <c r="AH1115"/>
  <c r="AI1115"/>
  <c r="AJ1115"/>
  <c r="Y1116"/>
  <c r="Z1116"/>
  <c r="AA1116"/>
  <c r="AB1116"/>
  <c r="AC1116"/>
  <c r="AD1116"/>
  <c r="AG1116"/>
  <c r="AH1116"/>
  <c r="AI1116"/>
  <c r="AJ1116"/>
  <c r="Y1117"/>
  <c r="Z1117"/>
  <c r="AA1117"/>
  <c r="AB1117"/>
  <c r="AC1117"/>
  <c r="AD1117"/>
  <c r="AG1117"/>
  <c r="AH1117"/>
  <c r="AI1117"/>
  <c r="AJ1117"/>
  <c r="Y1118"/>
  <c r="Z1118"/>
  <c r="AA1118"/>
  <c r="AB1118"/>
  <c r="AC1118"/>
  <c r="AD1118"/>
  <c r="AG1118"/>
  <c r="AH1118"/>
  <c r="AI1118"/>
  <c r="AJ1118"/>
  <c r="Y1119"/>
  <c r="Z1119"/>
  <c r="AA1119"/>
  <c r="AB1119"/>
  <c r="AC1119"/>
  <c r="AD1119"/>
  <c r="AG1119"/>
  <c r="AH1119"/>
  <c r="AI1119"/>
  <c r="AJ1119"/>
  <c r="Y1120"/>
  <c r="Z1120"/>
  <c r="AA1120"/>
  <c r="AB1120"/>
  <c r="AC1120"/>
  <c r="AD1120"/>
  <c r="AG1120"/>
  <c r="AH1120"/>
  <c r="AI1120"/>
  <c r="AJ1120"/>
  <c r="Y1121"/>
  <c r="Z1121"/>
  <c r="AA1121"/>
  <c r="AB1121"/>
  <c r="AC1121"/>
  <c r="AD1121"/>
  <c r="AG1121"/>
  <c r="AH1121"/>
  <c r="AI1121"/>
  <c r="AJ1121"/>
  <c r="Y1122"/>
  <c r="Z1122"/>
  <c r="AA1122"/>
  <c r="AB1122"/>
  <c r="AC1122"/>
  <c r="AD1122"/>
  <c r="AG1122"/>
  <c r="AH1122"/>
  <c r="AI1122"/>
  <c r="AJ1122"/>
  <c r="Y1123"/>
  <c r="Z1123"/>
  <c r="AA1123"/>
  <c r="AB1123"/>
  <c r="AC1123"/>
  <c r="AD1123"/>
  <c r="AG1123"/>
  <c r="AH1123"/>
  <c r="AI1123"/>
  <c r="AJ1123"/>
  <c r="Y1124"/>
  <c r="Z1124"/>
  <c r="AA1124"/>
  <c r="AB1124"/>
  <c r="AC1124"/>
  <c r="AD1124"/>
  <c r="AG1124"/>
  <c r="AH1124"/>
  <c r="AI1124"/>
  <c r="AJ1124"/>
  <c r="Y1125"/>
  <c r="Z1125"/>
  <c r="AA1125"/>
  <c r="AB1125"/>
  <c r="AC1125"/>
  <c r="AD1125"/>
  <c r="AG1125"/>
  <c r="AH1125"/>
  <c r="AI1125"/>
  <c r="AJ1125"/>
  <c r="Y1126"/>
  <c r="Z1126"/>
  <c r="AA1126"/>
  <c r="AB1126"/>
  <c r="AC1126"/>
  <c r="AD1126"/>
  <c r="AG1126"/>
  <c r="AH1126"/>
  <c r="AI1126"/>
  <c r="AJ1126"/>
  <c r="Y1127"/>
  <c r="Z1127"/>
  <c r="AA1127"/>
  <c r="AB1127"/>
  <c r="AC1127"/>
  <c r="AD1127"/>
  <c r="AG1127"/>
  <c r="AH1127"/>
  <c r="AI1127"/>
  <c r="AJ1127"/>
  <c r="Y1128"/>
  <c r="Z1128"/>
  <c r="AA1128"/>
  <c r="AB1128"/>
  <c r="AC1128"/>
  <c r="AD1128"/>
  <c r="AG1128"/>
  <c r="AH1128"/>
  <c r="AI1128"/>
  <c r="AJ1128"/>
  <c r="Y1129"/>
  <c r="Z1129"/>
  <c r="AA1129"/>
  <c r="AB1129"/>
  <c r="AC1129"/>
  <c r="AD1129"/>
  <c r="AG1129"/>
  <c r="AH1129"/>
  <c r="AI1129"/>
  <c r="AJ1129"/>
  <c r="Y1130"/>
  <c r="Z1130"/>
  <c r="AA1130"/>
  <c r="AB1130"/>
  <c r="AC1130"/>
  <c r="AD1130"/>
  <c r="AG1130"/>
  <c r="AH1130"/>
  <c r="AI1130"/>
  <c r="AJ1130"/>
  <c r="Y1131"/>
  <c r="Z1131"/>
  <c r="AA1131"/>
  <c r="AB1131"/>
  <c r="AC1131"/>
  <c r="AD1131"/>
  <c r="AG1131"/>
  <c r="AH1131"/>
  <c r="AI1131"/>
  <c r="AJ1131"/>
  <c r="Y1132"/>
  <c r="Z1132"/>
  <c r="AA1132"/>
  <c r="AB1132"/>
  <c r="AC1132"/>
  <c r="AD1132"/>
  <c r="AG1132"/>
  <c r="AH1132"/>
  <c r="AI1132"/>
  <c r="AJ1132"/>
  <c r="Y1133"/>
  <c r="Z1133"/>
  <c r="AA1133"/>
  <c r="AB1133"/>
  <c r="AC1133"/>
  <c r="AD1133"/>
  <c r="AG1133"/>
  <c r="AH1133"/>
  <c r="AI1133"/>
  <c r="AJ1133"/>
  <c r="Y1134"/>
  <c r="Z1134"/>
  <c r="AA1134"/>
  <c r="AB1134"/>
  <c r="AC1134"/>
  <c r="AD1134"/>
  <c r="AG1134"/>
  <c r="AH1134"/>
  <c r="AI1134"/>
  <c r="AJ1134"/>
  <c r="Y1135"/>
  <c r="Z1135"/>
  <c r="AA1135"/>
  <c r="AB1135"/>
  <c r="AC1135"/>
  <c r="AD1135"/>
  <c r="AG1135"/>
  <c r="AH1135"/>
  <c r="AI1135"/>
  <c r="AJ1135"/>
  <c r="Y1136"/>
  <c r="Z1136"/>
  <c r="AA1136"/>
  <c r="AB1136"/>
  <c r="AC1136"/>
  <c r="AD1136"/>
  <c r="AG1136"/>
  <c r="AH1136"/>
  <c r="AI1136"/>
  <c r="AJ1136"/>
  <c r="Y1137"/>
  <c r="Z1137"/>
  <c r="AA1137"/>
  <c r="AB1137"/>
  <c r="AC1137"/>
  <c r="AD1137"/>
  <c r="AG1137"/>
  <c r="AH1137"/>
  <c r="AI1137"/>
  <c r="AJ1137"/>
  <c r="Y1138"/>
  <c r="Z1138"/>
  <c r="AA1138"/>
  <c r="AB1138"/>
  <c r="AC1138"/>
  <c r="AD1138"/>
  <c r="AG1138"/>
  <c r="AH1138"/>
  <c r="AI1138"/>
  <c r="AJ1138"/>
  <c r="Y1139"/>
  <c r="Z1139"/>
  <c r="AA1139"/>
  <c r="AB1139"/>
  <c r="AC1139"/>
  <c r="AD1139"/>
  <c r="AG1139"/>
  <c r="AH1139"/>
  <c r="AI1139"/>
  <c r="AJ1139"/>
  <c r="Y1140"/>
  <c r="Z1140"/>
  <c r="AA1140"/>
  <c r="AB1140"/>
  <c r="AC1140"/>
  <c r="AD1140"/>
  <c r="AG1140"/>
  <c r="AH1140"/>
  <c r="AI1140"/>
  <c r="AJ1140"/>
  <c r="Y1141"/>
  <c r="Z1141"/>
  <c r="AA1141"/>
  <c r="AB1141"/>
  <c r="AC1141"/>
  <c r="AD1141"/>
  <c r="AG1141"/>
  <c r="AH1141"/>
  <c r="AI1141"/>
  <c r="AJ1141"/>
  <c r="Y1142"/>
  <c r="Z1142"/>
  <c r="AA1142"/>
  <c r="AB1142"/>
  <c r="AC1142"/>
  <c r="AD1142"/>
  <c r="AG1142"/>
  <c r="AH1142"/>
  <c r="AI1142"/>
  <c r="AJ1142"/>
  <c r="Y1143"/>
  <c r="Z1143"/>
  <c r="AA1143"/>
  <c r="AB1143"/>
  <c r="AC1143"/>
  <c r="AD1143"/>
  <c r="AG1143"/>
  <c r="AH1143"/>
  <c r="AI1143"/>
  <c r="AJ1143"/>
  <c r="Y1144"/>
  <c r="Z1144"/>
  <c r="AA1144"/>
  <c r="AB1144"/>
  <c r="AC1144"/>
  <c r="AD1144"/>
  <c r="AG1144"/>
  <c r="AH1144"/>
  <c r="AI1144"/>
  <c r="AJ1144"/>
  <c r="Y1145"/>
  <c r="Z1145"/>
  <c r="AA1145"/>
  <c r="AB1145"/>
  <c r="AC1145"/>
  <c r="AD1145"/>
  <c r="AG1145"/>
  <c r="AH1145"/>
  <c r="AI1145"/>
  <c r="AJ1145"/>
  <c r="Y1146"/>
  <c r="Z1146"/>
  <c r="AA1146"/>
  <c r="AB1146"/>
  <c r="AC1146"/>
  <c r="AD1146"/>
  <c r="AG1146"/>
  <c r="AH1146"/>
  <c r="AI1146"/>
  <c r="AJ1146"/>
  <c r="Y1147"/>
  <c r="Z1147"/>
  <c r="AA1147"/>
  <c r="AB1147"/>
  <c r="AC1147"/>
  <c r="AD1147"/>
  <c r="AG1147"/>
  <c r="AH1147"/>
  <c r="AI1147"/>
  <c r="AJ1147"/>
  <c r="Y1148"/>
  <c r="Z1148"/>
  <c r="AA1148"/>
  <c r="AB1148"/>
  <c r="AC1148"/>
  <c r="AD1148"/>
  <c r="AG1148"/>
  <c r="AH1148"/>
  <c r="AI1148"/>
  <c r="AJ1148"/>
  <c r="Y1149"/>
  <c r="Z1149"/>
  <c r="AA1149"/>
  <c r="AB1149"/>
  <c r="AC1149"/>
  <c r="AD1149"/>
  <c r="AG1149"/>
  <c r="AH1149"/>
  <c r="AI1149"/>
  <c r="AJ1149"/>
  <c r="Y1150"/>
  <c r="Z1150"/>
  <c r="AA1150"/>
  <c r="AB1150"/>
  <c r="AC1150"/>
  <c r="AD1150"/>
  <c r="AG1150"/>
  <c r="AH1150"/>
  <c r="AI1150"/>
  <c r="AJ1150"/>
  <c r="Y1151"/>
  <c r="Z1151"/>
  <c r="AA1151"/>
  <c r="AB1151"/>
  <c r="AC1151"/>
  <c r="AD1151"/>
  <c r="AG1151"/>
  <c r="AH1151"/>
  <c r="AI1151"/>
  <c r="AJ1151"/>
  <c r="Y1152"/>
  <c r="Z1152"/>
  <c r="AA1152"/>
  <c r="AB1152"/>
  <c r="AC1152"/>
  <c r="AD1152"/>
  <c r="AG1152"/>
  <c r="AH1152"/>
  <c r="AI1152"/>
  <c r="AJ1152"/>
  <c r="Y1153"/>
  <c r="Z1153"/>
  <c r="AA1153"/>
  <c r="AB1153"/>
  <c r="AC1153"/>
  <c r="AD1153"/>
  <c r="AG1153"/>
  <c r="AH1153"/>
  <c r="AI1153"/>
  <c r="AJ1153"/>
  <c r="Y1154"/>
  <c r="Z1154"/>
  <c r="AA1154"/>
  <c r="AB1154"/>
  <c r="AC1154"/>
  <c r="AD1154"/>
  <c r="AG1154"/>
  <c r="AH1154"/>
  <c r="AI1154"/>
  <c r="AJ1154"/>
  <c r="Y1155"/>
  <c r="Z1155"/>
  <c r="AA1155"/>
  <c r="AB1155"/>
  <c r="AC1155"/>
  <c r="AD1155"/>
  <c r="AG1155"/>
  <c r="AH1155"/>
  <c r="AI1155"/>
  <c r="AJ1155"/>
  <c r="Y1156"/>
  <c r="Z1156"/>
  <c r="AA1156"/>
  <c r="AB1156"/>
  <c r="AC1156"/>
  <c r="AD1156"/>
  <c r="AG1156"/>
  <c r="AH1156"/>
  <c r="AI1156"/>
  <c r="AJ1156"/>
  <c r="Y1157"/>
  <c r="Z1157"/>
  <c r="AA1157"/>
  <c r="AB1157"/>
  <c r="AC1157"/>
  <c r="AD1157"/>
  <c r="AG1157"/>
  <c r="AH1157"/>
  <c r="AI1157"/>
  <c r="AJ1157"/>
  <c r="Y1158"/>
  <c r="Z1158"/>
  <c r="AA1158"/>
  <c r="AB1158"/>
  <c r="AC1158"/>
  <c r="AD1158"/>
  <c r="AG1158"/>
  <c r="AH1158"/>
  <c r="AI1158"/>
  <c r="AJ1158"/>
  <c r="Y1159"/>
  <c r="Z1159"/>
  <c r="AA1159"/>
  <c r="AB1159"/>
  <c r="AC1159"/>
  <c r="AD1159"/>
  <c r="AG1159"/>
  <c r="AH1159"/>
  <c r="AI1159"/>
  <c r="AJ1159"/>
  <c r="Y1160"/>
  <c r="Z1160"/>
  <c r="AA1160"/>
  <c r="AB1160"/>
  <c r="AC1160"/>
  <c r="AD1160"/>
  <c r="AG1160"/>
  <c r="AH1160"/>
  <c r="AI1160"/>
  <c r="AJ1160"/>
  <c r="Y1161"/>
  <c r="Z1161"/>
  <c r="AA1161"/>
  <c r="AB1161"/>
  <c r="AC1161"/>
  <c r="AD1161"/>
  <c r="AG1161"/>
  <c r="AH1161"/>
  <c r="AI1161"/>
  <c r="AJ1161"/>
  <c r="Y1162"/>
  <c r="Z1162"/>
  <c r="AA1162"/>
  <c r="AB1162"/>
  <c r="AC1162"/>
  <c r="AD1162"/>
  <c r="AG1162"/>
  <c r="AH1162"/>
  <c r="AI1162"/>
  <c r="AJ1162"/>
  <c r="Y1163"/>
  <c r="Z1163"/>
  <c r="AA1163"/>
  <c r="AB1163"/>
  <c r="AC1163"/>
  <c r="AD1163"/>
  <c r="AG1163"/>
  <c r="AH1163"/>
  <c r="AI1163"/>
  <c r="AJ1163"/>
  <c r="Y1164"/>
  <c r="Z1164"/>
  <c r="AA1164"/>
  <c r="AB1164"/>
  <c r="AC1164"/>
  <c r="AD1164"/>
  <c r="AG1164"/>
  <c r="AH1164"/>
  <c r="AI1164"/>
  <c r="AJ1164"/>
  <c r="Y1165"/>
  <c r="Z1165"/>
  <c r="AA1165"/>
  <c r="AB1165"/>
  <c r="AC1165"/>
  <c r="AD1165"/>
  <c r="AG1165"/>
  <c r="AH1165"/>
  <c r="AI1165"/>
  <c r="AJ1165"/>
  <c r="Y1166"/>
  <c r="Z1166"/>
  <c r="AA1166"/>
  <c r="AB1166"/>
  <c r="AC1166"/>
  <c r="AD1166"/>
  <c r="AG1166"/>
  <c r="AH1166"/>
  <c r="AI1166"/>
  <c r="AJ1166"/>
  <c r="Y1167"/>
  <c r="Z1167"/>
  <c r="AA1167"/>
  <c r="AB1167"/>
  <c r="AC1167"/>
  <c r="AD1167"/>
  <c r="AG1167"/>
  <c r="AH1167"/>
  <c r="AI1167"/>
  <c r="AJ1167"/>
  <c r="Y1168"/>
  <c r="Z1168"/>
  <c r="AA1168"/>
  <c r="AB1168"/>
  <c r="AC1168"/>
  <c r="AD1168"/>
  <c r="AG1168"/>
  <c r="AH1168"/>
  <c r="AI1168"/>
  <c r="AJ1168"/>
  <c r="Y1169"/>
  <c r="Z1169"/>
  <c r="AA1169"/>
  <c r="AB1169"/>
  <c r="AC1169"/>
  <c r="AD1169"/>
  <c r="AG1169"/>
  <c r="AH1169"/>
  <c r="AI1169"/>
  <c r="AJ1169"/>
  <c r="Y1170"/>
  <c r="Z1170"/>
  <c r="AA1170"/>
  <c r="AB1170"/>
  <c r="AC1170"/>
  <c r="AD1170"/>
  <c r="AG1170"/>
  <c r="AH1170"/>
  <c r="AI1170"/>
  <c r="AJ1170"/>
  <c r="Y1171"/>
  <c r="Z1171"/>
  <c r="AA1171"/>
  <c r="AB1171"/>
  <c r="AC1171"/>
  <c r="AD1171"/>
  <c r="AG1171"/>
  <c r="AH1171"/>
  <c r="AI1171"/>
  <c r="AJ1171"/>
  <c r="Y1172"/>
  <c r="Z1172"/>
  <c r="AA1172"/>
  <c r="AB1172"/>
  <c r="AC1172"/>
  <c r="AD1172"/>
  <c r="AG1172"/>
  <c r="AH1172"/>
  <c r="AI1172"/>
  <c r="AJ1172"/>
  <c r="Y1173"/>
  <c r="Z1173"/>
  <c r="AA1173"/>
  <c r="AB1173"/>
  <c r="AC1173"/>
  <c r="AD1173"/>
  <c r="AG1173"/>
  <c r="AH1173"/>
  <c r="AI1173"/>
  <c r="AJ1173"/>
  <c r="Y1174"/>
  <c r="Z1174"/>
  <c r="AA1174"/>
  <c r="AB1174"/>
  <c r="AC1174"/>
  <c r="AD1174"/>
  <c r="AG1174"/>
  <c r="AH1174"/>
  <c r="AI1174"/>
  <c r="AJ1174"/>
  <c r="Y1175"/>
  <c r="Z1175"/>
  <c r="AA1175"/>
  <c r="AB1175"/>
  <c r="AC1175"/>
  <c r="AD1175"/>
  <c r="AG1175"/>
  <c r="AH1175"/>
  <c r="AI1175"/>
  <c r="AJ1175"/>
  <c r="Y1176"/>
  <c r="Z1176"/>
  <c r="AA1176"/>
  <c r="AB1176"/>
  <c r="AC1176"/>
  <c r="AD1176"/>
  <c r="AG1176"/>
  <c r="AH1176"/>
  <c r="AI1176"/>
  <c r="AJ1176"/>
  <c r="Y1177"/>
  <c r="Z1177"/>
  <c r="AA1177"/>
  <c r="AB1177"/>
  <c r="AC1177"/>
  <c r="AD1177"/>
  <c r="AG1177"/>
  <c r="AH1177"/>
  <c r="AI1177"/>
  <c r="AJ1177"/>
  <c r="Y1178"/>
  <c r="Z1178"/>
  <c r="AA1178"/>
  <c r="AB1178"/>
  <c r="AC1178"/>
  <c r="AD1178"/>
  <c r="AG1178"/>
  <c r="AH1178"/>
  <c r="AI1178"/>
  <c r="AJ1178"/>
  <c r="Y1179"/>
  <c r="Z1179"/>
  <c r="AA1179"/>
  <c r="AB1179"/>
  <c r="AC1179"/>
  <c r="AD1179"/>
  <c r="AG1179"/>
  <c r="AH1179"/>
  <c r="AI1179"/>
  <c r="AJ1179"/>
  <c r="Y1180"/>
  <c r="Z1180"/>
  <c r="AA1180"/>
  <c r="AB1180"/>
  <c r="AC1180"/>
  <c r="AD1180"/>
  <c r="AG1180"/>
  <c r="AH1180"/>
  <c r="AI1180"/>
  <c r="AJ1180"/>
  <c r="Y1181"/>
  <c r="Z1181"/>
  <c r="AA1181"/>
  <c r="AB1181"/>
  <c r="AC1181"/>
  <c r="AD1181"/>
  <c r="AG1181"/>
  <c r="AH1181"/>
  <c r="AI1181"/>
  <c r="AJ1181"/>
  <c r="Y1182"/>
  <c r="Z1182"/>
  <c r="AA1182"/>
  <c r="AB1182"/>
  <c r="AC1182"/>
  <c r="AD1182"/>
  <c r="AG1182"/>
  <c r="AH1182"/>
  <c r="AI1182"/>
  <c r="AJ1182"/>
  <c r="Y1183"/>
  <c r="Z1183"/>
  <c r="AA1183"/>
  <c r="AB1183"/>
  <c r="AC1183"/>
  <c r="AD1183"/>
  <c r="AG1183"/>
  <c r="AH1183"/>
  <c r="AI1183"/>
  <c r="AJ1183"/>
  <c r="Y1184"/>
  <c r="Z1184"/>
  <c r="AA1184"/>
  <c r="AB1184"/>
  <c r="AC1184"/>
  <c r="AD1184"/>
  <c r="AG1184"/>
  <c r="AH1184"/>
  <c r="AI1184"/>
  <c r="AJ1184"/>
  <c r="Y1185"/>
  <c r="Z1185"/>
  <c r="AA1185"/>
  <c r="AB1185"/>
  <c r="AC1185"/>
  <c r="AD1185"/>
  <c r="AG1185"/>
  <c r="AH1185"/>
  <c r="AI1185"/>
  <c r="AJ1185"/>
  <c r="Y1186"/>
  <c r="Z1186"/>
  <c r="AA1186"/>
  <c r="AB1186"/>
  <c r="AC1186"/>
  <c r="AD1186"/>
  <c r="AG1186"/>
  <c r="AH1186"/>
  <c r="AI1186"/>
  <c r="AJ1186"/>
  <c r="Y1187"/>
  <c r="Z1187"/>
  <c r="AA1187"/>
  <c r="AB1187"/>
  <c r="AC1187"/>
  <c r="AD1187"/>
  <c r="AG1187"/>
  <c r="AH1187"/>
  <c r="AI1187"/>
  <c r="AJ1187"/>
  <c r="Y1188"/>
  <c r="Z1188"/>
  <c r="AA1188"/>
  <c r="AB1188"/>
  <c r="AC1188"/>
  <c r="AD1188"/>
  <c r="AG1188"/>
  <c r="AH1188"/>
  <c r="AI1188"/>
  <c r="AJ1188"/>
  <c r="Y1189"/>
  <c r="Z1189"/>
  <c r="AA1189"/>
  <c r="AB1189"/>
  <c r="AC1189"/>
  <c r="AD1189"/>
  <c r="AG1189"/>
  <c r="AH1189"/>
  <c r="AI1189"/>
  <c r="AJ1189"/>
  <c r="Y1190"/>
  <c r="Z1190"/>
  <c r="AA1190"/>
  <c r="AB1190"/>
  <c r="AC1190"/>
  <c r="AD1190"/>
  <c r="AG1190"/>
  <c r="AH1190"/>
  <c r="AI1190"/>
  <c r="AJ1190"/>
  <c r="Y1191"/>
  <c r="Z1191"/>
  <c r="AA1191"/>
  <c r="AB1191"/>
  <c r="AC1191"/>
  <c r="AD1191"/>
  <c r="AG1191"/>
  <c r="AH1191"/>
  <c r="AI1191"/>
  <c r="AJ1191"/>
  <c r="Y1192"/>
  <c r="Z1192"/>
  <c r="AA1192"/>
  <c r="AB1192"/>
  <c r="AC1192"/>
  <c r="AD1192"/>
  <c r="AG1192"/>
  <c r="AH1192"/>
  <c r="AI1192"/>
  <c r="AJ1192"/>
  <c r="Y1193"/>
  <c r="Z1193"/>
  <c r="AA1193"/>
  <c r="AB1193"/>
  <c r="AC1193"/>
  <c r="AD1193"/>
  <c r="AG1193"/>
  <c r="AH1193"/>
  <c r="AI1193"/>
  <c r="AJ1193"/>
  <c r="Y1194"/>
  <c r="Z1194"/>
  <c r="AA1194"/>
  <c r="AB1194"/>
  <c r="AC1194"/>
  <c r="AD1194"/>
  <c r="AG1194"/>
  <c r="AH1194"/>
  <c r="AI1194"/>
  <c r="AJ1194"/>
  <c r="Y1195"/>
  <c r="Z1195"/>
  <c r="AA1195"/>
  <c r="AB1195"/>
  <c r="AC1195"/>
  <c r="AD1195"/>
  <c r="AG1195"/>
  <c r="AH1195"/>
  <c r="AI1195"/>
  <c r="AJ1195"/>
  <c r="Y1196"/>
  <c r="Z1196"/>
  <c r="AA1196"/>
  <c r="AB1196"/>
  <c r="AC1196"/>
  <c r="AD1196"/>
  <c r="AG1196"/>
  <c r="AH1196"/>
  <c r="AI1196"/>
  <c r="AJ1196"/>
  <c r="Y1197"/>
  <c r="Z1197"/>
  <c r="AA1197"/>
  <c r="AB1197"/>
  <c r="AC1197"/>
  <c r="AD1197"/>
  <c r="AG1197"/>
  <c r="AH1197"/>
  <c r="AI1197"/>
  <c r="AJ1197"/>
  <c r="Y1198"/>
  <c r="Z1198"/>
  <c r="AA1198"/>
  <c r="AB1198"/>
  <c r="AC1198"/>
  <c r="AD1198"/>
  <c r="AG1198"/>
  <c r="AH1198"/>
  <c r="AI1198"/>
  <c r="AJ1198"/>
  <c r="Y1199"/>
  <c r="Z1199"/>
  <c r="AA1199"/>
  <c r="AB1199"/>
  <c r="AC1199"/>
  <c r="AD1199"/>
  <c r="AG1199"/>
  <c r="AH1199"/>
  <c r="AI1199"/>
  <c r="AJ1199"/>
  <c r="Y1200"/>
  <c r="Z1200"/>
  <c r="AA1200"/>
  <c r="AB1200"/>
  <c r="AC1200"/>
  <c r="AD1200"/>
  <c r="AG1200"/>
  <c r="AH1200"/>
  <c r="AI1200"/>
  <c r="AJ1200"/>
  <c r="Y1201"/>
  <c r="Z1201"/>
  <c r="AA1201"/>
  <c r="AB1201"/>
  <c r="AC1201"/>
  <c r="AD1201"/>
  <c r="AG1201"/>
  <c r="AH1201"/>
  <c r="AI1201"/>
  <c r="AJ1201"/>
  <c r="Y1202"/>
  <c r="Z1202"/>
  <c r="AA1202"/>
  <c r="AB1202"/>
  <c r="AC1202"/>
  <c r="AD1202"/>
  <c r="AG1202"/>
  <c r="AH1202"/>
  <c r="AI1202"/>
  <c r="AJ1202"/>
  <c r="Y1203"/>
  <c r="Z1203"/>
  <c r="AA1203"/>
  <c r="AB1203"/>
  <c r="AC1203"/>
  <c r="AD1203"/>
  <c r="AG1203"/>
  <c r="AH1203"/>
  <c r="AI1203"/>
  <c r="AJ1203"/>
  <c r="Y1204"/>
  <c r="Z1204"/>
  <c r="AA1204"/>
  <c r="AB1204"/>
  <c r="AC1204"/>
  <c r="AD1204"/>
  <c r="AG1204"/>
  <c r="AH1204"/>
  <c r="AI1204"/>
  <c r="AJ1204"/>
  <c r="Y1205"/>
  <c r="Z1205"/>
  <c r="AA1205"/>
  <c r="AB1205"/>
  <c r="AC1205"/>
  <c r="AD1205"/>
  <c r="AG1205"/>
  <c r="AH1205"/>
  <c r="AI1205"/>
  <c r="AJ1205"/>
  <c r="Y1206"/>
  <c r="Z1206"/>
  <c r="AA1206"/>
  <c r="AB1206"/>
  <c r="AC1206"/>
  <c r="AD1206"/>
  <c r="AG1206"/>
  <c r="AH1206"/>
  <c r="AI1206"/>
  <c r="AJ1206"/>
  <c r="Y1207"/>
  <c r="Z1207"/>
  <c r="AA1207"/>
  <c r="AB1207"/>
  <c r="AC1207"/>
  <c r="AD1207"/>
  <c r="AG1207"/>
  <c r="AH1207"/>
  <c r="AI1207"/>
  <c r="AJ1207"/>
  <c r="Y1208"/>
  <c r="Z1208"/>
  <c r="AA1208"/>
  <c r="AB1208"/>
  <c r="AC1208"/>
  <c r="AD1208"/>
  <c r="AG1208"/>
  <c r="AH1208"/>
  <c r="AI1208"/>
  <c r="AJ1208"/>
  <c r="Y1209"/>
  <c r="Z1209"/>
  <c r="AA1209"/>
  <c r="AB1209"/>
  <c r="AC1209"/>
  <c r="AD1209"/>
  <c r="AG1209"/>
  <c r="AH1209"/>
  <c r="AI1209"/>
  <c r="AJ1209"/>
  <c r="Y1210"/>
  <c r="Z1210"/>
  <c r="AA1210"/>
  <c r="AB1210"/>
  <c r="AC1210"/>
  <c r="AD1210"/>
  <c r="AG1210"/>
  <c r="AH1210"/>
  <c r="AI1210"/>
  <c r="AJ1210"/>
  <c r="Y1211"/>
  <c r="Z1211"/>
  <c r="AA1211"/>
  <c r="AB1211"/>
  <c r="AC1211"/>
  <c r="AD1211"/>
  <c r="AG1211"/>
  <c r="AH1211"/>
  <c r="AI1211"/>
  <c r="AJ1211"/>
  <c r="Y1212"/>
  <c r="Z1212"/>
  <c r="AA1212"/>
  <c r="AB1212"/>
  <c r="AC1212"/>
  <c r="AD1212"/>
  <c r="AG1212"/>
  <c r="AH1212"/>
  <c r="AI1212"/>
  <c r="AJ1212"/>
  <c r="Y1213"/>
  <c r="Z1213"/>
  <c r="AA1213"/>
  <c r="AB1213"/>
  <c r="AC1213"/>
  <c r="AD1213"/>
  <c r="AG1213"/>
  <c r="AH1213"/>
  <c r="AI1213"/>
  <c r="AJ1213"/>
  <c r="Y1214"/>
  <c r="Z1214"/>
  <c r="AA1214"/>
  <c r="AB1214"/>
  <c r="AC1214"/>
  <c r="AD1214"/>
  <c r="AG1214"/>
  <c r="AH1214"/>
  <c r="AI1214"/>
  <c r="AJ1214"/>
  <c r="Y1215"/>
  <c r="Z1215"/>
  <c r="AA1215"/>
  <c r="AB1215"/>
  <c r="AC1215"/>
  <c r="AD1215"/>
  <c r="AG1215"/>
  <c r="AH1215"/>
  <c r="AI1215"/>
  <c r="AJ1215"/>
  <c r="Y1216"/>
  <c r="Z1216"/>
  <c r="AA1216"/>
  <c r="AB1216"/>
  <c r="AC1216"/>
  <c r="AD1216"/>
  <c r="AG1216"/>
  <c r="AH1216"/>
  <c r="AI1216"/>
  <c r="AJ1216"/>
  <c r="Y1217"/>
  <c r="Z1217"/>
  <c r="AA1217"/>
  <c r="AB1217"/>
  <c r="AC1217"/>
  <c r="AD1217"/>
  <c r="AG1217"/>
  <c r="AH1217"/>
  <c r="AI1217"/>
  <c r="AJ1217"/>
  <c r="Y1218"/>
  <c r="Z1218"/>
  <c r="AA1218"/>
  <c r="AB1218"/>
  <c r="AC1218"/>
  <c r="AD1218"/>
  <c r="AG1218"/>
  <c r="AH1218"/>
  <c r="AI1218"/>
  <c r="AJ1218"/>
  <c r="Y1219"/>
  <c r="Z1219"/>
  <c r="AA1219"/>
  <c r="AB1219"/>
  <c r="AC1219"/>
  <c r="AD1219"/>
  <c r="AG1219"/>
  <c r="AH1219"/>
  <c r="AI1219"/>
  <c r="AJ1219"/>
  <c r="Y1220"/>
  <c r="Z1220"/>
  <c r="AA1220"/>
  <c r="AB1220"/>
  <c r="AC1220"/>
  <c r="AD1220"/>
  <c r="AG1220"/>
  <c r="AH1220"/>
  <c r="AI1220"/>
  <c r="AJ1220"/>
  <c r="Y1221"/>
  <c r="Z1221"/>
  <c r="AA1221"/>
  <c r="AB1221"/>
  <c r="AC1221"/>
  <c r="AD1221"/>
  <c r="AG1221"/>
  <c r="AH1221"/>
  <c r="AI1221"/>
  <c r="AJ1221"/>
  <c r="Y1222"/>
  <c r="Z1222"/>
  <c r="AA1222"/>
  <c r="AB1222"/>
  <c r="AC1222"/>
  <c r="AD1222"/>
  <c r="AG1222"/>
  <c r="AH1222"/>
  <c r="AI1222"/>
  <c r="AJ1222"/>
  <c r="Y1223"/>
  <c r="Z1223"/>
  <c r="AA1223"/>
  <c r="AB1223"/>
  <c r="AC1223"/>
  <c r="AD1223"/>
  <c r="AG1223"/>
  <c r="AH1223"/>
  <c r="AI1223"/>
  <c r="AJ1223"/>
  <c r="Y1224"/>
  <c r="Z1224"/>
  <c r="AA1224"/>
  <c r="AB1224"/>
  <c r="AC1224"/>
  <c r="AD1224"/>
  <c r="AG1224"/>
  <c r="AH1224"/>
  <c r="AI1224"/>
  <c r="AJ1224"/>
  <c r="Y1225"/>
  <c r="Z1225"/>
  <c r="AA1225"/>
  <c r="AB1225"/>
  <c r="AC1225"/>
  <c r="AD1225"/>
  <c r="AG1225"/>
  <c r="AH1225"/>
  <c r="AI1225"/>
  <c r="AJ1225"/>
  <c r="Y1226"/>
  <c r="Z1226"/>
  <c r="AA1226"/>
  <c r="AB1226"/>
  <c r="AC1226"/>
  <c r="AD1226"/>
  <c r="AG1226"/>
  <c r="AH1226"/>
  <c r="AI1226"/>
  <c r="AJ1226"/>
  <c r="Y1227"/>
  <c r="Z1227"/>
  <c r="AA1227"/>
  <c r="AB1227"/>
  <c r="AC1227"/>
  <c r="AD1227"/>
  <c r="AG1227"/>
  <c r="AH1227"/>
  <c r="AI1227"/>
  <c r="AJ1227"/>
  <c r="Y1228"/>
  <c r="Z1228"/>
  <c r="AA1228"/>
  <c r="AB1228"/>
  <c r="AC1228"/>
  <c r="AD1228"/>
  <c r="AG1228"/>
  <c r="AH1228"/>
  <c r="AI1228"/>
  <c r="AJ1228"/>
  <c r="Y1229"/>
  <c r="Z1229"/>
  <c r="AA1229"/>
  <c r="AB1229"/>
  <c r="AC1229"/>
  <c r="AD1229"/>
  <c r="AG1229"/>
  <c r="AH1229"/>
  <c r="AI1229"/>
  <c r="AJ1229"/>
  <c r="Y1230"/>
  <c r="Z1230"/>
  <c r="AA1230"/>
  <c r="AB1230"/>
  <c r="AC1230"/>
  <c r="AD1230"/>
  <c r="AG1230"/>
  <c r="AH1230"/>
  <c r="AI1230"/>
  <c r="AJ1230"/>
  <c r="Y1231"/>
  <c r="Z1231"/>
  <c r="AA1231"/>
  <c r="AB1231"/>
  <c r="AC1231"/>
  <c r="AD1231"/>
  <c r="AG1231"/>
  <c r="AH1231"/>
  <c r="AI1231"/>
  <c r="AJ1231"/>
  <c r="Y1232"/>
  <c r="Z1232"/>
  <c r="AA1232"/>
  <c r="AB1232"/>
  <c r="AC1232"/>
  <c r="AD1232"/>
  <c r="AG1232"/>
  <c r="AH1232"/>
  <c r="AI1232"/>
  <c r="AJ1232"/>
  <c r="Y1233"/>
  <c r="Z1233"/>
  <c r="AA1233"/>
  <c r="AB1233"/>
  <c r="AC1233"/>
  <c r="AD1233"/>
  <c r="AG1233"/>
  <c r="AH1233"/>
  <c r="AI1233"/>
  <c r="AJ1233"/>
  <c r="Y1234"/>
  <c r="Z1234"/>
  <c r="AA1234"/>
  <c r="AB1234"/>
  <c r="AC1234"/>
  <c r="AD1234"/>
  <c r="AG1234"/>
  <c r="AH1234"/>
  <c r="AI1234"/>
  <c r="AJ1234"/>
  <c r="Y1235"/>
  <c r="Z1235"/>
  <c r="AA1235"/>
  <c r="AB1235"/>
  <c r="AC1235"/>
  <c r="AD1235"/>
  <c r="AG1235"/>
  <c r="AH1235"/>
  <c r="AI1235"/>
  <c r="AJ1235"/>
  <c r="Y1236"/>
  <c r="Z1236"/>
  <c r="AA1236"/>
  <c r="AB1236"/>
  <c r="AC1236"/>
  <c r="AD1236"/>
  <c r="AG1236"/>
  <c r="AH1236"/>
  <c r="AI1236"/>
  <c r="AJ1236"/>
  <c r="Y1237"/>
  <c r="Z1237"/>
  <c r="AA1237"/>
  <c r="AB1237"/>
  <c r="AC1237"/>
  <c r="AD1237"/>
  <c r="AG1237"/>
  <c r="AH1237"/>
  <c r="AI1237"/>
  <c r="AJ1237"/>
  <c r="Y1238"/>
  <c r="Z1238"/>
  <c r="AA1238"/>
  <c r="AB1238"/>
  <c r="AC1238"/>
  <c r="AD1238"/>
  <c r="AG1238"/>
  <c r="AH1238"/>
  <c r="AI1238"/>
  <c r="AJ1238"/>
  <c r="Y1239"/>
  <c r="Z1239"/>
  <c r="AA1239"/>
  <c r="AB1239"/>
  <c r="AC1239"/>
  <c r="AD1239"/>
  <c r="AG1239"/>
  <c r="AH1239"/>
  <c r="AI1239"/>
  <c r="AJ1239"/>
  <c r="Y1240"/>
  <c r="Z1240"/>
  <c r="AA1240"/>
  <c r="AB1240"/>
  <c r="AC1240"/>
  <c r="AD1240"/>
  <c r="AG1240"/>
  <c r="AH1240"/>
  <c r="AI1240"/>
  <c r="AJ1240"/>
  <c r="Y1241"/>
  <c r="Z1241"/>
  <c r="AA1241"/>
  <c r="AB1241"/>
  <c r="AC1241"/>
  <c r="AD1241"/>
  <c r="AG1241"/>
  <c r="AH1241"/>
  <c r="AI1241"/>
  <c r="AJ1241"/>
  <c r="Y1242"/>
  <c r="Z1242"/>
  <c r="AA1242"/>
  <c r="AB1242"/>
  <c r="AC1242"/>
  <c r="AD1242"/>
  <c r="AG1242"/>
  <c r="AH1242"/>
  <c r="AI1242"/>
  <c r="AJ1242"/>
  <c r="Y1243"/>
  <c r="Z1243"/>
  <c r="AA1243"/>
  <c r="AB1243"/>
  <c r="AC1243"/>
  <c r="AD1243"/>
  <c r="AG1243"/>
  <c r="AH1243"/>
  <c r="AI1243"/>
  <c r="AJ1243"/>
  <c r="Y1244"/>
  <c r="Z1244"/>
  <c r="AA1244"/>
  <c r="AB1244"/>
  <c r="AC1244"/>
  <c r="AD1244"/>
  <c r="AG1244"/>
  <c r="AH1244"/>
  <c r="AI1244"/>
  <c r="AJ1244"/>
  <c r="Y1245"/>
  <c r="Z1245"/>
  <c r="AA1245"/>
  <c r="AB1245"/>
  <c r="AC1245"/>
  <c r="AD1245"/>
  <c r="AG1245"/>
  <c r="AH1245"/>
  <c r="AI1245"/>
  <c r="AJ1245"/>
  <c r="Y1246"/>
  <c r="Z1246"/>
  <c r="AA1246"/>
  <c r="AB1246"/>
  <c r="AC1246"/>
  <c r="AD1246"/>
  <c r="AG1246"/>
  <c r="AH1246"/>
  <c r="AI1246"/>
  <c r="AJ1246"/>
  <c r="Y1247"/>
  <c r="Z1247"/>
  <c r="AA1247"/>
  <c r="AB1247"/>
  <c r="AC1247"/>
  <c r="AD1247"/>
  <c r="AG1247"/>
  <c r="AH1247"/>
  <c r="AI1247"/>
  <c r="AJ1247"/>
  <c r="Y1248"/>
  <c r="Z1248"/>
  <c r="AA1248"/>
  <c r="AB1248"/>
  <c r="AC1248"/>
  <c r="AD1248"/>
  <c r="AG1248"/>
  <c r="AH1248"/>
  <c r="AI1248"/>
  <c r="AJ1248"/>
  <c r="Y1249"/>
  <c r="Z1249"/>
  <c r="AA1249"/>
  <c r="AB1249"/>
  <c r="AC1249"/>
  <c r="AD1249"/>
  <c r="AG1249"/>
  <c r="AH1249"/>
  <c r="AI1249"/>
  <c r="AJ1249"/>
  <c r="Y1250"/>
  <c r="Z1250"/>
  <c r="AA1250"/>
  <c r="AB1250"/>
  <c r="AC1250"/>
  <c r="AD1250"/>
  <c r="AG1250"/>
  <c r="AH1250"/>
  <c r="AI1250"/>
  <c r="AJ1250"/>
  <c r="Y1251"/>
  <c r="Z1251"/>
  <c r="AA1251"/>
  <c r="AB1251"/>
  <c r="AC1251"/>
  <c r="AD1251"/>
  <c r="AG1251"/>
  <c r="AH1251"/>
  <c r="AI1251"/>
  <c r="AJ1251"/>
  <c r="Y1252"/>
  <c r="Z1252"/>
  <c r="AA1252"/>
  <c r="AB1252"/>
  <c r="AC1252"/>
  <c r="AD1252"/>
  <c r="AG1252"/>
  <c r="AH1252"/>
  <c r="AI1252"/>
  <c r="AJ1252"/>
  <c r="Y1253"/>
  <c r="Z1253"/>
  <c r="AA1253"/>
  <c r="AB1253"/>
  <c r="AC1253"/>
  <c r="AD1253"/>
  <c r="AG1253"/>
  <c r="AH1253"/>
  <c r="AI1253"/>
  <c r="AJ1253"/>
  <c r="Y1254"/>
  <c r="Z1254"/>
  <c r="AA1254"/>
  <c r="AB1254"/>
  <c r="AC1254"/>
  <c r="AD1254"/>
  <c r="AG1254"/>
  <c r="AH1254"/>
  <c r="AI1254"/>
  <c r="AJ1254"/>
  <c r="Y1255"/>
  <c r="Z1255"/>
  <c r="AA1255"/>
  <c r="AB1255"/>
  <c r="AC1255"/>
  <c r="AD1255"/>
  <c r="AG1255"/>
  <c r="AH1255"/>
  <c r="AI1255"/>
  <c r="AJ1255"/>
  <c r="Y1256"/>
  <c r="Z1256"/>
  <c r="AA1256"/>
  <c r="AB1256"/>
  <c r="AC1256"/>
  <c r="AD1256"/>
  <c r="AG1256"/>
  <c r="AH1256"/>
  <c r="AI1256"/>
  <c r="AJ1256"/>
  <c r="Y1257"/>
  <c r="Z1257"/>
  <c r="AA1257"/>
  <c r="AB1257"/>
  <c r="AC1257"/>
  <c r="AD1257"/>
  <c r="AG1257"/>
  <c r="AH1257"/>
  <c r="AI1257"/>
  <c r="AJ1257"/>
  <c r="Y1258"/>
  <c r="Z1258"/>
  <c r="AA1258"/>
  <c r="AB1258"/>
  <c r="AC1258"/>
  <c r="AD1258"/>
  <c r="AG1258"/>
  <c r="AH1258"/>
  <c r="AI1258"/>
  <c r="AJ1258"/>
  <c r="Y1259"/>
  <c r="Z1259"/>
  <c r="AA1259"/>
  <c r="AB1259"/>
  <c r="AC1259"/>
  <c r="AD1259"/>
  <c r="AG1259"/>
  <c r="AH1259"/>
  <c r="AI1259"/>
  <c r="AJ1259"/>
  <c r="Y1260"/>
  <c r="Z1260"/>
  <c r="AA1260"/>
  <c r="AB1260"/>
  <c r="AC1260"/>
  <c r="AD1260"/>
  <c r="AG1260"/>
  <c r="AH1260"/>
  <c r="AI1260"/>
  <c r="AJ1260"/>
  <c r="Y1261"/>
  <c r="Z1261"/>
  <c r="AA1261"/>
  <c r="AB1261"/>
  <c r="AC1261"/>
  <c r="AD1261"/>
  <c r="AG1261"/>
  <c r="AH1261"/>
  <c r="AI1261"/>
  <c r="AJ1261"/>
  <c r="Y1262"/>
  <c r="Z1262"/>
  <c r="AA1262"/>
  <c r="AB1262"/>
  <c r="AC1262"/>
  <c r="AD1262"/>
  <c r="AG1262"/>
  <c r="AH1262"/>
  <c r="AI1262"/>
  <c r="AJ1262"/>
  <c r="Y1263"/>
  <c r="Z1263"/>
  <c r="AA1263"/>
  <c r="AB1263"/>
  <c r="AC1263"/>
  <c r="AD1263"/>
  <c r="AG1263"/>
  <c r="AH1263"/>
  <c r="AI1263"/>
  <c r="AJ1263"/>
  <c r="Y1264"/>
  <c r="Z1264"/>
  <c r="AA1264"/>
  <c r="AB1264"/>
  <c r="AC1264"/>
  <c r="AD1264"/>
  <c r="AG1264"/>
  <c r="AH1264"/>
  <c r="AI1264"/>
  <c r="AJ1264"/>
  <c r="Y1265"/>
  <c r="Z1265"/>
  <c r="AA1265"/>
  <c r="AB1265"/>
  <c r="AC1265"/>
  <c r="AD1265"/>
  <c r="AG1265"/>
  <c r="AH1265"/>
  <c r="AI1265"/>
  <c r="AJ1265"/>
  <c r="Y1266"/>
  <c r="Z1266"/>
  <c r="AA1266"/>
  <c r="AB1266"/>
  <c r="AC1266"/>
  <c r="AD1266"/>
  <c r="AG1266"/>
  <c r="AH1266"/>
  <c r="AI1266"/>
  <c r="AJ1266"/>
  <c r="Y1267"/>
  <c r="Z1267"/>
  <c r="AA1267"/>
  <c r="AB1267"/>
  <c r="AC1267"/>
  <c r="AD1267"/>
  <c r="AG1267"/>
  <c r="AH1267"/>
  <c r="AI1267"/>
  <c r="AJ1267"/>
  <c r="Y1268"/>
  <c r="Z1268"/>
  <c r="AA1268"/>
  <c r="AB1268"/>
  <c r="AC1268"/>
  <c r="AD1268"/>
  <c r="AG1268"/>
  <c r="AH1268"/>
  <c r="AI1268"/>
  <c r="AJ1268"/>
  <c r="Y1269"/>
  <c r="Z1269"/>
  <c r="AA1269"/>
  <c r="AB1269"/>
  <c r="AC1269"/>
  <c r="AD1269"/>
  <c r="AG1269"/>
  <c r="AH1269"/>
  <c r="AI1269"/>
  <c r="AJ1269"/>
  <c r="Y1270"/>
  <c r="Z1270"/>
  <c r="AA1270"/>
  <c r="AB1270"/>
  <c r="AC1270"/>
  <c r="AD1270"/>
  <c r="AG1270"/>
  <c r="AH1270"/>
  <c r="AI1270"/>
  <c r="AJ1270"/>
  <c r="Y1271"/>
  <c r="Z1271"/>
  <c r="AA1271"/>
  <c r="AB1271"/>
  <c r="AC1271"/>
  <c r="AD1271"/>
  <c r="AG1271"/>
  <c r="AH1271"/>
  <c r="AI1271"/>
  <c r="AJ1271"/>
  <c r="Y1272"/>
  <c r="Z1272"/>
  <c r="AA1272"/>
  <c r="AB1272"/>
  <c r="AC1272"/>
  <c r="AD1272"/>
  <c r="AG1272"/>
  <c r="AH1272"/>
  <c r="AI1272"/>
  <c r="AJ1272"/>
  <c r="Y1273"/>
  <c r="Z1273"/>
  <c r="AA1273"/>
  <c r="AB1273"/>
  <c r="AC1273"/>
  <c r="AD1273"/>
  <c r="AG1273"/>
  <c r="AH1273"/>
  <c r="AI1273"/>
  <c r="AJ1273"/>
  <c r="Y1274"/>
  <c r="Z1274"/>
  <c r="AA1274"/>
  <c r="AB1274"/>
  <c r="AC1274"/>
  <c r="AD1274"/>
  <c r="AG1274"/>
  <c r="AH1274"/>
  <c r="AI1274"/>
  <c r="AJ1274"/>
  <c r="Y1275"/>
  <c r="Z1275"/>
  <c r="AA1275"/>
  <c r="AB1275"/>
  <c r="AC1275"/>
  <c r="AD1275"/>
  <c r="AG1275"/>
  <c r="AH1275"/>
  <c r="AI1275"/>
  <c r="AJ1275"/>
  <c r="Y1276"/>
  <c r="Z1276"/>
  <c r="AA1276"/>
  <c r="AB1276"/>
  <c r="AC1276"/>
  <c r="AD1276"/>
  <c r="AG1276"/>
  <c r="AH1276"/>
  <c r="AI1276"/>
  <c r="AJ1276"/>
  <c r="Y1277"/>
  <c r="Z1277"/>
  <c r="AA1277"/>
  <c r="AB1277"/>
  <c r="AC1277"/>
  <c r="AD1277"/>
  <c r="AG1277"/>
  <c r="AH1277"/>
  <c r="AI1277"/>
  <c r="AJ1277"/>
  <c r="Y1278"/>
  <c r="Z1278"/>
  <c r="AA1278"/>
  <c r="AB1278"/>
  <c r="AC1278"/>
  <c r="AD1278"/>
  <c r="AG1278"/>
  <c r="AH1278"/>
  <c r="AI1278"/>
  <c r="AJ1278"/>
  <c r="Y1279"/>
  <c r="Z1279"/>
  <c r="AA1279"/>
  <c r="AB1279"/>
  <c r="AC1279"/>
  <c r="AD1279"/>
  <c r="AG1279"/>
  <c r="AH1279"/>
  <c r="AI1279"/>
  <c r="AJ1279"/>
  <c r="Y1280"/>
  <c r="Z1280"/>
  <c r="AA1280"/>
  <c r="AB1280"/>
  <c r="AC1280"/>
  <c r="AD1280"/>
  <c r="AG1280"/>
  <c r="AH1280"/>
  <c r="AI1280"/>
  <c r="AJ1280"/>
  <c r="Y1281"/>
  <c r="Z1281"/>
  <c r="AA1281"/>
  <c r="AB1281"/>
  <c r="AC1281"/>
  <c r="AD1281"/>
  <c r="AG1281"/>
  <c r="AH1281"/>
  <c r="AI1281"/>
  <c r="AJ1281"/>
  <c r="Y1282"/>
  <c r="Z1282"/>
  <c r="AA1282"/>
  <c r="AB1282"/>
  <c r="AC1282"/>
  <c r="AD1282"/>
  <c r="AG1282"/>
  <c r="AH1282"/>
  <c r="AI1282"/>
  <c r="AJ1282"/>
  <c r="Y1283"/>
  <c r="Z1283"/>
  <c r="AA1283"/>
  <c r="AB1283"/>
  <c r="AC1283"/>
  <c r="AD1283"/>
  <c r="AG1283"/>
  <c r="AH1283"/>
  <c r="AI1283"/>
  <c r="AJ1283"/>
  <c r="Y1284"/>
  <c r="Z1284"/>
  <c r="AA1284"/>
  <c r="AB1284"/>
  <c r="AC1284"/>
  <c r="AD1284"/>
  <c r="AG1284"/>
  <c r="AH1284"/>
  <c r="AI1284"/>
  <c r="AJ1284"/>
  <c r="Y1285"/>
  <c r="Z1285"/>
  <c r="AA1285"/>
  <c r="AB1285"/>
  <c r="AC1285"/>
  <c r="AD1285"/>
  <c r="AG1285"/>
  <c r="AH1285"/>
  <c r="AI1285"/>
  <c r="AJ1285"/>
  <c r="Y1286"/>
  <c r="Z1286"/>
  <c r="AA1286"/>
  <c r="AB1286"/>
  <c r="AC1286"/>
  <c r="AD1286"/>
  <c r="AG1286"/>
  <c r="AH1286"/>
  <c r="AI1286"/>
  <c r="AJ1286"/>
  <c r="Y1287"/>
  <c r="Z1287"/>
  <c r="AA1287"/>
  <c r="AB1287"/>
  <c r="AC1287"/>
  <c r="AD1287"/>
  <c r="AG1287"/>
  <c r="AH1287"/>
  <c r="AI1287"/>
  <c r="AJ1287"/>
  <c r="Y1288"/>
  <c r="Z1288"/>
  <c r="AA1288"/>
  <c r="AB1288"/>
  <c r="AC1288"/>
  <c r="AD1288"/>
  <c r="AG1288"/>
  <c r="AH1288"/>
  <c r="AI1288"/>
  <c r="AJ1288"/>
  <c r="Y1289"/>
  <c r="Z1289"/>
  <c r="AA1289"/>
  <c r="AB1289"/>
  <c r="AC1289"/>
  <c r="AD1289"/>
  <c r="AG1289"/>
  <c r="AH1289"/>
  <c r="AI1289"/>
  <c r="AJ1289"/>
  <c r="Y1290"/>
  <c r="Z1290"/>
  <c r="AA1290"/>
  <c r="AB1290"/>
  <c r="AC1290"/>
  <c r="AD1290"/>
  <c r="AG1290"/>
  <c r="AH1290"/>
  <c r="AI1290"/>
  <c r="AJ1290"/>
  <c r="Y1291"/>
  <c r="Z1291"/>
  <c r="AA1291"/>
  <c r="AB1291"/>
  <c r="AC1291"/>
  <c r="AD1291"/>
  <c r="AG1291"/>
  <c r="AH1291"/>
  <c r="AI1291"/>
  <c r="AJ1291"/>
  <c r="Y1292"/>
  <c r="Z1292"/>
  <c r="AA1292"/>
  <c r="AB1292"/>
  <c r="AC1292"/>
  <c r="AD1292"/>
  <c r="AG1292"/>
  <c r="AH1292"/>
  <c r="AI1292"/>
  <c r="AJ1292"/>
  <c r="Y1293"/>
  <c r="Z1293"/>
  <c r="AA1293"/>
  <c r="AB1293"/>
  <c r="AC1293"/>
  <c r="AD1293"/>
  <c r="AG1293"/>
  <c r="AH1293"/>
  <c r="AI1293"/>
  <c r="AJ1293"/>
  <c r="Y1294"/>
  <c r="Z1294"/>
  <c r="AA1294"/>
  <c r="AB1294"/>
  <c r="AC1294"/>
  <c r="AD1294"/>
  <c r="AG1294"/>
  <c r="AH1294"/>
  <c r="AI1294"/>
  <c r="AJ1294"/>
  <c r="Y1295"/>
  <c r="Z1295"/>
  <c r="AA1295"/>
  <c r="AB1295"/>
  <c r="AC1295"/>
  <c r="AD1295"/>
  <c r="AG1295"/>
  <c r="AH1295"/>
  <c r="AI1295"/>
  <c r="AJ1295"/>
  <c r="Y1296"/>
  <c r="Z1296"/>
  <c r="AA1296"/>
  <c r="AB1296"/>
  <c r="AC1296"/>
  <c r="AD1296"/>
  <c r="AG1296"/>
  <c r="AH1296"/>
  <c r="AI1296"/>
  <c r="AJ1296"/>
  <c r="Y1297"/>
  <c r="Z1297"/>
  <c r="AA1297"/>
  <c r="AB1297"/>
  <c r="AC1297"/>
  <c r="AD1297"/>
  <c r="AG1297"/>
  <c r="AH1297"/>
  <c r="AI1297"/>
  <c r="AJ1297"/>
  <c r="Y1298"/>
  <c r="Z1298"/>
  <c r="AA1298"/>
  <c r="AB1298"/>
  <c r="AC1298"/>
  <c r="AD1298"/>
  <c r="AG1298"/>
  <c r="AH1298"/>
  <c r="AI1298"/>
  <c r="AJ1298"/>
  <c r="Y1299"/>
  <c r="Z1299"/>
  <c r="AA1299"/>
  <c r="AB1299"/>
  <c r="AC1299"/>
  <c r="AD1299"/>
  <c r="AG1299"/>
  <c r="AH1299"/>
  <c r="AI1299"/>
  <c r="AJ1299"/>
  <c r="Y1300"/>
  <c r="Z1300"/>
  <c r="AA1300"/>
  <c r="AB1300"/>
  <c r="AC1300"/>
  <c r="AD1300"/>
  <c r="AG1300"/>
  <c r="AH1300"/>
  <c r="AI1300"/>
  <c r="AJ1300"/>
  <c r="Y1301"/>
  <c r="Z1301"/>
  <c r="AA1301"/>
  <c r="AB1301"/>
  <c r="AC1301"/>
  <c r="AD1301"/>
  <c r="AG1301"/>
  <c r="AH1301"/>
  <c r="AI1301"/>
  <c r="AJ1301"/>
  <c r="Y1302"/>
  <c r="Z1302"/>
  <c r="AA1302"/>
  <c r="AB1302"/>
  <c r="AC1302"/>
  <c r="AD1302"/>
  <c r="AG1302"/>
  <c r="AH1302"/>
  <c r="AI1302"/>
  <c r="AJ1302"/>
  <c r="Y1303"/>
  <c r="Z1303"/>
  <c r="AA1303"/>
  <c r="AB1303"/>
  <c r="AC1303"/>
  <c r="AD1303"/>
  <c r="AG1303"/>
  <c r="AH1303"/>
  <c r="AI1303"/>
  <c r="AJ1303"/>
  <c r="Y1304"/>
  <c r="Z1304"/>
  <c r="AA1304"/>
  <c r="AB1304"/>
  <c r="AC1304"/>
  <c r="AD1304"/>
  <c r="AG1304"/>
  <c r="AH1304"/>
  <c r="AI1304"/>
  <c r="AJ1304"/>
  <c r="Y1305"/>
  <c r="Z1305"/>
  <c r="AA1305"/>
  <c r="AB1305"/>
  <c r="AC1305"/>
  <c r="AD1305"/>
  <c r="AG1305"/>
  <c r="AH1305"/>
  <c r="AI1305"/>
  <c r="AJ1305"/>
  <c r="Y1306"/>
  <c r="Z1306"/>
  <c r="AA1306"/>
  <c r="AB1306"/>
  <c r="AC1306"/>
  <c r="AD1306"/>
  <c r="AG1306"/>
  <c r="AH1306"/>
  <c r="AI1306"/>
  <c r="AJ1306"/>
  <c r="Y1307"/>
  <c r="Z1307"/>
  <c r="AA1307"/>
  <c r="AB1307"/>
  <c r="AC1307"/>
  <c r="AD1307"/>
  <c r="AG1307"/>
  <c r="AH1307"/>
  <c r="AI1307"/>
  <c r="AJ1307"/>
  <c r="Y1308"/>
  <c r="Z1308"/>
  <c r="AA1308"/>
  <c r="AB1308"/>
  <c r="AC1308"/>
  <c r="AD1308"/>
  <c r="AG1308"/>
  <c r="AH1308"/>
  <c r="AI1308"/>
  <c r="AJ1308"/>
  <c r="Y1309"/>
  <c r="Z1309"/>
  <c r="AA1309"/>
  <c r="AB1309"/>
  <c r="AC1309"/>
  <c r="AD1309"/>
  <c r="AG1309"/>
  <c r="AH1309"/>
  <c r="AI1309"/>
  <c r="AJ1309"/>
  <c r="Y1310"/>
  <c r="Z1310"/>
  <c r="AA1310"/>
  <c r="AB1310"/>
  <c r="AC1310"/>
  <c r="AD1310"/>
  <c r="AG1310"/>
  <c r="AH1310"/>
  <c r="AI1310"/>
  <c r="AJ1310"/>
  <c r="Y1311"/>
  <c r="Z1311"/>
  <c r="AA1311"/>
  <c r="AB1311"/>
  <c r="AC1311"/>
  <c r="AD1311"/>
  <c r="AG1311"/>
  <c r="AH1311"/>
  <c r="AI1311"/>
  <c r="AJ1311"/>
  <c r="Y1312"/>
  <c r="Z1312"/>
  <c r="AA1312"/>
  <c r="AB1312"/>
  <c r="AC1312"/>
  <c r="AD1312"/>
  <c r="AG1312"/>
  <c r="AH1312"/>
  <c r="AI1312"/>
  <c r="AJ1312"/>
  <c r="Y1313"/>
  <c r="Z1313"/>
  <c r="AA1313"/>
  <c r="AB1313"/>
  <c r="AC1313"/>
  <c r="AD1313"/>
  <c r="AG1313"/>
  <c r="AH1313"/>
  <c r="AI1313"/>
  <c r="AJ1313"/>
  <c r="Y1314"/>
  <c r="Z1314"/>
  <c r="AA1314"/>
  <c r="AB1314"/>
  <c r="AC1314"/>
  <c r="AD1314"/>
  <c r="AG1314"/>
  <c r="AH1314"/>
  <c r="AI1314"/>
  <c r="AJ1314"/>
  <c r="Y1315"/>
  <c r="Z1315"/>
  <c r="AA1315"/>
  <c r="AB1315"/>
  <c r="AC1315"/>
  <c r="AD1315"/>
  <c r="AG1315"/>
  <c r="AH1315"/>
  <c r="AI1315"/>
  <c r="AJ1315"/>
  <c r="Y1316"/>
  <c r="Z1316"/>
  <c r="AA1316"/>
  <c r="AB1316"/>
  <c r="AC1316"/>
  <c r="AD1316"/>
  <c r="AG1316"/>
  <c r="AH1316"/>
  <c r="AI1316"/>
  <c r="AJ1316"/>
  <c r="Y1317"/>
  <c r="Z1317"/>
  <c r="AA1317"/>
  <c r="AB1317"/>
  <c r="AC1317"/>
  <c r="AD1317"/>
  <c r="AG1317"/>
  <c r="AH1317"/>
  <c r="AI1317"/>
  <c r="AJ1317"/>
  <c r="Y1318"/>
  <c r="Z1318"/>
  <c r="AA1318"/>
  <c r="AB1318"/>
  <c r="AC1318"/>
  <c r="AD1318"/>
  <c r="AG1318"/>
  <c r="AH1318"/>
  <c r="AI1318"/>
  <c r="AJ1318"/>
  <c r="Y1319"/>
  <c r="Z1319"/>
  <c r="AA1319"/>
  <c r="AB1319"/>
  <c r="AC1319"/>
  <c r="AD1319"/>
  <c r="AG1319"/>
  <c r="AH1319"/>
  <c r="AI1319"/>
  <c r="AJ1319"/>
  <c r="Y1320"/>
  <c r="Z1320"/>
  <c r="AA1320"/>
  <c r="AB1320"/>
  <c r="AC1320"/>
  <c r="AD1320"/>
  <c r="AG1320"/>
  <c r="AH1320"/>
  <c r="AI1320"/>
  <c r="AJ1320"/>
  <c r="Y1321"/>
  <c r="Z1321"/>
  <c r="AA1321"/>
  <c r="AB1321"/>
  <c r="AC1321"/>
  <c r="AD1321"/>
  <c r="AG1321"/>
  <c r="AH1321"/>
  <c r="AI1321"/>
  <c r="AJ1321"/>
  <c r="Y1322"/>
  <c r="Z1322"/>
  <c r="AA1322"/>
  <c r="AB1322"/>
  <c r="AC1322"/>
  <c r="AD1322"/>
  <c r="AG1322"/>
  <c r="AH1322"/>
  <c r="AI1322"/>
  <c r="AJ1322"/>
  <c r="Y1323"/>
  <c r="Z1323"/>
  <c r="AA1323"/>
  <c r="AB1323"/>
  <c r="AC1323"/>
  <c r="AD1323"/>
  <c r="AG1323"/>
  <c r="AH1323"/>
  <c r="AI1323"/>
  <c r="AJ1323"/>
  <c r="Y1324"/>
  <c r="Z1324"/>
  <c r="AA1324"/>
  <c r="AB1324"/>
  <c r="AC1324"/>
  <c r="AD1324"/>
  <c r="AG1324"/>
  <c r="AH1324"/>
  <c r="AI1324"/>
  <c r="AJ1324"/>
  <c r="Y1325"/>
  <c r="Z1325"/>
  <c r="AA1325"/>
  <c r="AB1325"/>
  <c r="AC1325"/>
  <c r="AD1325"/>
  <c r="AG1325"/>
  <c r="AH1325"/>
  <c r="AI1325"/>
  <c r="AJ1325"/>
  <c r="Y1326"/>
  <c r="Z1326"/>
  <c r="AA1326"/>
  <c r="AB1326"/>
  <c r="AC1326"/>
  <c r="AD1326"/>
  <c r="AG1326"/>
  <c r="AH1326"/>
  <c r="AI1326"/>
  <c r="AJ1326"/>
  <c r="Y1327"/>
  <c r="Z1327"/>
  <c r="AA1327"/>
  <c r="AB1327"/>
  <c r="AC1327"/>
  <c r="AD1327"/>
  <c r="AG1327"/>
  <c r="AH1327"/>
  <c r="AI1327"/>
  <c r="AJ1327"/>
  <c r="Y1328"/>
  <c r="Z1328"/>
  <c r="AA1328"/>
  <c r="AB1328"/>
  <c r="AC1328"/>
  <c r="AD1328"/>
  <c r="AG1328"/>
  <c r="AH1328"/>
  <c r="AI1328"/>
  <c r="AJ1328"/>
  <c r="Y1329"/>
  <c r="Z1329"/>
  <c r="AA1329"/>
  <c r="AB1329"/>
  <c r="AC1329"/>
  <c r="AD1329"/>
  <c r="AG1329"/>
  <c r="AH1329"/>
  <c r="AI1329"/>
  <c r="AJ1329"/>
  <c r="Y1330"/>
  <c r="Z1330"/>
  <c r="AA1330"/>
  <c r="AB1330"/>
  <c r="AC1330"/>
  <c r="AD1330"/>
  <c r="AG1330"/>
  <c r="AH1330"/>
  <c r="AI1330"/>
  <c r="AJ1330"/>
  <c r="Y1331"/>
  <c r="Z1331"/>
  <c r="AA1331"/>
  <c r="AB1331"/>
  <c r="AC1331"/>
  <c r="AD1331"/>
  <c r="AG1331"/>
  <c r="AH1331"/>
  <c r="AI1331"/>
  <c r="AJ1331"/>
  <c r="Y1332"/>
  <c r="Z1332"/>
  <c r="AA1332"/>
  <c r="AB1332"/>
  <c r="AC1332"/>
  <c r="AD1332"/>
  <c r="AG1332"/>
  <c r="AH1332"/>
  <c r="AI1332"/>
  <c r="AJ1332"/>
  <c r="Y1333"/>
  <c r="Z1333"/>
  <c r="AA1333"/>
  <c r="AB1333"/>
  <c r="AC1333"/>
  <c r="AD1333"/>
  <c r="AG1333"/>
  <c r="AH1333"/>
  <c r="AI1333"/>
  <c r="AJ1333"/>
  <c r="Y1334"/>
  <c r="Z1334"/>
  <c r="AA1334"/>
  <c r="AB1334"/>
  <c r="AC1334"/>
  <c r="AD1334"/>
  <c r="AG1334"/>
  <c r="AH1334"/>
  <c r="AI1334"/>
  <c r="AJ1334"/>
  <c r="Y1335"/>
  <c r="Z1335"/>
  <c r="AA1335"/>
  <c r="AB1335"/>
  <c r="AC1335"/>
  <c r="AD1335"/>
  <c r="AG1335"/>
  <c r="AH1335"/>
  <c r="AI1335"/>
  <c r="AJ1335"/>
  <c r="Y1336"/>
  <c r="Z1336"/>
  <c r="AA1336"/>
  <c r="AB1336"/>
  <c r="AC1336"/>
  <c r="AD1336"/>
  <c r="AG1336"/>
  <c r="AH1336"/>
  <c r="AI1336"/>
  <c r="AJ1336"/>
  <c r="Y1337"/>
  <c r="Z1337"/>
  <c r="AA1337"/>
  <c r="AB1337"/>
  <c r="AC1337"/>
  <c r="AD1337"/>
  <c r="AG1337"/>
  <c r="AH1337"/>
  <c r="AI1337"/>
  <c r="AJ1337"/>
  <c r="Y1338"/>
  <c r="Z1338"/>
  <c r="AA1338"/>
  <c r="AB1338"/>
  <c r="AC1338"/>
  <c r="AD1338"/>
  <c r="AG1338"/>
  <c r="AH1338"/>
  <c r="AI1338"/>
  <c r="AJ1338"/>
  <c r="Y1339"/>
  <c r="Z1339"/>
  <c r="AA1339"/>
  <c r="AB1339"/>
  <c r="AC1339"/>
  <c r="AD1339"/>
  <c r="AG1339"/>
  <c r="AH1339"/>
  <c r="AI1339"/>
  <c r="AJ1339"/>
  <c r="Y1340"/>
  <c r="Z1340"/>
  <c r="AA1340"/>
  <c r="AB1340"/>
  <c r="AC1340"/>
  <c r="AD1340"/>
  <c r="AG1340"/>
  <c r="AH1340"/>
  <c r="AI1340"/>
  <c r="AJ1340"/>
  <c r="Y1341"/>
  <c r="Z1341"/>
  <c r="AA1341"/>
  <c r="AB1341"/>
  <c r="AC1341"/>
  <c r="AD1341"/>
  <c r="AG1341"/>
  <c r="AH1341"/>
  <c r="AI1341"/>
  <c r="AJ1341"/>
  <c r="Y1342"/>
  <c r="Z1342"/>
  <c r="AA1342"/>
  <c r="AB1342"/>
  <c r="AC1342"/>
  <c r="AD1342"/>
  <c r="AG1342"/>
  <c r="AH1342"/>
  <c r="AI1342"/>
  <c r="AJ1342"/>
  <c r="Y1343"/>
  <c r="Z1343"/>
  <c r="AA1343"/>
  <c r="AB1343"/>
  <c r="AC1343"/>
  <c r="AD1343"/>
  <c r="AG1343"/>
  <c r="AH1343"/>
  <c r="AI1343"/>
  <c r="AJ1343"/>
  <c r="Y1344"/>
  <c r="Z1344"/>
  <c r="AA1344"/>
  <c r="AB1344"/>
  <c r="AC1344"/>
  <c r="AD1344"/>
  <c r="AG1344"/>
  <c r="AH1344"/>
  <c r="AI1344"/>
  <c r="AJ1344"/>
  <c r="Y1345"/>
  <c r="Z1345"/>
  <c r="AA1345"/>
  <c r="AB1345"/>
  <c r="AC1345"/>
  <c r="AD1345"/>
  <c r="AG1345"/>
  <c r="AH1345"/>
  <c r="AI1345"/>
  <c r="AJ1345"/>
  <c r="Y1346"/>
  <c r="Z1346"/>
  <c r="AA1346"/>
  <c r="AB1346"/>
  <c r="AC1346"/>
  <c r="AD1346"/>
  <c r="AG1346"/>
  <c r="AH1346"/>
  <c r="AI1346"/>
  <c r="AJ1346"/>
  <c r="Y1347"/>
  <c r="Z1347"/>
  <c r="AA1347"/>
  <c r="AB1347"/>
  <c r="AC1347"/>
  <c r="AD1347"/>
  <c r="AG1347"/>
  <c r="AH1347"/>
  <c r="AI1347"/>
  <c r="AJ1347"/>
  <c r="Y1348"/>
  <c r="Z1348"/>
  <c r="AA1348"/>
  <c r="AB1348"/>
  <c r="AC1348"/>
  <c r="AD1348"/>
  <c r="AG1348"/>
  <c r="AH1348"/>
  <c r="AI1348"/>
  <c r="AJ1348"/>
  <c r="Y1349"/>
  <c r="Z1349"/>
  <c r="AA1349"/>
  <c r="AB1349"/>
  <c r="AC1349"/>
  <c r="AD1349"/>
  <c r="AG1349"/>
  <c r="AH1349"/>
  <c r="AI1349"/>
  <c r="AJ1349"/>
  <c r="Y1350"/>
  <c r="Z1350"/>
  <c r="AA1350"/>
  <c r="AB1350"/>
  <c r="AC1350"/>
  <c r="AD1350"/>
  <c r="AG1350"/>
  <c r="AH1350"/>
  <c r="AI1350"/>
  <c r="AJ1350"/>
  <c r="Y1351"/>
  <c r="Z1351"/>
  <c r="AA1351"/>
  <c r="AB1351"/>
  <c r="AC1351"/>
  <c r="AD1351"/>
  <c r="AG1351"/>
  <c r="AH1351"/>
  <c r="AI1351"/>
  <c r="AJ1351"/>
  <c r="Y1352"/>
  <c r="Z1352"/>
  <c r="AA1352"/>
  <c r="AB1352"/>
  <c r="AC1352"/>
  <c r="AD1352"/>
  <c r="AG1352"/>
  <c r="AH1352"/>
  <c r="AI1352"/>
  <c r="AJ1352"/>
  <c r="Y1353"/>
  <c r="Z1353"/>
  <c r="AA1353"/>
  <c r="AB1353"/>
  <c r="AC1353"/>
  <c r="AD1353"/>
  <c r="AG1353"/>
  <c r="AH1353"/>
  <c r="AI1353"/>
  <c r="AJ1353"/>
  <c r="Y1354"/>
  <c r="Z1354"/>
  <c r="AA1354"/>
  <c r="AB1354"/>
  <c r="AC1354"/>
  <c r="AD1354"/>
  <c r="AG1354"/>
  <c r="AH1354"/>
  <c r="AI1354"/>
  <c r="AJ1354"/>
  <c r="Y1355"/>
  <c r="Z1355"/>
  <c r="AA1355"/>
  <c r="AB1355"/>
  <c r="AC1355"/>
  <c r="AD1355"/>
  <c r="AG1355"/>
  <c r="AH1355"/>
  <c r="AI1355"/>
  <c r="AJ1355"/>
  <c r="Y1356"/>
  <c r="Z1356"/>
  <c r="AA1356"/>
  <c r="AB1356"/>
  <c r="AC1356"/>
  <c r="AD1356"/>
  <c r="AG1356"/>
  <c r="AH1356"/>
  <c r="AI1356"/>
  <c r="AJ1356"/>
  <c r="Y1357"/>
  <c r="Z1357"/>
  <c r="AA1357"/>
  <c r="AB1357"/>
  <c r="AC1357"/>
  <c r="AD1357"/>
  <c r="AG1357"/>
  <c r="AH1357"/>
  <c r="AI1357"/>
  <c r="AJ1357"/>
  <c r="Y1358"/>
  <c r="Z1358"/>
  <c r="AA1358"/>
  <c r="AB1358"/>
  <c r="AC1358"/>
  <c r="AD1358"/>
  <c r="AG1358"/>
  <c r="AH1358"/>
  <c r="AI1358"/>
  <c r="AJ1358"/>
  <c r="Y1359"/>
  <c r="Z1359"/>
  <c r="AA1359"/>
  <c r="AB1359"/>
  <c r="AC1359"/>
  <c r="AD1359"/>
  <c r="AG1359"/>
  <c r="AH1359"/>
  <c r="AI1359"/>
  <c r="AJ1359"/>
  <c r="Y1360"/>
  <c r="Z1360"/>
  <c r="AA1360"/>
  <c r="AB1360"/>
  <c r="AC1360"/>
  <c r="AD1360"/>
  <c r="AG1360"/>
  <c r="AH1360"/>
  <c r="AI1360"/>
  <c r="AJ1360"/>
  <c r="Y1361"/>
  <c r="Z1361"/>
  <c r="AA1361"/>
  <c r="AB1361"/>
  <c r="AC1361"/>
  <c r="AD1361"/>
  <c r="AG1361"/>
  <c r="AH1361"/>
  <c r="AI1361"/>
  <c r="AJ1361"/>
  <c r="Y1362"/>
  <c r="Z1362"/>
  <c r="AA1362"/>
  <c r="AB1362"/>
  <c r="AC1362"/>
  <c r="AD1362"/>
  <c r="AG1362"/>
  <c r="AH1362"/>
  <c r="AI1362"/>
  <c r="AJ1362"/>
  <c r="Y1363"/>
  <c r="Z1363"/>
  <c r="AA1363"/>
  <c r="AB1363"/>
  <c r="AC1363"/>
  <c r="AD1363"/>
  <c r="AG1363"/>
  <c r="AH1363"/>
  <c r="AI1363"/>
  <c r="AJ1363"/>
  <c r="Y1364"/>
  <c r="Z1364"/>
  <c r="AA1364"/>
  <c r="AB1364"/>
  <c r="AC1364"/>
  <c r="AD1364"/>
  <c r="AG1364"/>
  <c r="AH1364"/>
  <c r="AI1364"/>
  <c r="AJ1364"/>
  <c r="Y1365"/>
  <c r="Z1365"/>
  <c r="AA1365"/>
  <c r="AB1365"/>
  <c r="AC1365"/>
  <c r="AD1365"/>
  <c r="AG1365"/>
  <c r="AH1365"/>
  <c r="AI1365"/>
  <c r="AJ1365"/>
  <c r="Y1366"/>
  <c r="Z1366"/>
  <c r="AA1366"/>
  <c r="AB1366"/>
  <c r="AC1366"/>
  <c r="AD1366"/>
  <c r="AG1366"/>
  <c r="AH1366"/>
  <c r="AI1366"/>
  <c r="AJ1366"/>
  <c r="Y1367"/>
  <c r="Z1367"/>
  <c r="AA1367"/>
  <c r="AB1367"/>
  <c r="AC1367"/>
  <c r="AD1367"/>
  <c r="AG1367"/>
  <c r="AH1367"/>
  <c r="AI1367"/>
  <c r="AJ1367"/>
  <c r="Y1368"/>
  <c r="Z1368"/>
  <c r="AA1368"/>
  <c r="AB1368"/>
  <c r="AC1368"/>
  <c r="AD1368"/>
  <c r="AG1368"/>
  <c r="AH1368"/>
  <c r="AI1368"/>
  <c r="AJ1368"/>
  <c r="Y1369"/>
  <c r="Z1369"/>
  <c r="AA1369"/>
  <c r="AB1369"/>
  <c r="AC1369"/>
  <c r="AD1369"/>
  <c r="AG1369"/>
  <c r="AH1369"/>
  <c r="AI1369"/>
  <c r="AJ1369"/>
  <c r="Y1370"/>
  <c r="Z1370"/>
  <c r="AA1370"/>
  <c r="AB1370"/>
  <c r="AC1370"/>
  <c r="AD1370"/>
  <c r="AG1370"/>
  <c r="AH1370"/>
  <c r="AI1370"/>
  <c r="AJ1370"/>
  <c r="Y1371"/>
  <c r="Z1371"/>
  <c r="AA1371"/>
  <c r="AB1371"/>
  <c r="AC1371"/>
  <c r="AD1371"/>
  <c r="AG1371"/>
  <c r="AH1371"/>
  <c r="AI1371"/>
  <c r="AJ1371"/>
  <c r="Y1372"/>
  <c r="Z1372"/>
  <c r="AA1372"/>
  <c r="AB1372"/>
  <c r="AC1372"/>
  <c r="AD1372"/>
  <c r="AG1372"/>
  <c r="AH1372"/>
  <c r="AI1372"/>
  <c r="AJ1372"/>
  <c r="Y1373"/>
  <c r="Z1373"/>
  <c r="AA1373"/>
  <c r="AB1373"/>
  <c r="AC1373"/>
  <c r="AD1373"/>
  <c r="AG1373"/>
  <c r="AH1373"/>
  <c r="AI1373"/>
  <c r="AJ1373"/>
  <c r="Y1374"/>
  <c r="Z1374"/>
  <c r="AA1374"/>
  <c r="AB1374"/>
  <c r="AC1374"/>
  <c r="AD1374"/>
  <c r="AG1374"/>
  <c r="AH1374"/>
  <c r="AI1374"/>
  <c r="AJ1374"/>
  <c r="Y1375"/>
  <c r="Z1375"/>
  <c r="AA1375"/>
  <c r="AB1375"/>
  <c r="AC1375"/>
  <c r="AD1375"/>
  <c r="AG1375"/>
  <c r="AH1375"/>
  <c r="AI1375"/>
  <c r="AJ1375"/>
  <c r="Y1376"/>
  <c r="Z1376"/>
  <c r="AA1376"/>
  <c r="AB1376"/>
  <c r="AC1376"/>
  <c r="AD1376"/>
  <c r="AG1376"/>
  <c r="AH1376"/>
  <c r="AI1376"/>
  <c r="AJ1376"/>
  <c r="Y1377"/>
  <c r="Z1377"/>
  <c r="AA1377"/>
  <c r="AB1377"/>
  <c r="AC1377"/>
  <c r="AD1377"/>
  <c r="AG1377"/>
  <c r="AH1377"/>
  <c r="AI1377"/>
  <c r="AJ1377"/>
  <c r="Y1378"/>
  <c r="Z1378"/>
  <c r="AA1378"/>
  <c r="AB1378"/>
  <c r="AC1378"/>
  <c r="AD1378"/>
  <c r="AG1378"/>
  <c r="AH1378"/>
  <c r="AI1378"/>
  <c r="AJ1378"/>
  <c r="Y1379"/>
  <c r="Z1379"/>
  <c r="AA1379"/>
  <c r="AB1379"/>
  <c r="AC1379"/>
  <c r="AD1379"/>
  <c r="AG1379"/>
  <c r="AH1379"/>
  <c r="AI1379"/>
  <c r="AJ1379"/>
  <c r="Y1380"/>
  <c r="Z1380"/>
  <c r="AA1380"/>
  <c r="AB1380"/>
  <c r="AC1380"/>
  <c r="AD1380"/>
  <c r="AG1380"/>
  <c r="AH1380"/>
  <c r="AI1380"/>
  <c r="AJ1380"/>
  <c r="Y1381"/>
  <c r="Z1381"/>
  <c r="AA1381"/>
  <c r="AB1381"/>
  <c r="AC1381"/>
  <c r="AD1381"/>
  <c r="AG1381"/>
  <c r="AH1381"/>
  <c r="AI1381"/>
  <c r="AJ1381"/>
  <c r="Y1382"/>
  <c r="Z1382"/>
  <c r="AA1382"/>
  <c r="AB1382"/>
  <c r="AC1382"/>
  <c r="AD1382"/>
  <c r="AG1382"/>
  <c r="AH1382"/>
  <c r="AI1382"/>
  <c r="AJ1382"/>
  <c r="Y1383"/>
  <c r="Z1383"/>
  <c r="AA1383"/>
  <c r="AB1383"/>
  <c r="AC1383"/>
  <c r="AD1383"/>
  <c r="AG1383"/>
  <c r="AH1383"/>
  <c r="AI1383"/>
  <c r="AJ1383"/>
  <c r="Y1384"/>
  <c r="Z1384"/>
  <c r="AA1384"/>
  <c r="AB1384"/>
  <c r="AC1384"/>
  <c r="AD1384"/>
  <c r="AG1384"/>
  <c r="AH1384"/>
  <c r="AI1384"/>
  <c r="AJ1384"/>
  <c r="Y1385"/>
  <c r="Z1385"/>
  <c r="AA1385"/>
  <c r="AB1385"/>
  <c r="AC1385"/>
  <c r="AD1385"/>
  <c r="AG1385"/>
  <c r="AH1385"/>
  <c r="AI1385"/>
  <c r="AJ1385"/>
  <c r="Y1386"/>
  <c r="Z1386"/>
  <c r="AA1386"/>
  <c r="AB1386"/>
  <c r="AC1386"/>
  <c r="AD1386"/>
  <c r="AG1386"/>
  <c r="AH1386"/>
  <c r="AI1386"/>
  <c r="AJ1386"/>
  <c r="Y1387"/>
  <c r="Z1387"/>
  <c r="AA1387"/>
  <c r="AB1387"/>
  <c r="AC1387"/>
  <c r="AD1387"/>
  <c r="AG1387"/>
  <c r="AH1387"/>
  <c r="AI1387"/>
  <c r="AJ1387"/>
  <c r="Y1388"/>
  <c r="Z1388"/>
  <c r="AA1388"/>
  <c r="AB1388"/>
  <c r="AC1388"/>
  <c r="AD1388"/>
  <c r="AG1388"/>
  <c r="AH1388"/>
  <c r="AI1388"/>
  <c r="AJ1388"/>
  <c r="Y1389"/>
  <c r="Z1389"/>
  <c r="AA1389"/>
  <c r="AB1389"/>
  <c r="AC1389"/>
  <c r="AD1389"/>
  <c r="AG1389"/>
  <c r="AH1389"/>
  <c r="AI1389"/>
  <c r="AJ1389"/>
  <c r="Y1390"/>
  <c r="Z1390"/>
  <c r="AA1390"/>
  <c r="AB1390"/>
  <c r="AC1390"/>
  <c r="AD1390"/>
  <c r="AG1390"/>
  <c r="AH1390"/>
  <c r="AI1390"/>
  <c r="AJ1390"/>
  <c r="Y1391"/>
  <c r="Z1391"/>
  <c r="AA1391"/>
  <c r="AB1391"/>
  <c r="AC1391"/>
  <c r="AD1391"/>
  <c r="AG1391"/>
  <c r="AH1391"/>
  <c r="AI1391"/>
  <c r="AJ1391"/>
  <c r="Y1392"/>
  <c r="Z1392"/>
  <c r="AA1392"/>
  <c r="AB1392"/>
  <c r="AC1392"/>
  <c r="AD1392"/>
  <c r="AG1392"/>
  <c r="AH1392"/>
  <c r="AI1392"/>
  <c r="AJ1392"/>
  <c r="Y1393"/>
  <c r="Z1393"/>
  <c r="AA1393"/>
  <c r="AB1393"/>
  <c r="AC1393"/>
  <c r="AD1393"/>
  <c r="AG1393"/>
  <c r="AH1393"/>
  <c r="AI1393"/>
  <c r="AJ1393"/>
  <c r="Y1394"/>
  <c r="Z1394"/>
  <c r="AA1394"/>
  <c r="AB1394"/>
  <c r="AC1394"/>
  <c r="AD1394"/>
  <c r="AG1394"/>
  <c r="AH1394"/>
  <c r="AI1394"/>
  <c r="AJ1394"/>
  <c r="Y1395"/>
  <c r="Z1395"/>
  <c r="AA1395"/>
  <c r="AB1395"/>
  <c r="AC1395"/>
  <c r="AD1395"/>
  <c r="AG1395"/>
  <c r="AH1395"/>
  <c r="AI1395"/>
  <c r="AJ1395"/>
  <c r="Y1396"/>
  <c r="Z1396"/>
  <c r="AA1396"/>
  <c r="AB1396"/>
  <c r="AC1396"/>
  <c r="AD1396"/>
  <c r="AG1396"/>
  <c r="AH1396"/>
  <c r="AI1396"/>
  <c r="AJ1396"/>
  <c r="Y1397"/>
  <c r="Z1397"/>
  <c r="AA1397"/>
  <c r="AB1397"/>
  <c r="AC1397"/>
  <c r="AD1397"/>
  <c r="AG1397"/>
  <c r="AH1397"/>
  <c r="AI1397"/>
  <c r="AJ1397"/>
  <c r="Y1398"/>
  <c r="Z1398"/>
  <c r="AA1398"/>
  <c r="AB1398"/>
  <c r="AC1398"/>
  <c r="AD1398"/>
  <c r="AG1398"/>
  <c r="AH1398"/>
  <c r="AI1398"/>
  <c r="AJ1398"/>
  <c r="Y1399"/>
  <c r="Z1399"/>
  <c r="AA1399"/>
  <c r="AB1399"/>
  <c r="AC1399"/>
  <c r="AD1399"/>
  <c r="AG1399"/>
  <c r="AH1399"/>
  <c r="AI1399"/>
  <c r="AJ1399"/>
  <c r="Y1400"/>
  <c r="Z1400"/>
  <c r="AA1400"/>
  <c r="AB1400"/>
  <c r="AC1400"/>
  <c r="AD1400"/>
  <c r="AG1400"/>
  <c r="AH1400"/>
  <c r="AI1400"/>
  <c r="AJ1400"/>
  <c r="Y1401"/>
  <c r="Z1401"/>
  <c r="AA1401"/>
  <c r="AB1401"/>
  <c r="AC1401"/>
  <c r="AD1401"/>
  <c r="AG1401"/>
  <c r="AH1401"/>
  <c r="AI1401"/>
  <c r="AJ1401"/>
  <c r="Y1402"/>
  <c r="Z1402"/>
  <c r="AA1402"/>
  <c r="AB1402"/>
  <c r="AC1402"/>
  <c r="AD1402"/>
  <c r="AG1402"/>
  <c r="AH1402"/>
  <c r="AI1402"/>
  <c r="AJ1402"/>
  <c r="Y1403"/>
  <c r="Z1403"/>
  <c r="AA1403"/>
  <c r="AB1403"/>
  <c r="AC1403"/>
  <c r="AD1403"/>
  <c r="AG1403"/>
  <c r="AH1403"/>
  <c r="AI1403"/>
  <c r="AJ1403"/>
  <c r="Y1404"/>
  <c r="Z1404"/>
  <c r="AA1404"/>
  <c r="AB1404"/>
  <c r="AC1404"/>
  <c r="AD1404"/>
  <c r="AG1404"/>
  <c r="AH1404"/>
  <c r="AI1404"/>
  <c r="AJ1404"/>
  <c r="Y1405"/>
  <c r="Z1405"/>
  <c r="AA1405"/>
  <c r="AB1405"/>
  <c r="AC1405"/>
  <c r="AD1405"/>
  <c r="AG1405"/>
  <c r="AH1405"/>
  <c r="AI1405"/>
  <c r="AJ1405"/>
  <c r="Y1406"/>
  <c r="Z1406"/>
  <c r="AA1406"/>
  <c r="AB1406"/>
  <c r="AC1406"/>
  <c r="AD1406"/>
  <c r="AG1406"/>
  <c r="AH1406"/>
  <c r="AI1406"/>
  <c r="AJ1406"/>
  <c r="Y1407"/>
  <c r="Z1407"/>
  <c r="AA1407"/>
  <c r="AB1407"/>
  <c r="AC1407"/>
  <c r="AD1407"/>
  <c r="AG1407"/>
  <c r="AH1407"/>
  <c r="AI1407"/>
  <c r="AJ1407"/>
  <c r="Y1408"/>
  <c r="Z1408"/>
  <c r="AA1408"/>
  <c r="AB1408"/>
  <c r="AC1408"/>
  <c r="AD1408"/>
  <c r="AG1408"/>
  <c r="AH1408"/>
  <c r="AI1408"/>
  <c r="AJ1408"/>
  <c r="Y1409"/>
  <c r="Z1409"/>
  <c r="AA1409"/>
  <c r="AB1409"/>
  <c r="AC1409"/>
  <c r="AD1409"/>
  <c r="AG1409"/>
  <c r="AH1409"/>
  <c r="AI1409"/>
  <c r="AJ1409"/>
  <c r="Y1410"/>
  <c r="Z1410"/>
  <c r="AA1410"/>
  <c r="AB1410"/>
  <c r="AC1410"/>
  <c r="AD1410"/>
  <c r="AG1410"/>
  <c r="AH1410"/>
  <c r="AI1410"/>
  <c r="AJ1410"/>
  <c r="Y1411"/>
  <c r="Z1411"/>
  <c r="AA1411"/>
  <c r="AB1411"/>
  <c r="AC1411"/>
  <c r="AD1411"/>
  <c r="AG1411"/>
  <c r="AH1411"/>
  <c r="AI1411"/>
  <c r="AJ1411"/>
  <c r="Y1412"/>
  <c r="Z1412"/>
  <c r="AA1412"/>
  <c r="AB1412"/>
  <c r="AC1412"/>
  <c r="AD1412"/>
  <c r="AG1412"/>
  <c r="AH1412"/>
  <c r="AI1412"/>
  <c r="AJ1412"/>
  <c r="Y1413"/>
  <c r="Z1413"/>
  <c r="AA1413"/>
  <c r="AB1413"/>
  <c r="AC1413"/>
  <c r="AD1413"/>
  <c r="AG1413"/>
  <c r="AH1413"/>
  <c r="AI1413"/>
  <c r="AJ1413"/>
  <c r="Y1414"/>
  <c r="Z1414"/>
  <c r="AA1414"/>
  <c r="AB1414"/>
  <c r="AC1414"/>
  <c r="AD1414"/>
  <c r="AG1414"/>
  <c r="AH1414"/>
  <c r="AI1414"/>
  <c r="AJ1414"/>
  <c r="Y1415"/>
  <c r="Z1415"/>
  <c r="AA1415"/>
  <c r="AB1415"/>
  <c r="AC1415"/>
  <c r="AD1415"/>
  <c r="AG1415"/>
  <c r="AH1415"/>
  <c r="AI1415"/>
  <c r="AJ1415"/>
  <c r="Y1416"/>
  <c r="Z1416"/>
  <c r="AA1416"/>
  <c r="AB1416"/>
  <c r="AC1416"/>
  <c r="AD1416"/>
  <c r="AG1416"/>
  <c r="AH1416"/>
  <c r="AI1416"/>
  <c r="AJ1416"/>
  <c r="Y1417"/>
  <c r="Z1417"/>
  <c r="AA1417"/>
  <c r="AB1417"/>
  <c r="AC1417"/>
  <c r="AD1417"/>
  <c r="AG1417"/>
  <c r="AH1417"/>
  <c r="AI1417"/>
  <c r="AJ1417"/>
  <c r="Y1418"/>
  <c r="Z1418"/>
  <c r="AA1418"/>
  <c r="AB1418"/>
  <c r="AC1418"/>
  <c r="AD1418"/>
  <c r="AG1418"/>
  <c r="AH1418"/>
  <c r="AI1418"/>
  <c r="AJ1418"/>
  <c r="Y1419"/>
  <c r="Z1419"/>
  <c r="AA1419"/>
  <c r="AB1419"/>
  <c r="AC1419"/>
  <c r="AD1419"/>
  <c r="AG1419"/>
  <c r="AH1419"/>
  <c r="AI1419"/>
  <c r="AJ1419"/>
  <c r="Y1420"/>
  <c r="Z1420"/>
  <c r="AA1420"/>
  <c r="AB1420"/>
  <c r="AC1420"/>
  <c r="AD1420"/>
  <c r="AG1420"/>
  <c r="AH1420"/>
  <c r="AI1420"/>
  <c r="AJ1420"/>
  <c r="Y1421"/>
  <c r="Z1421"/>
  <c r="AA1421"/>
  <c r="AB1421"/>
  <c r="AC1421"/>
  <c r="AD1421"/>
  <c r="AG1421"/>
  <c r="AH1421"/>
  <c r="AI1421"/>
  <c r="AJ1421"/>
  <c r="Y1422"/>
  <c r="Z1422"/>
  <c r="AA1422"/>
  <c r="AB1422"/>
  <c r="AC1422"/>
  <c r="AD1422"/>
  <c r="AG1422"/>
  <c r="AH1422"/>
  <c r="AI1422"/>
  <c r="AJ1422"/>
  <c r="Y1423"/>
  <c r="Z1423"/>
  <c r="AA1423"/>
  <c r="AB1423"/>
  <c r="AC1423"/>
  <c r="AD1423"/>
  <c r="AG1423"/>
  <c r="AH1423"/>
  <c r="AI1423"/>
  <c r="AJ1423"/>
  <c r="Y1424"/>
  <c r="Z1424"/>
  <c r="AA1424"/>
  <c r="AB1424"/>
  <c r="AC1424"/>
  <c r="AD1424"/>
  <c r="AG1424"/>
  <c r="AH1424"/>
  <c r="AI1424"/>
  <c r="AJ1424"/>
  <c r="Y1425"/>
  <c r="Z1425"/>
  <c r="AA1425"/>
  <c r="AB1425"/>
  <c r="AC1425"/>
  <c r="AD1425"/>
  <c r="AG1425"/>
  <c r="AH1425"/>
  <c r="AI1425"/>
  <c r="AJ1425"/>
  <c r="Y1426"/>
  <c r="Z1426"/>
  <c r="AA1426"/>
  <c r="AB1426"/>
  <c r="AC1426"/>
  <c r="AD1426"/>
  <c r="AG1426"/>
  <c r="AH1426"/>
  <c r="AI1426"/>
  <c r="AJ1426"/>
  <c r="Y1427"/>
  <c r="Z1427"/>
  <c r="AA1427"/>
  <c r="AB1427"/>
  <c r="AC1427"/>
  <c r="AD1427"/>
  <c r="AG1427"/>
  <c r="AH1427"/>
  <c r="AI1427"/>
  <c r="AJ1427"/>
  <c r="Y1428"/>
  <c r="Z1428"/>
  <c r="AA1428"/>
  <c r="AB1428"/>
  <c r="AC1428"/>
  <c r="AD1428"/>
  <c r="AG1428"/>
  <c r="AH1428"/>
  <c r="AI1428"/>
  <c r="AJ1428"/>
  <c r="Y1429"/>
  <c r="Z1429"/>
  <c r="AA1429"/>
  <c r="AB1429"/>
  <c r="AC1429"/>
  <c r="AD1429"/>
  <c r="AG1429"/>
  <c r="AH1429"/>
  <c r="AI1429"/>
  <c r="AJ1429"/>
  <c r="Y1430"/>
  <c r="Z1430"/>
  <c r="AA1430"/>
  <c r="AB1430"/>
  <c r="AC1430"/>
  <c r="AD1430"/>
  <c r="AG1430"/>
  <c r="AH1430"/>
  <c r="AI1430"/>
  <c r="AJ1430"/>
  <c r="Y1431"/>
  <c r="Z1431"/>
  <c r="AA1431"/>
  <c r="AB1431"/>
  <c r="AC1431"/>
  <c r="AD1431"/>
  <c r="AG1431"/>
  <c r="AH1431"/>
  <c r="AI1431"/>
  <c r="AJ1431"/>
  <c r="Y1432"/>
  <c r="Z1432"/>
  <c r="AA1432"/>
  <c r="AB1432"/>
  <c r="AC1432"/>
  <c r="AD1432"/>
  <c r="AG1432"/>
  <c r="AH1432"/>
  <c r="AI1432"/>
  <c r="AJ1432"/>
  <c r="Y1433"/>
  <c r="Z1433"/>
  <c r="AA1433"/>
  <c r="AB1433"/>
  <c r="AC1433"/>
  <c r="AD1433"/>
  <c r="AG1433"/>
  <c r="AH1433"/>
  <c r="AI1433"/>
  <c r="AJ1433"/>
  <c r="Y1434"/>
  <c r="Z1434"/>
  <c r="AA1434"/>
  <c r="AB1434"/>
  <c r="AC1434"/>
  <c r="AD1434"/>
  <c r="AG1434"/>
  <c r="AH1434"/>
  <c r="AI1434"/>
  <c r="AJ1434"/>
  <c r="Y1435"/>
  <c r="Z1435"/>
  <c r="AA1435"/>
  <c r="AB1435"/>
  <c r="AC1435"/>
  <c r="AD1435"/>
  <c r="AG1435"/>
  <c r="AH1435"/>
  <c r="AI1435"/>
  <c r="AJ1435"/>
  <c r="Y1436"/>
  <c r="Z1436"/>
  <c r="AA1436"/>
  <c r="AB1436"/>
  <c r="AC1436"/>
  <c r="AD1436"/>
  <c r="AG1436"/>
  <c r="AH1436"/>
  <c r="AI1436"/>
  <c r="AJ1436"/>
  <c r="Y1437"/>
  <c r="Z1437"/>
  <c r="AA1437"/>
  <c r="AB1437"/>
  <c r="AC1437"/>
  <c r="AD1437"/>
  <c r="AG1437"/>
  <c r="AH1437"/>
  <c r="AI1437"/>
  <c r="AJ1437"/>
  <c r="Y1438"/>
  <c r="Z1438"/>
  <c r="AA1438"/>
  <c r="AB1438"/>
  <c r="AC1438"/>
  <c r="AD1438"/>
  <c r="AG1438"/>
  <c r="AH1438"/>
  <c r="AI1438"/>
  <c r="AJ1438"/>
  <c r="Y1439"/>
  <c r="Z1439"/>
  <c r="AA1439"/>
  <c r="AB1439"/>
  <c r="AC1439"/>
  <c r="AD1439"/>
  <c r="AG1439"/>
  <c r="AH1439"/>
  <c r="AI1439"/>
  <c r="AJ1439"/>
  <c r="Y1440"/>
  <c r="Z1440"/>
  <c r="AA1440"/>
  <c r="AB1440"/>
  <c r="AC1440"/>
  <c r="AD1440"/>
  <c r="AG1440"/>
  <c r="AH1440"/>
  <c r="AI1440"/>
  <c r="AJ1440"/>
  <c r="Y1441"/>
  <c r="Z1441"/>
  <c r="AA1441"/>
  <c r="AB1441"/>
  <c r="AC1441"/>
  <c r="AD1441"/>
  <c r="AG1441"/>
  <c r="AH1441"/>
  <c r="AI1441"/>
  <c r="AJ1441"/>
  <c r="Y1442"/>
  <c r="Z1442"/>
  <c r="AA1442"/>
  <c r="AB1442"/>
  <c r="AC1442"/>
  <c r="AD1442"/>
  <c r="AG1442"/>
  <c r="AH1442"/>
  <c r="AI1442"/>
  <c r="AJ1442"/>
  <c r="Y1443"/>
  <c r="Z1443"/>
  <c r="AA1443"/>
  <c r="AB1443"/>
  <c r="AC1443"/>
  <c r="AD1443"/>
  <c r="AG1443"/>
  <c r="AH1443"/>
  <c r="AI1443"/>
  <c r="AJ1443"/>
  <c r="Y1444"/>
  <c r="Z1444"/>
  <c r="AA1444"/>
  <c r="AB1444"/>
  <c r="AC1444"/>
  <c r="AD1444"/>
  <c r="AG1444"/>
  <c r="AH1444"/>
  <c r="AI1444"/>
  <c r="AJ1444"/>
  <c r="Y1445"/>
  <c r="Z1445"/>
  <c r="AA1445"/>
  <c r="AB1445"/>
  <c r="AC1445"/>
  <c r="AD1445"/>
  <c r="AG1445"/>
  <c r="AH1445"/>
  <c r="AI1445"/>
  <c r="AJ1445"/>
  <c r="Y1446"/>
  <c r="Z1446"/>
  <c r="AA1446"/>
  <c r="AB1446"/>
  <c r="AC1446"/>
  <c r="AD1446"/>
  <c r="AG1446"/>
  <c r="AH1446"/>
  <c r="AI1446"/>
  <c r="AJ1446"/>
  <c r="Y1447"/>
  <c r="Z1447"/>
  <c r="AA1447"/>
  <c r="AB1447"/>
  <c r="AC1447"/>
  <c r="AD1447"/>
  <c r="AG1447"/>
  <c r="AH1447"/>
  <c r="AI1447"/>
  <c r="AJ1447"/>
  <c r="Y1448"/>
  <c r="Z1448"/>
  <c r="AA1448"/>
  <c r="AB1448"/>
  <c r="AC1448"/>
  <c r="AD1448"/>
  <c r="AG1448"/>
  <c r="AH1448"/>
  <c r="AI1448"/>
  <c r="AJ1448"/>
  <c r="Y1449"/>
  <c r="Z1449"/>
  <c r="AA1449"/>
  <c r="AB1449"/>
  <c r="AC1449"/>
  <c r="AD1449"/>
  <c r="AG1449"/>
  <c r="AH1449"/>
  <c r="AI1449"/>
  <c r="AJ1449"/>
  <c r="Y1450"/>
  <c r="Z1450"/>
  <c r="AA1450"/>
  <c r="AB1450"/>
  <c r="AC1450"/>
  <c r="AD1450"/>
  <c r="AG1450"/>
  <c r="AH1450"/>
  <c r="AI1450"/>
  <c r="AJ1450"/>
  <c r="Y1451"/>
  <c r="Z1451"/>
  <c r="AA1451"/>
  <c r="AB1451"/>
  <c r="AC1451"/>
  <c r="AD1451"/>
  <c r="AG1451"/>
  <c r="AH1451"/>
  <c r="AI1451"/>
  <c r="AJ1451"/>
  <c r="Y1452"/>
  <c r="Z1452"/>
  <c r="AA1452"/>
  <c r="AB1452"/>
  <c r="AC1452"/>
  <c r="AD1452"/>
  <c r="AG1452"/>
  <c r="AH1452"/>
  <c r="AI1452"/>
  <c r="AJ1452"/>
  <c r="Y1453"/>
  <c r="Z1453"/>
  <c r="AA1453"/>
  <c r="AB1453"/>
  <c r="AC1453"/>
  <c r="AD1453"/>
  <c r="AG1453"/>
  <c r="AH1453"/>
  <c r="AI1453"/>
  <c r="AJ1453"/>
  <c r="Y1454"/>
  <c r="Z1454"/>
  <c r="AA1454"/>
  <c r="AB1454"/>
  <c r="AC1454"/>
  <c r="AD1454"/>
  <c r="AG1454"/>
  <c r="AH1454"/>
  <c r="AI1454"/>
  <c r="AJ1454"/>
  <c r="Y1455"/>
  <c r="Z1455"/>
  <c r="AA1455"/>
  <c r="AB1455"/>
  <c r="AC1455"/>
  <c r="AD1455"/>
  <c r="AG1455"/>
  <c r="AH1455"/>
  <c r="AI1455"/>
  <c r="AJ1455"/>
  <c r="Y1456"/>
  <c r="Z1456"/>
  <c r="AA1456"/>
  <c r="AB1456"/>
  <c r="AC1456"/>
  <c r="AD1456"/>
  <c r="AG1456"/>
  <c r="AH1456"/>
  <c r="AI1456"/>
  <c r="AJ1456"/>
  <c r="Y1457"/>
  <c r="Z1457"/>
  <c r="AA1457"/>
  <c r="AB1457"/>
  <c r="AC1457"/>
  <c r="AD1457"/>
  <c r="AG1457"/>
  <c r="AH1457"/>
  <c r="AI1457"/>
  <c r="AJ1457"/>
  <c r="Y1458"/>
  <c r="Z1458"/>
  <c r="AA1458"/>
  <c r="AB1458"/>
  <c r="AC1458"/>
  <c r="AD1458"/>
  <c r="AG1458"/>
  <c r="AH1458"/>
  <c r="AI1458"/>
  <c r="AJ1458"/>
  <c r="Y1459"/>
  <c r="Z1459"/>
  <c r="AA1459"/>
  <c r="AB1459"/>
  <c r="AC1459"/>
  <c r="AD1459"/>
  <c r="AG1459"/>
  <c r="AH1459"/>
  <c r="AI1459"/>
  <c r="AJ1459"/>
  <c r="Y1460"/>
  <c r="Z1460"/>
  <c r="AA1460"/>
  <c r="AB1460"/>
  <c r="AC1460"/>
  <c r="AD1460"/>
  <c r="AG1460"/>
  <c r="AH1460"/>
  <c r="AI1460"/>
  <c r="AJ1460"/>
  <c r="Y1461"/>
  <c r="Z1461"/>
  <c r="AA1461"/>
  <c r="AB1461"/>
  <c r="AC1461"/>
  <c r="AD1461"/>
  <c r="AG1461"/>
  <c r="AH1461"/>
  <c r="AI1461"/>
  <c r="AJ1461"/>
  <c r="Y1462"/>
  <c r="Z1462"/>
  <c r="AA1462"/>
  <c r="AB1462"/>
  <c r="AC1462"/>
  <c r="AD1462"/>
  <c r="AG1462"/>
  <c r="AH1462"/>
  <c r="AI1462"/>
  <c r="AJ1462"/>
  <c r="Y1463"/>
  <c r="Z1463"/>
  <c r="AA1463"/>
  <c r="AB1463"/>
  <c r="AC1463"/>
  <c r="AD1463"/>
  <c r="AG1463"/>
  <c r="AH1463"/>
  <c r="AI1463"/>
  <c r="AJ1463"/>
  <c r="Y1464"/>
  <c r="Z1464"/>
  <c r="AA1464"/>
  <c r="AB1464"/>
  <c r="AC1464"/>
  <c r="AD1464"/>
  <c r="AG1464"/>
  <c r="AH1464"/>
  <c r="AI1464"/>
  <c r="AJ1464"/>
  <c r="Y1465"/>
  <c r="Z1465"/>
  <c r="AA1465"/>
  <c r="AB1465"/>
  <c r="AC1465"/>
  <c r="AD1465"/>
  <c r="AG1465"/>
  <c r="AH1465"/>
  <c r="AI1465"/>
  <c r="AJ1465"/>
  <c r="Y1466"/>
  <c r="Z1466"/>
  <c r="AA1466"/>
  <c r="AB1466"/>
  <c r="AC1466"/>
  <c r="AD1466"/>
  <c r="AG1466"/>
  <c r="AH1466"/>
  <c r="AI1466"/>
  <c r="AJ1466"/>
  <c r="Y1467"/>
  <c r="Z1467"/>
  <c r="AA1467"/>
  <c r="AB1467"/>
  <c r="AC1467"/>
  <c r="AD1467"/>
  <c r="AG1467"/>
  <c r="AH1467"/>
  <c r="AI1467"/>
  <c r="AJ1467"/>
  <c r="Y1468"/>
  <c r="Z1468"/>
  <c r="AA1468"/>
  <c r="AB1468"/>
  <c r="AC1468"/>
  <c r="AD1468"/>
  <c r="AG1468"/>
  <c r="AH1468"/>
  <c r="AI1468"/>
  <c r="AJ1468"/>
  <c r="Y1469"/>
  <c r="Z1469"/>
  <c r="AA1469"/>
  <c r="AB1469"/>
  <c r="AC1469"/>
  <c r="AD1469"/>
  <c r="AG1469"/>
  <c r="AH1469"/>
  <c r="AI1469"/>
  <c r="AJ1469"/>
  <c r="Y1470"/>
  <c r="Z1470"/>
  <c r="AA1470"/>
  <c r="AB1470"/>
  <c r="AC1470"/>
  <c r="AD1470"/>
  <c r="AG1470"/>
  <c r="AH1470"/>
  <c r="AI1470"/>
  <c r="AJ1470"/>
  <c r="Y1471"/>
  <c r="Z1471"/>
  <c r="AA1471"/>
  <c r="AB1471"/>
  <c r="AC1471"/>
  <c r="AD1471"/>
  <c r="AG1471"/>
  <c r="AH1471"/>
  <c r="AI1471"/>
  <c r="AJ1471"/>
  <c r="Y1472"/>
  <c r="Z1472"/>
  <c r="AA1472"/>
  <c r="AB1472"/>
  <c r="AC1472"/>
  <c r="AD1472"/>
  <c r="AG1472"/>
  <c r="AH1472"/>
  <c r="AI1472"/>
  <c r="AJ1472"/>
  <c r="Y1473"/>
  <c r="Z1473"/>
  <c r="AA1473"/>
  <c r="AB1473"/>
  <c r="AC1473"/>
  <c r="AD1473"/>
  <c r="AG1473"/>
  <c r="AH1473"/>
  <c r="AI1473"/>
  <c r="AJ1473"/>
  <c r="Y1474"/>
  <c r="Z1474"/>
  <c r="AA1474"/>
  <c r="AB1474"/>
  <c r="AC1474"/>
  <c r="AD1474"/>
  <c r="AG1474"/>
  <c r="AH1474"/>
  <c r="AI1474"/>
  <c r="AJ1474"/>
  <c r="Y1475"/>
  <c r="Z1475"/>
  <c r="AA1475"/>
  <c r="AB1475"/>
  <c r="AC1475"/>
  <c r="AD1475"/>
  <c r="AG1475"/>
  <c r="AH1475"/>
  <c r="AI1475"/>
  <c r="AJ1475"/>
  <c r="Y1476"/>
  <c r="Z1476"/>
  <c r="AA1476"/>
  <c r="AB1476"/>
  <c r="AC1476"/>
  <c r="AD1476"/>
  <c r="AG1476"/>
  <c r="AH1476"/>
  <c r="AI1476"/>
  <c r="AJ1476"/>
  <c r="Y1477"/>
  <c r="Z1477"/>
  <c r="AA1477"/>
  <c r="AB1477"/>
  <c r="AC1477"/>
  <c r="AD1477"/>
  <c r="AG1477"/>
  <c r="AH1477"/>
  <c r="AI1477"/>
  <c r="AJ1477"/>
  <c r="Y1478"/>
  <c r="Z1478"/>
  <c r="AA1478"/>
  <c r="AB1478"/>
  <c r="AC1478"/>
  <c r="AD1478"/>
  <c r="AG1478"/>
  <c r="AH1478"/>
  <c r="AI1478"/>
  <c r="AJ1478"/>
  <c r="Y1479"/>
  <c r="Z1479"/>
  <c r="AA1479"/>
  <c r="AB1479"/>
  <c r="AC1479"/>
  <c r="AD1479"/>
  <c r="AG1479"/>
  <c r="AH1479"/>
  <c r="AI1479"/>
  <c r="AJ1479"/>
  <c r="Y1480"/>
  <c r="Z1480"/>
  <c r="AA1480"/>
  <c r="AB1480"/>
  <c r="AC1480"/>
  <c r="AD1480"/>
  <c r="AG1480"/>
  <c r="AH1480"/>
  <c r="AI1480"/>
  <c r="AJ1480"/>
  <c r="Y1481"/>
  <c r="Z1481"/>
  <c r="AA1481"/>
  <c r="AB1481"/>
  <c r="AC1481"/>
  <c r="AD1481"/>
  <c r="AG1481"/>
  <c r="AH1481"/>
  <c r="AI1481"/>
  <c r="AJ1481"/>
  <c r="Y1482"/>
  <c r="Z1482"/>
  <c r="AA1482"/>
  <c r="AB1482"/>
  <c r="AC1482"/>
  <c r="AD1482"/>
  <c r="AG1482"/>
  <c r="AH1482"/>
  <c r="AI1482"/>
  <c r="AJ1482"/>
  <c r="Y1483"/>
  <c r="Z1483"/>
  <c r="AA1483"/>
  <c r="AB1483"/>
  <c r="AC1483"/>
  <c r="AD1483"/>
  <c r="AG1483"/>
  <c r="AH1483"/>
  <c r="AI1483"/>
  <c r="AJ1483"/>
  <c r="Y1484"/>
  <c r="Z1484"/>
  <c r="AA1484"/>
  <c r="AB1484"/>
  <c r="AC1484"/>
  <c r="AD1484"/>
  <c r="AG1484"/>
  <c r="AH1484"/>
  <c r="AI1484"/>
  <c r="AJ1484"/>
  <c r="Y1485"/>
  <c r="Z1485"/>
  <c r="AA1485"/>
  <c r="AB1485"/>
  <c r="AC1485"/>
  <c r="AD1485"/>
  <c r="AG1485"/>
  <c r="AH1485"/>
  <c r="AI1485"/>
  <c r="AJ1485"/>
  <c r="Y1486"/>
  <c r="Z1486"/>
  <c r="AA1486"/>
  <c r="AB1486"/>
  <c r="AC1486"/>
  <c r="AD1486"/>
  <c r="AG1486"/>
  <c r="AH1486"/>
  <c r="AI1486"/>
  <c r="AJ1486"/>
  <c r="Y1487"/>
  <c r="Z1487"/>
  <c r="AA1487"/>
  <c r="AB1487"/>
  <c r="AC1487"/>
  <c r="AD1487"/>
  <c r="AG1487"/>
  <c r="AH1487"/>
  <c r="AI1487"/>
  <c r="AJ1487"/>
  <c r="Y1488"/>
  <c r="Z1488"/>
  <c r="AA1488"/>
  <c r="AB1488"/>
  <c r="AC1488"/>
  <c r="AD1488"/>
  <c r="AG1488"/>
  <c r="AH1488"/>
  <c r="AI1488"/>
  <c r="AJ1488"/>
  <c r="Y1489"/>
  <c r="Z1489"/>
  <c r="AA1489"/>
  <c r="AB1489"/>
  <c r="AC1489"/>
  <c r="AD1489"/>
  <c r="AG1489"/>
  <c r="AH1489"/>
  <c r="AI1489"/>
  <c r="AJ1489"/>
  <c r="Y3"/>
  <c r="AD3"/>
  <c r="AD1490" s="1"/>
  <c r="AC3"/>
  <c r="AC1490" s="1"/>
  <c r="AB3"/>
  <c r="AB1490" s="1"/>
  <c r="AA3"/>
  <c r="AA1490" s="1"/>
  <c r="Z3"/>
  <c r="Z1490" s="1"/>
  <c r="AJ3"/>
  <c r="AJ1490" s="1"/>
  <c r="AI3"/>
  <c r="AH3"/>
  <c r="AH1490" s="1"/>
  <c r="AG3"/>
  <c r="AF1476" l="1"/>
  <c r="I1476" s="1"/>
  <c r="AF1423"/>
  <c r="I1423" s="1"/>
  <c r="AF1409"/>
  <c r="I1409" s="1"/>
  <c r="AF1391"/>
  <c r="I1391" s="1"/>
  <c r="AF1370"/>
  <c r="I1370" s="1"/>
  <c r="AF1347"/>
  <c r="I1347" s="1"/>
  <c r="AF1332"/>
  <c r="I1332" s="1"/>
  <c r="AF1315"/>
  <c r="I1315" s="1"/>
  <c r="AF1300"/>
  <c r="I1300" s="1"/>
  <c r="AF1284"/>
  <c r="I1284" s="1"/>
  <c r="AF1264"/>
  <c r="I1264" s="1"/>
  <c r="AF1241"/>
  <c r="I1241" s="1"/>
  <c r="AF1228"/>
  <c r="I1228" s="1"/>
  <c r="AF1217"/>
  <c r="I1217" s="1"/>
  <c r="AF1203"/>
  <c r="I1203" s="1"/>
  <c r="AF1192"/>
  <c r="I1192" s="1"/>
  <c r="AF1179"/>
  <c r="I1179" s="1"/>
  <c r="AF1164"/>
  <c r="I1164" s="1"/>
  <c r="AF1147"/>
  <c r="I1147" s="1"/>
  <c r="AF1128"/>
  <c r="I1128" s="1"/>
  <c r="AF1111"/>
  <c r="I1111" s="1"/>
  <c r="AF1093"/>
  <c r="I1093" s="1"/>
  <c r="AF1080"/>
  <c r="I1080" s="1"/>
  <c r="AF1065"/>
  <c r="I1065" s="1"/>
  <c r="AF1045"/>
  <c r="I1045" s="1"/>
  <c r="AF1024"/>
  <c r="I1024" s="1"/>
  <c r="AF1007"/>
  <c r="I1007" s="1"/>
  <c r="AF993"/>
  <c r="I993" s="1"/>
  <c r="AF979"/>
  <c r="I979" s="1"/>
  <c r="AF963"/>
  <c r="I963" s="1"/>
  <c r="AF948"/>
  <c r="I948" s="1"/>
  <c r="AF935"/>
  <c r="I935" s="1"/>
  <c r="AF915"/>
  <c r="I915" s="1"/>
  <c r="AF894"/>
  <c r="I894" s="1"/>
  <c r="AF877"/>
  <c r="I877" s="1"/>
  <c r="AF859"/>
  <c r="I859" s="1"/>
  <c r="AF844"/>
  <c r="I844" s="1"/>
  <c r="AF827"/>
  <c r="I827" s="1"/>
  <c r="AF805"/>
  <c r="I805" s="1"/>
  <c r="AF742"/>
  <c r="I742" s="1"/>
  <c r="AF719"/>
  <c r="I719" s="1"/>
  <c r="AF694"/>
  <c r="I694" s="1"/>
  <c r="AF677"/>
  <c r="I677" s="1"/>
  <c r="AF661"/>
  <c r="I661" s="1"/>
  <c r="AF644"/>
  <c r="I644" s="1"/>
  <c r="AF629"/>
  <c r="I629" s="1"/>
  <c r="AF618"/>
  <c r="I618" s="1"/>
  <c r="AF607"/>
  <c r="I607" s="1"/>
  <c r="AF594"/>
  <c r="I594" s="1"/>
  <c r="AF579"/>
  <c r="I579" s="1"/>
  <c r="AF565"/>
  <c r="I565" s="1"/>
  <c r="AF548"/>
  <c r="I548" s="1"/>
  <c r="AF525"/>
  <c r="I525" s="1"/>
  <c r="AF1489"/>
  <c r="I1489" s="1"/>
  <c r="AF1465"/>
  <c r="I1465" s="1"/>
  <c r="AF1443"/>
  <c r="I1443" s="1"/>
  <c r="AF504"/>
  <c r="I504" s="1"/>
  <c r="AF484"/>
  <c r="I484" s="1"/>
  <c r="AF469"/>
  <c r="I469" s="1"/>
  <c r="AF458"/>
  <c r="I458" s="1"/>
  <c r="AF447"/>
  <c r="I447" s="1"/>
  <c r="AF432"/>
  <c r="I432" s="1"/>
  <c r="AF419"/>
  <c r="I419" s="1"/>
  <c r="AF400"/>
  <c r="I400" s="1"/>
  <c r="AF378"/>
  <c r="I378" s="1"/>
  <c r="AF361"/>
  <c r="I361" s="1"/>
  <c r="AF345"/>
  <c r="I345" s="1"/>
  <c r="AF329"/>
  <c r="I329" s="1"/>
  <c r="AF304"/>
  <c r="I304" s="1"/>
  <c r="AF294"/>
  <c r="I294" s="1"/>
  <c r="AF281"/>
  <c r="I281" s="1"/>
  <c r="AF268"/>
  <c r="I268" s="1"/>
  <c r="AF248"/>
  <c r="I248" s="1"/>
  <c r="AF231"/>
  <c r="I231" s="1"/>
  <c r="AF215"/>
  <c r="I215" s="1"/>
  <c r="AF198"/>
  <c r="I198" s="1"/>
  <c r="AF182"/>
  <c r="I182" s="1"/>
  <c r="AF162"/>
  <c r="I162" s="1"/>
  <c r="AF145"/>
  <c r="I145" s="1"/>
  <c r="AF127"/>
  <c r="I127" s="1"/>
  <c r="AF111"/>
  <c r="I111" s="1"/>
  <c r="AF93"/>
  <c r="I93" s="1"/>
  <c r="AF75"/>
  <c r="I75" s="1"/>
  <c r="AF57"/>
  <c r="I57" s="1"/>
  <c r="AF37"/>
  <c r="I37" s="1"/>
  <c r="AF20"/>
  <c r="AG1490"/>
  <c r="AI1490"/>
  <c r="Y1490"/>
  <c r="G4" i="6"/>
  <c r="C4" s="1"/>
  <c r="G5"/>
  <c r="C5" s="1"/>
  <c r="G6"/>
  <c r="C6" s="1"/>
  <c r="G7"/>
  <c r="C7" s="1"/>
  <c r="G8"/>
  <c r="C8" s="1"/>
  <c r="G9"/>
  <c r="C9" s="1"/>
  <c r="G10"/>
  <c r="C10" s="1"/>
  <c r="G11"/>
  <c r="C11" s="1"/>
  <c r="G12"/>
  <c r="C12" s="1"/>
  <c r="G13"/>
  <c r="C13" s="1"/>
  <c r="G14"/>
  <c r="C14" s="1"/>
  <c r="G15"/>
  <c r="C15" s="1"/>
  <c r="G16"/>
  <c r="C16" s="1"/>
  <c r="G17"/>
  <c r="C17" s="1"/>
  <c r="G18"/>
  <c r="C18" s="1"/>
  <c r="G19"/>
  <c r="C19" s="1"/>
  <c r="G20"/>
  <c r="C20" s="1"/>
  <c r="G21"/>
  <c r="C21" s="1"/>
  <c r="G22"/>
  <c r="C22" s="1"/>
  <c r="G23"/>
  <c r="C23" s="1"/>
  <c r="AL20" i="7" s="1"/>
  <c r="G3" i="6"/>
  <c r="C3" s="1"/>
  <c r="A181" i="3"/>
  <c r="E181" s="1"/>
  <c r="B181"/>
  <c r="A182"/>
  <c r="E182" s="1"/>
  <c r="B182"/>
  <c r="A183"/>
  <c r="E183" s="1"/>
  <c r="B183"/>
  <c r="A184"/>
  <c r="E184" s="1"/>
  <c r="B184"/>
  <c r="A185"/>
  <c r="E185" s="1"/>
  <c r="B185"/>
  <c r="A186"/>
  <c r="E186" s="1"/>
  <c r="B186"/>
  <c r="A187"/>
  <c r="E187" s="1"/>
  <c r="B187"/>
  <c r="A188"/>
  <c r="E188" s="1"/>
  <c r="B188"/>
  <c r="A189"/>
  <c r="E189" s="1"/>
  <c r="B189"/>
  <c r="A190"/>
  <c r="E190" s="1"/>
  <c r="B190"/>
  <c r="A191"/>
  <c r="E191" s="1"/>
  <c r="B191"/>
  <c r="A192"/>
  <c r="E192" s="1"/>
  <c r="B192"/>
  <c r="A193"/>
  <c r="E193" s="1"/>
  <c r="B193"/>
  <c r="A194"/>
  <c r="E194" s="1"/>
  <c r="B194"/>
  <c r="A195"/>
  <c r="E195" s="1"/>
  <c r="B195"/>
  <c r="A196"/>
  <c r="E196" s="1"/>
  <c r="B196"/>
  <c r="A197"/>
  <c r="E197" s="1"/>
  <c r="B197"/>
  <c r="A198"/>
  <c r="E198" s="1"/>
  <c r="B198"/>
  <c r="A199"/>
  <c r="E199" s="1"/>
  <c r="B199"/>
  <c r="A200"/>
  <c r="E200" s="1"/>
  <c r="B200"/>
  <c r="A201"/>
  <c r="E201" s="1"/>
  <c r="B201"/>
  <c r="A182" i="2"/>
  <c r="B182"/>
  <c r="C182"/>
  <c r="D182"/>
  <c r="E182"/>
  <c r="F182"/>
  <c r="A183"/>
  <c r="B183"/>
  <c r="C183"/>
  <c r="D183"/>
  <c r="E183"/>
  <c r="F183"/>
  <c r="A184"/>
  <c r="B184"/>
  <c r="C184"/>
  <c r="D184"/>
  <c r="E184"/>
  <c r="F184"/>
  <c r="A185"/>
  <c r="B185"/>
  <c r="C185"/>
  <c r="D185"/>
  <c r="E185"/>
  <c r="F185"/>
  <c r="A186"/>
  <c r="B186"/>
  <c r="C186"/>
  <c r="D186"/>
  <c r="E186"/>
  <c r="F186"/>
  <c r="A187"/>
  <c r="B187"/>
  <c r="C187"/>
  <c r="D187"/>
  <c r="E187"/>
  <c r="F187"/>
  <c r="A188"/>
  <c r="B188"/>
  <c r="C188"/>
  <c r="D188"/>
  <c r="E188"/>
  <c r="F188"/>
  <c r="A189"/>
  <c r="B189"/>
  <c r="C189"/>
  <c r="D189"/>
  <c r="E189"/>
  <c r="F189"/>
  <c r="A190"/>
  <c r="B190"/>
  <c r="C190"/>
  <c r="D190"/>
  <c r="E190"/>
  <c r="F190"/>
  <c r="A191"/>
  <c r="B191"/>
  <c r="C191"/>
  <c r="D191"/>
  <c r="E191"/>
  <c r="F191"/>
  <c r="A192"/>
  <c r="B192"/>
  <c r="C192"/>
  <c r="D192"/>
  <c r="E192"/>
  <c r="F192"/>
  <c r="A193"/>
  <c r="B193"/>
  <c r="C193"/>
  <c r="D193"/>
  <c r="E193"/>
  <c r="F193"/>
  <c r="A194"/>
  <c r="B194"/>
  <c r="C194"/>
  <c r="D194"/>
  <c r="E194"/>
  <c r="F194"/>
  <c r="A195"/>
  <c r="B195"/>
  <c r="C195"/>
  <c r="D195"/>
  <c r="E195"/>
  <c r="F195"/>
  <c r="A196"/>
  <c r="B196"/>
  <c r="C196"/>
  <c r="D196"/>
  <c r="E196"/>
  <c r="F196"/>
  <c r="A197"/>
  <c r="B197"/>
  <c r="C197"/>
  <c r="D197"/>
  <c r="E197"/>
  <c r="F197"/>
  <c r="A198"/>
  <c r="B198"/>
  <c r="C198"/>
  <c r="D198"/>
  <c r="E198"/>
  <c r="F198"/>
  <c r="A199"/>
  <c r="B199"/>
  <c r="C199"/>
  <c r="D199"/>
  <c r="E199"/>
  <c r="F199"/>
  <c r="A200"/>
  <c r="B200"/>
  <c r="C200"/>
  <c r="D200"/>
  <c r="E200"/>
  <c r="F200"/>
  <c r="A201"/>
  <c r="B201"/>
  <c r="C201"/>
  <c r="D201"/>
  <c r="E201"/>
  <c r="F201"/>
  <c r="A202"/>
  <c r="B202"/>
  <c r="C202"/>
  <c r="D202"/>
  <c r="E202"/>
  <c r="F202"/>
  <c r="A182" i="4"/>
  <c r="B182"/>
  <c r="C182"/>
  <c r="D182"/>
  <c r="E182"/>
  <c r="F182"/>
  <c r="AL3" i="7" l="1"/>
  <c r="I20"/>
  <c r="AO20"/>
  <c r="AP20" s="1"/>
  <c r="A183" i="4"/>
  <c r="B183"/>
  <c r="C183"/>
  <c r="D183"/>
  <c r="E183"/>
  <c r="F183"/>
  <c r="A184" l="1"/>
  <c r="B184"/>
  <c r="C184"/>
  <c r="D184"/>
  <c r="E184"/>
  <c r="F184"/>
  <c r="A185" l="1"/>
  <c r="B185"/>
  <c r="C185"/>
  <c r="D185"/>
  <c r="E185"/>
  <c r="F185"/>
  <c r="A186" l="1"/>
  <c r="B186"/>
  <c r="C186"/>
  <c r="D186"/>
  <c r="E186"/>
  <c r="F186"/>
  <c r="A187" l="1"/>
  <c r="B187"/>
  <c r="C187"/>
  <c r="D187"/>
  <c r="E187"/>
  <c r="F187"/>
  <c r="A188" l="1"/>
  <c r="B188"/>
  <c r="C188"/>
  <c r="D188"/>
  <c r="E188"/>
  <c r="F188"/>
  <c r="A189" l="1"/>
  <c r="B189"/>
  <c r="C189"/>
  <c r="D189"/>
  <c r="E189"/>
  <c r="F189"/>
  <c r="A190" l="1"/>
  <c r="B190"/>
  <c r="C190"/>
  <c r="D190"/>
  <c r="E190"/>
  <c r="F190"/>
  <c r="A191" l="1"/>
  <c r="B191"/>
  <c r="C191"/>
  <c r="D191"/>
  <c r="E191"/>
  <c r="F191"/>
  <c r="A192" l="1"/>
  <c r="B192"/>
  <c r="C192"/>
  <c r="D192"/>
  <c r="E192"/>
  <c r="F192"/>
  <c r="A193" l="1"/>
  <c r="B193"/>
  <c r="C193"/>
  <c r="D193"/>
  <c r="E193"/>
  <c r="F193"/>
  <c r="A194" l="1"/>
  <c r="B194"/>
  <c r="C194"/>
  <c r="D194"/>
  <c r="E194"/>
  <c r="F194"/>
  <c r="A195" l="1"/>
  <c r="B195"/>
  <c r="C195"/>
  <c r="D195"/>
  <c r="E195"/>
  <c r="F195"/>
  <c r="A196" l="1"/>
  <c r="B196"/>
  <c r="C196"/>
  <c r="D196"/>
  <c r="E196"/>
  <c r="F196"/>
  <c r="A197" l="1"/>
  <c r="B197"/>
  <c r="C197"/>
  <c r="D197"/>
  <c r="E197"/>
  <c r="F197"/>
  <c r="A198" l="1"/>
  <c r="B198"/>
  <c r="C198"/>
  <c r="D198"/>
  <c r="E198"/>
  <c r="F198"/>
  <c r="A199" l="1"/>
  <c r="B199"/>
  <c r="C199"/>
  <c r="D199"/>
  <c r="E199"/>
  <c r="F199"/>
  <c r="A200" l="1"/>
  <c r="B200"/>
  <c r="C200"/>
  <c r="D200"/>
  <c r="E200"/>
  <c r="F200"/>
  <c r="A201" l="1"/>
  <c r="B201"/>
  <c r="C201"/>
  <c r="D201"/>
  <c r="E201"/>
  <c r="F201"/>
  <c r="A202" l="1"/>
  <c r="B202"/>
  <c r="C202"/>
  <c r="D202"/>
  <c r="E202"/>
  <c r="F202"/>
  <c r="G182" i="1" l="1"/>
  <c r="G183"/>
  <c r="G184"/>
  <c r="G185"/>
  <c r="G186"/>
  <c r="G187"/>
  <c r="G188"/>
  <c r="G189"/>
  <c r="G190"/>
  <c r="G191"/>
  <c r="G192"/>
  <c r="G193"/>
  <c r="G194"/>
  <c r="G195"/>
  <c r="G196"/>
  <c r="G197"/>
  <c r="G198"/>
  <c r="S198" s="1"/>
  <c r="G199"/>
  <c r="G200"/>
  <c r="S200" s="1"/>
  <c r="G201"/>
  <c r="G202"/>
  <c r="S202" s="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A141" i="3"/>
  <c r="E141" s="1"/>
  <c r="B141"/>
  <c r="A142"/>
  <c r="E142" s="1"/>
  <c r="B142"/>
  <c r="A143"/>
  <c r="E143" s="1"/>
  <c r="B143"/>
  <c r="A144"/>
  <c r="E144" s="1"/>
  <c r="B144"/>
  <c r="A145"/>
  <c r="E145" s="1"/>
  <c r="B145"/>
  <c r="A146"/>
  <c r="E146" s="1"/>
  <c r="B146"/>
  <c r="A147"/>
  <c r="E147" s="1"/>
  <c r="B147"/>
  <c r="A148"/>
  <c r="E148" s="1"/>
  <c r="B148"/>
  <c r="A149"/>
  <c r="E149" s="1"/>
  <c r="B149"/>
  <c r="A150"/>
  <c r="E150" s="1"/>
  <c r="B150"/>
  <c r="A151"/>
  <c r="E151" s="1"/>
  <c r="B151"/>
  <c r="A152"/>
  <c r="E152" s="1"/>
  <c r="B152"/>
  <c r="A153"/>
  <c r="B153"/>
  <c r="E153"/>
  <c r="A154"/>
  <c r="E154" s="1"/>
  <c r="B154"/>
  <c r="A155"/>
  <c r="E155" s="1"/>
  <c r="B155"/>
  <c r="A156"/>
  <c r="E156" s="1"/>
  <c r="B156"/>
  <c r="A157"/>
  <c r="B157"/>
  <c r="E157"/>
  <c r="A158"/>
  <c r="E158" s="1"/>
  <c r="B158"/>
  <c r="A159"/>
  <c r="B159"/>
  <c r="E159"/>
  <c r="A160"/>
  <c r="B160"/>
  <c r="E160"/>
  <c r="A161"/>
  <c r="B161"/>
  <c r="E161"/>
  <c r="A142" i="2"/>
  <c r="B142"/>
  <c r="C142"/>
  <c r="D142"/>
  <c r="F142"/>
  <c r="A143"/>
  <c r="B143"/>
  <c r="C143"/>
  <c r="D143"/>
  <c r="F143"/>
  <c r="A144"/>
  <c r="B144"/>
  <c r="C144"/>
  <c r="D144"/>
  <c r="F144"/>
  <c r="A145"/>
  <c r="B145"/>
  <c r="C145"/>
  <c r="D145"/>
  <c r="F145"/>
  <c r="A146"/>
  <c r="B146"/>
  <c r="C146"/>
  <c r="D146"/>
  <c r="F146"/>
  <c r="A147"/>
  <c r="B147"/>
  <c r="C147"/>
  <c r="D147"/>
  <c r="F147"/>
  <c r="A148"/>
  <c r="B148"/>
  <c r="C148"/>
  <c r="D148"/>
  <c r="F148"/>
  <c r="A149"/>
  <c r="B149"/>
  <c r="C149"/>
  <c r="D149"/>
  <c r="F149"/>
  <c r="A150"/>
  <c r="B150"/>
  <c r="C150"/>
  <c r="D150"/>
  <c r="F150"/>
  <c r="A151"/>
  <c r="B151"/>
  <c r="C151"/>
  <c r="D151"/>
  <c r="F151"/>
  <c r="A152"/>
  <c r="B152"/>
  <c r="C152"/>
  <c r="D152"/>
  <c r="F152"/>
  <c r="A153"/>
  <c r="B153"/>
  <c r="C153"/>
  <c r="D153"/>
  <c r="F153"/>
  <c r="A154"/>
  <c r="B154"/>
  <c r="C154"/>
  <c r="D154"/>
  <c r="F154"/>
  <c r="A155"/>
  <c r="B155"/>
  <c r="C155"/>
  <c r="D155"/>
  <c r="F155"/>
  <c r="A156"/>
  <c r="B156"/>
  <c r="C156"/>
  <c r="D156"/>
  <c r="F156"/>
  <c r="A157"/>
  <c r="B157"/>
  <c r="C157"/>
  <c r="D157"/>
  <c r="F157"/>
  <c r="A158"/>
  <c r="B158"/>
  <c r="C158"/>
  <c r="D158"/>
  <c r="F158"/>
  <c r="A159"/>
  <c r="B159"/>
  <c r="C159"/>
  <c r="D159"/>
  <c r="F159"/>
  <c r="A160"/>
  <c r="B160"/>
  <c r="C160"/>
  <c r="D160"/>
  <c r="F160"/>
  <c r="A161"/>
  <c r="B161"/>
  <c r="C161"/>
  <c r="D161"/>
  <c r="F161"/>
  <c r="A162"/>
  <c r="B162"/>
  <c r="C162"/>
  <c r="D162"/>
  <c r="F162"/>
  <c r="A143" i="4"/>
  <c r="B143"/>
  <c r="C143"/>
  <c r="D143"/>
  <c r="F143"/>
  <c r="H202" i="1" l="1"/>
  <c r="G202" i="2"/>
  <c r="G202" i="4"/>
  <c r="H200" i="1"/>
  <c r="G200" i="2"/>
  <c r="G200" i="4"/>
  <c r="H198" i="1"/>
  <c r="G198" i="2"/>
  <c r="G198" i="4"/>
  <c r="H196" i="1"/>
  <c r="G196" i="2"/>
  <c r="G196" i="4"/>
  <c r="H194" i="1"/>
  <c r="G194" i="2"/>
  <c r="G194" i="4"/>
  <c r="H192" i="1"/>
  <c r="G192" i="2"/>
  <c r="G192" i="4"/>
  <c r="H190" i="1"/>
  <c r="G190" i="2"/>
  <c r="G190" i="4"/>
  <c r="H188" i="1"/>
  <c r="G188" i="2"/>
  <c r="G188" i="4"/>
  <c r="H186" i="1"/>
  <c r="G186" i="2"/>
  <c r="G186" i="4"/>
  <c r="H184" i="1"/>
  <c r="G184" i="2"/>
  <c r="G184" i="4"/>
  <c r="H182" i="1"/>
  <c r="G182" i="2"/>
  <c r="G182" i="4"/>
  <c r="R202" i="1"/>
  <c r="P202"/>
  <c r="N202"/>
  <c r="L202"/>
  <c r="J202"/>
  <c r="S201"/>
  <c r="R200"/>
  <c r="P200"/>
  <c r="N200"/>
  <c r="L200"/>
  <c r="J200"/>
  <c r="S199"/>
  <c r="R198"/>
  <c r="P198"/>
  <c r="N198"/>
  <c r="L198"/>
  <c r="J198"/>
  <c r="S197"/>
  <c r="R196"/>
  <c r="P196"/>
  <c r="N196"/>
  <c r="L196"/>
  <c r="J196"/>
  <c r="S195"/>
  <c r="R194"/>
  <c r="P194"/>
  <c r="N194"/>
  <c r="L194"/>
  <c r="J194"/>
  <c r="S193"/>
  <c r="R192"/>
  <c r="P192"/>
  <c r="N192"/>
  <c r="L192"/>
  <c r="J192"/>
  <c r="S191"/>
  <c r="R190"/>
  <c r="P190"/>
  <c r="N190"/>
  <c r="L190"/>
  <c r="J190"/>
  <c r="S189"/>
  <c r="R188"/>
  <c r="P188"/>
  <c r="N188"/>
  <c r="L188"/>
  <c r="J188"/>
  <c r="S187"/>
  <c r="R186"/>
  <c r="P186"/>
  <c r="N186"/>
  <c r="L186"/>
  <c r="J186"/>
  <c r="S185"/>
  <c r="R184"/>
  <c r="P184"/>
  <c r="N184"/>
  <c r="L184"/>
  <c r="J184"/>
  <c r="S183"/>
  <c r="H201"/>
  <c r="Q201" s="1"/>
  <c r="G201" i="2"/>
  <c r="G201" i="4"/>
  <c r="H199" i="1"/>
  <c r="I199" s="1"/>
  <c r="G199" i="2"/>
  <c r="G199" i="4"/>
  <c r="H197" i="1"/>
  <c r="Q197" s="1"/>
  <c r="G197" i="2"/>
  <c r="G197" i="4"/>
  <c r="H195" i="1"/>
  <c r="I195" s="1"/>
  <c r="G195" i="2"/>
  <c r="G195" i="4"/>
  <c r="H193" i="1"/>
  <c r="Q193" s="1"/>
  <c r="G193" i="2"/>
  <c r="G193" i="4"/>
  <c r="H191" i="1"/>
  <c r="I191" s="1"/>
  <c r="G191" i="2"/>
  <c r="G191" i="4"/>
  <c r="H189" i="1"/>
  <c r="Q189" s="1"/>
  <c r="G189" i="2"/>
  <c r="G189" i="4"/>
  <c r="H187" i="1"/>
  <c r="I187" s="1"/>
  <c r="G187" i="2"/>
  <c r="G187" i="4"/>
  <c r="H185" i="1"/>
  <c r="Q185" s="1"/>
  <c r="G185" i="2"/>
  <c r="G185" i="4"/>
  <c r="H183" i="1"/>
  <c r="I183" s="1"/>
  <c r="G183" i="2"/>
  <c r="G183" i="4"/>
  <c r="R201" i="1"/>
  <c r="N201"/>
  <c r="J201"/>
  <c r="R199"/>
  <c r="P199"/>
  <c r="N199"/>
  <c r="L199"/>
  <c r="J199"/>
  <c r="K198"/>
  <c r="I198"/>
  <c r="R197"/>
  <c r="P197"/>
  <c r="N197"/>
  <c r="L197"/>
  <c r="J197"/>
  <c r="S196"/>
  <c r="Q196"/>
  <c r="O196"/>
  <c r="M196"/>
  <c r="K196"/>
  <c r="I196"/>
  <c r="R195"/>
  <c r="P195"/>
  <c r="N195"/>
  <c r="L195"/>
  <c r="J195"/>
  <c r="S194"/>
  <c r="Q194"/>
  <c r="O194"/>
  <c r="M194"/>
  <c r="K194"/>
  <c r="I194"/>
  <c r="R193"/>
  <c r="P193"/>
  <c r="N193"/>
  <c r="L193"/>
  <c r="J193"/>
  <c r="S192"/>
  <c r="Q192"/>
  <c r="O192"/>
  <c r="M192"/>
  <c r="K192"/>
  <c r="I192"/>
  <c r="R191"/>
  <c r="P191"/>
  <c r="N191"/>
  <c r="L191"/>
  <c r="J191"/>
  <c r="S190"/>
  <c r="Q190"/>
  <c r="O190"/>
  <c r="M190"/>
  <c r="K190"/>
  <c r="I190"/>
  <c r="R189"/>
  <c r="P189"/>
  <c r="N189"/>
  <c r="L189"/>
  <c r="J189"/>
  <c r="S188"/>
  <c r="Q188"/>
  <c r="O188"/>
  <c r="M188"/>
  <c r="K188"/>
  <c r="I188"/>
  <c r="R187"/>
  <c r="P187"/>
  <c r="N187"/>
  <c r="L187"/>
  <c r="J187"/>
  <c r="S186"/>
  <c r="Q186"/>
  <c r="O186"/>
  <c r="M186"/>
  <c r="K186"/>
  <c r="I186"/>
  <c r="R185"/>
  <c r="P185"/>
  <c r="N185"/>
  <c r="L185"/>
  <c r="J185"/>
  <c r="S184"/>
  <c r="Q184"/>
  <c r="O184"/>
  <c r="M184"/>
  <c r="K184"/>
  <c r="I184"/>
  <c r="R183"/>
  <c r="P183"/>
  <c r="N183"/>
  <c r="L183"/>
  <c r="J183"/>
  <c r="A144" i="4"/>
  <c r="B144"/>
  <c r="C144"/>
  <c r="D144"/>
  <c r="F144"/>
  <c r="A145"/>
  <c r="B145"/>
  <c r="C145"/>
  <c r="D145"/>
  <c r="F145"/>
  <c r="A146"/>
  <c r="B146"/>
  <c r="C146"/>
  <c r="D146"/>
  <c r="F146"/>
  <c r="A147"/>
  <c r="B147"/>
  <c r="C147"/>
  <c r="D147"/>
  <c r="F147"/>
  <c r="A148"/>
  <c r="B148"/>
  <c r="C148"/>
  <c r="D148"/>
  <c r="F148"/>
  <c r="A149"/>
  <c r="B149"/>
  <c r="C149"/>
  <c r="D149"/>
  <c r="F149"/>
  <c r="A150"/>
  <c r="B150"/>
  <c r="C150"/>
  <c r="D150"/>
  <c r="F150"/>
  <c r="A151"/>
  <c r="B151"/>
  <c r="C151"/>
  <c r="D151"/>
  <c r="F151"/>
  <c r="A152"/>
  <c r="B152"/>
  <c r="C152"/>
  <c r="D152"/>
  <c r="F152"/>
  <c r="A153"/>
  <c r="B153"/>
  <c r="C153"/>
  <c r="D153"/>
  <c r="F153"/>
  <c r="A154"/>
  <c r="B154"/>
  <c r="C154"/>
  <c r="D154"/>
  <c r="F154"/>
  <c r="A155"/>
  <c r="B155"/>
  <c r="C155"/>
  <c r="D155"/>
  <c r="F155"/>
  <c r="A156"/>
  <c r="B156"/>
  <c r="C156"/>
  <c r="D156"/>
  <c r="F156"/>
  <c r="A157"/>
  <c r="B157"/>
  <c r="C157"/>
  <c r="D157"/>
  <c r="F157"/>
  <c r="A158"/>
  <c r="B158"/>
  <c r="C158"/>
  <c r="D158"/>
  <c r="F158"/>
  <c r="A159"/>
  <c r="B159"/>
  <c r="C159"/>
  <c r="D159"/>
  <c r="F159"/>
  <c r="A160"/>
  <c r="B160"/>
  <c r="C160"/>
  <c r="D160"/>
  <c r="F160"/>
  <c r="A161"/>
  <c r="B161"/>
  <c r="C161"/>
  <c r="D161"/>
  <c r="F161"/>
  <c r="A162"/>
  <c r="B162"/>
  <c r="C162"/>
  <c r="D162"/>
  <c r="F162"/>
  <c r="G143" i="1"/>
  <c r="G145"/>
  <c r="G147"/>
  <c r="G149"/>
  <c r="G151"/>
  <c r="G153"/>
  <c r="G155"/>
  <c r="G157"/>
  <c r="G159"/>
  <c r="G161"/>
  <c r="E142"/>
  <c r="E142" i="2" s="1"/>
  <c r="E143" i="1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A101" i="3"/>
  <c r="E101" s="1"/>
  <c r="B101"/>
  <c r="A102"/>
  <c r="E102" s="1"/>
  <c r="B102"/>
  <c r="A103"/>
  <c r="E103" s="1"/>
  <c r="B103"/>
  <c r="A104"/>
  <c r="E104" s="1"/>
  <c r="B104"/>
  <c r="A105"/>
  <c r="E105" s="1"/>
  <c r="B105"/>
  <c r="A106"/>
  <c r="E106" s="1"/>
  <c r="B106"/>
  <c r="A107"/>
  <c r="E107" s="1"/>
  <c r="B107"/>
  <c r="A108"/>
  <c r="E108" s="1"/>
  <c r="B108"/>
  <c r="A109"/>
  <c r="E109" s="1"/>
  <c r="B109"/>
  <c r="A110"/>
  <c r="E110" s="1"/>
  <c r="B110"/>
  <c r="A111"/>
  <c r="E111" s="1"/>
  <c r="B111"/>
  <c r="A112"/>
  <c r="E112" s="1"/>
  <c r="B112"/>
  <c r="A113"/>
  <c r="E113" s="1"/>
  <c r="B113"/>
  <c r="A114"/>
  <c r="E114" s="1"/>
  <c r="B114"/>
  <c r="A115"/>
  <c r="E115" s="1"/>
  <c r="B115"/>
  <c r="A116"/>
  <c r="E116" s="1"/>
  <c r="B116"/>
  <c r="A117"/>
  <c r="E117" s="1"/>
  <c r="B117"/>
  <c r="A118"/>
  <c r="E118" s="1"/>
  <c r="B118"/>
  <c r="A119"/>
  <c r="E119" s="1"/>
  <c r="B119"/>
  <c r="A120"/>
  <c r="E120" s="1"/>
  <c r="B120"/>
  <c r="A121"/>
  <c r="E121" s="1"/>
  <c r="B121"/>
  <c r="A102" i="2"/>
  <c r="B102"/>
  <c r="C102"/>
  <c r="D102"/>
  <c r="F102"/>
  <c r="A103"/>
  <c r="B103"/>
  <c r="C103"/>
  <c r="D103"/>
  <c r="F103"/>
  <c r="A104"/>
  <c r="B104"/>
  <c r="C104"/>
  <c r="D104"/>
  <c r="F104"/>
  <c r="A105"/>
  <c r="B105"/>
  <c r="C105"/>
  <c r="D105"/>
  <c r="F105"/>
  <c r="A106"/>
  <c r="B106"/>
  <c r="C106"/>
  <c r="D106"/>
  <c r="F106"/>
  <c r="A107"/>
  <c r="B107"/>
  <c r="C107"/>
  <c r="D107"/>
  <c r="F107"/>
  <c r="A108"/>
  <c r="B108"/>
  <c r="C108"/>
  <c r="D108"/>
  <c r="F108"/>
  <c r="A109"/>
  <c r="B109"/>
  <c r="C109"/>
  <c r="D109"/>
  <c r="F109"/>
  <c r="A110"/>
  <c r="B110"/>
  <c r="C110"/>
  <c r="D110"/>
  <c r="F110"/>
  <c r="A111"/>
  <c r="B111"/>
  <c r="C111"/>
  <c r="D111"/>
  <c r="F111"/>
  <c r="A112"/>
  <c r="B112"/>
  <c r="C112"/>
  <c r="D112"/>
  <c r="F112"/>
  <c r="A113"/>
  <c r="B113"/>
  <c r="C113"/>
  <c r="D113"/>
  <c r="F113"/>
  <c r="A114"/>
  <c r="B114"/>
  <c r="C114"/>
  <c r="D114"/>
  <c r="F114"/>
  <c r="A115"/>
  <c r="B115"/>
  <c r="C115"/>
  <c r="D115"/>
  <c r="F115"/>
  <c r="A116"/>
  <c r="B116"/>
  <c r="C116"/>
  <c r="D116"/>
  <c r="F116"/>
  <c r="A117"/>
  <c r="B117"/>
  <c r="C117"/>
  <c r="D117"/>
  <c r="F117"/>
  <c r="A118"/>
  <c r="B118"/>
  <c r="C118"/>
  <c r="D118"/>
  <c r="F118"/>
  <c r="A119"/>
  <c r="B119"/>
  <c r="C119"/>
  <c r="D119"/>
  <c r="F119"/>
  <c r="A120"/>
  <c r="B120"/>
  <c r="C120"/>
  <c r="D120"/>
  <c r="F120"/>
  <c r="A121"/>
  <c r="B121"/>
  <c r="C121"/>
  <c r="D121"/>
  <c r="F121"/>
  <c r="A122"/>
  <c r="B122"/>
  <c r="C122"/>
  <c r="D122"/>
  <c r="F122"/>
  <c r="A102" i="4"/>
  <c r="B102"/>
  <c r="C102"/>
  <c r="D102"/>
  <c r="F102"/>
  <c r="S189"/>
  <c r="S188"/>
  <c r="R193"/>
  <c r="R195"/>
  <c r="R194"/>
  <c r="R196"/>
  <c r="R183"/>
  <c r="S195"/>
  <c r="R190"/>
  <c r="S182"/>
  <c r="R199"/>
  <c r="S198"/>
  <c r="S192"/>
  <c r="S193"/>
  <c r="S201"/>
  <c r="S196"/>
  <c r="S184"/>
  <c r="S191"/>
  <c r="R197"/>
  <c r="S194"/>
  <c r="R185"/>
  <c r="R202"/>
  <c r="S197"/>
  <c r="R192"/>
  <c r="S199"/>
  <c r="R186"/>
  <c r="R184"/>
  <c r="R200"/>
  <c r="S190"/>
  <c r="R198"/>
  <c r="R201"/>
  <c r="R189"/>
  <c r="R187"/>
  <c r="S183"/>
  <c r="S186"/>
  <c r="S200"/>
  <c r="S202"/>
  <c r="S185"/>
  <c r="R191"/>
  <c r="R188"/>
  <c r="S187"/>
  <c r="M183" i="1" l="1"/>
  <c r="Q183"/>
  <c r="P193" i="2"/>
  <c r="P185"/>
  <c r="P189"/>
  <c r="P197"/>
  <c r="P201"/>
  <c r="Q183"/>
  <c r="P186"/>
  <c r="Q187"/>
  <c r="P190"/>
  <c r="Q191"/>
  <c r="P194"/>
  <c r="Q195"/>
  <c r="Q199"/>
  <c r="M198" i="1"/>
  <c r="O198"/>
  <c r="Q198"/>
  <c r="I202"/>
  <c r="K202"/>
  <c r="M202"/>
  <c r="O202"/>
  <c r="Q202"/>
  <c r="L201"/>
  <c r="P201"/>
  <c r="K183"/>
  <c r="O183"/>
  <c r="K185"/>
  <c r="O185"/>
  <c r="K187"/>
  <c r="O187"/>
  <c r="K189"/>
  <c r="O189"/>
  <c r="K191"/>
  <c r="O191"/>
  <c r="K193"/>
  <c r="O193"/>
  <c r="K195"/>
  <c r="O195"/>
  <c r="K197"/>
  <c r="O197"/>
  <c r="K199"/>
  <c r="O199"/>
  <c r="K201"/>
  <c r="O201"/>
  <c r="I185"/>
  <c r="I189"/>
  <c r="I193"/>
  <c r="I197"/>
  <c r="I201"/>
  <c r="P184" i="2"/>
  <c r="Q185"/>
  <c r="P188"/>
  <c r="Q189"/>
  <c r="P192"/>
  <c r="Q193"/>
  <c r="P196"/>
  <c r="Q197"/>
  <c r="Q201"/>
  <c r="P183"/>
  <c r="Q184"/>
  <c r="Q186"/>
  <c r="Q188"/>
  <c r="Q190"/>
  <c r="Q192"/>
  <c r="Q194"/>
  <c r="Q196"/>
  <c r="Q198"/>
  <c r="Q200"/>
  <c r="Q202"/>
  <c r="I200" i="1"/>
  <c r="K200"/>
  <c r="M200"/>
  <c r="O200"/>
  <c r="Q200"/>
  <c r="M185"/>
  <c r="M187"/>
  <c r="Q187"/>
  <c r="M189"/>
  <c r="M191"/>
  <c r="Q191"/>
  <c r="M193"/>
  <c r="M195"/>
  <c r="Q195"/>
  <c r="M197"/>
  <c r="M199"/>
  <c r="Q199"/>
  <c r="M201"/>
  <c r="E161" i="2"/>
  <c r="E161" i="4"/>
  <c r="E159" i="2"/>
  <c r="E159" i="4"/>
  <c r="E157" i="2"/>
  <c r="E157" i="4"/>
  <c r="E155" i="2"/>
  <c r="E155" i="4"/>
  <c r="E153" i="2"/>
  <c r="E153" i="4"/>
  <c r="E151" i="2"/>
  <c r="E151" i="4"/>
  <c r="E149" i="2"/>
  <c r="E149" i="4"/>
  <c r="E147" i="2"/>
  <c r="E147" i="4"/>
  <c r="E145" i="2"/>
  <c r="E145" i="4"/>
  <c r="E143" i="2"/>
  <c r="E143" i="4"/>
  <c r="H161" i="1"/>
  <c r="I161" s="1"/>
  <c r="H159"/>
  <c r="I159" s="1"/>
  <c r="H157"/>
  <c r="I157" s="1"/>
  <c r="H155"/>
  <c r="I155" s="1"/>
  <c r="H153"/>
  <c r="I153" s="1"/>
  <c r="H151"/>
  <c r="I151" s="1"/>
  <c r="H149"/>
  <c r="I149" s="1"/>
  <c r="H147"/>
  <c r="I147" s="1"/>
  <c r="H145"/>
  <c r="I145" s="1"/>
  <c r="H143"/>
  <c r="I143" s="1"/>
  <c r="S161"/>
  <c r="O161"/>
  <c r="K161"/>
  <c r="Q159"/>
  <c r="M159"/>
  <c r="Q157"/>
  <c r="M157"/>
  <c r="Q155"/>
  <c r="M155"/>
  <c r="S153"/>
  <c r="O153"/>
  <c r="K153"/>
  <c r="Q151"/>
  <c r="M151"/>
  <c r="Q149"/>
  <c r="M149"/>
  <c r="S147"/>
  <c r="Q147"/>
  <c r="O147"/>
  <c r="M147"/>
  <c r="K147"/>
  <c r="S145"/>
  <c r="Q145"/>
  <c r="O145"/>
  <c r="M145"/>
  <c r="K145"/>
  <c r="S143"/>
  <c r="Q143"/>
  <c r="O143"/>
  <c r="M143"/>
  <c r="K143"/>
  <c r="E162" i="2"/>
  <c r="E162" i="4"/>
  <c r="E160" i="2"/>
  <c r="E160" i="4"/>
  <c r="E158" i="2"/>
  <c r="E158" i="4"/>
  <c r="E156" i="2"/>
  <c r="E156" i="4"/>
  <c r="E154" i="2"/>
  <c r="E154" i="4"/>
  <c r="E152" i="2"/>
  <c r="E152" i="4"/>
  <c r="E150" i="2"/>
  <c r="E150" i="4"/>
  <c r="E148" i="2"/>
  <c r="E148" i="4"/>
  <c r="E146" i="2"/>
  <c r="E146" i="4"/>
  <c r="E144" i="2"/>
  <c r="E144" i="4"/>
  <c r="G161" i="2"/>
  <c r="G161" i="4"/>
  <c r="G159" i="2"/>
  <c r="G159" i="4"/>
  <c r="G157" i="2"/>
  <c r="G157" i="4"/>
  <c r="G155" i="2"/>
  <c r="G155" i="4"/>
  <c r="G153" i="2"/>
  <c r="G153" i="4"/>
  <c r="G151" i="2"/>
  <c r="G151" i="4"/>
  <c r="G149" i="2"/>
  <c r="G149" i="4"/>
  <c r="G147" i="2"/>
  <c r="G147" i="4"/>
  <c r="G145" i="2"/>
  <c r="G145" i="4"/>
  <c r="G143" i="2"/>
  <c r="G143" i="4"/>
  <c r="G162" i="1"/>
  <c r="G160"/>
  <c r="G158"/>
  <c r="G156"/>
  <c r="G154"/>
  <c r="G152"/>
  <c r="G150"/>
  <c r="G148"/>
  <c r="G146"/>
  <c r="G144"/>
  <c r="G142"/>
  <c r="G142" i="2" s="1"/>
  <c r="R161" i="1"/>
  <c r="P161"/>
  <c r="N161"/>
  <c r="L161"/>
  <c r="J161"/>
  <c r="R159"/>
  <c r="P159"/>
  <c r="N159"/>
  <c r="L159"/>
  <c r="J159"/>
  <c r="R157"/>
  <c r="P157"/>
  <c r="N157"/>
  <c r="L157"/>
  <c r="J157"/>
  <c r="R155"/>
  <c r="P155"/>
  <c r="N155"/>
  <c r="L155"/>
  <c r="J155"/>
  <c r="R153"/>
  <c r="P153"/>
  <c r="N153"/>
  <c r="L153"/>
  <c r="J153"/>
  <c r="R151"/>
  <c r="P151"/>
  <c r="N151"/>
  <c r="L151"/>
  <c r="J151"/>
  <c r="R149"/>
  <c r="P149"/>
  <c r="N149"/>
  <c r="L149"/>
  <c r="J149"/>
  <c r="R147"/>
  <c r="P147"/>
  <c r="N147"/>
  <c r="L147"/>
  <c r="J147"/>
  <c r="R145"/>
  <c r="P145"/>
  <c r="N145"/>
  <c r="L145"/>
  <c r="J145"/>
  <c r="R143"/>
  <c r="P143"/>
  <c r="N143"/>
  <c r="L143"/>
  <c r="J143"/>
  <c r="A103" i="4"/>
  <c r="B103"/>
  <c r="C103"/>
  <c r="D103"/>
  <c r="F103"/>
  <c r="A104"/>
  <c r="B104"/>
  <c r="C104"/>
  <c r="D104"/>
  <c r="F104"/>
  <c r="A105"/>
  <c r="B105"/>
  <c r="C105"/>
  <c r="D105"/>
  <c r="F105"/>
  <c r="A106"/>
  <c r="B106"/>
  <c r="C106"/>
  <c r="D106"/>
  <c r="F106"/>
  <c r="A107"/>
  <c r="B107"/>
  <c r="C107"/>
  <c r="D107"/>
  <c r="F107"/>
  <c r="A108"/>
  <c r="B108"/>
  <c r="C108"/>
  <c r="D108"/>
  <c r="F108"/>
  <c r="A109"/>
  <c r="B109"/>
  <c r="C109"/>
  <c r="D109"/>
  <c r="F109"/>
  <c r="A110"/>
  <c r="B110"/>
  <c r="C110"/>
  <c r="D110"/>
  <c r="F110"/>
  <c r="A111"/>
  <c r="B111"/>
  <c r="C111"/>
  <c r="D111"/>
  <c r="F111"/>
  <c r="A112"/>
  <c r="B112"/>
  <c r="C112"/>
  <c r="D112"/>
  <c r="F112"/>
  <c r="A113"/>
  <c r="B113"/>
  <c r="C113"/>
  <c r="D113"/>
  <c r="F113"/>
  <c r="A114"/>
  <c r="B114"/>
  <c r="C114"/>
  <c r="D114"/>
  <c r="F114"/>
  <c r="A115"/>
  <c r="B115"/>
  <c r="C115"/>
  <c r="D115"/>
  <c r="F115"/>
  <c r="A116"/>
  <c r="B116"/>
  <c r="C116"/>
  <c r="D116"/>
  <c r="F116"/>
  <c r="A117"/>
  <c r="B117"/>
  <c r="C117"/>
  <c r="D117"/>
  <c r="F117"/>
  <c r="A118"/>
  <c r="B118"/>
  <c r="C118"/>
  <c r="D118"/>
  <c r="F118"/>
  <c r="A119"/>
  <c r="B119"/>
  <c r="C119"/>
  <c r="D119"/>
  <c r="F119"/>
  <c r="A120"/>
  <c r="B120"/>
  <c r="C120"/>
  <c r="D120"/>
  <c r="F120"/>
  <c r="A121"/>
  <c r="B121"/>
  <c r="C121"/>
  <c r="D121"/>
  <c r="F121"/>
  <c r="A122"/>
  <c r="B122"/>
  <c r="C122"/>
  <c r="D122"/>
  <c r="F122"/>
  <c r="A61" i="3"/>
  <c r="E61" s="1"/>
  <c r="B61"/>
  <c r="A62"/>
  <c r="E62" s="1"/>
  <c r="B62"/>
  <c r="A63"/>
  <c r="E63" s="1"/>
  <c r="B63"/>
  <c r="A64"/>
  <c r="E64" s="1"/>
  <c r="B64"/>
  <c r="A65"/>
  <c r="E65" s="1"/>
  <c r="B65"/>
  <c r="A66"/>
  <c r="E66" s="1"/>
  <c r="B66"/>
  <c r="A67"/>
  <c r="E67" s="1"/>
  <c r="B67"/>
  <c r="A68"/>
  <c r="E68" s="1"/>
  <c r="B68"/>
  <c r="A69"/>
  <c r="E69" s="1"/>
  <c r="B69"/>
  <c r="A70"/>
  <c r="E70" s="1"/>
  <c r="B70"/>
  <c r="A71"/>
  <c r="E71" s="1"/>
  <c r="B71"/>
  <c r="A72"/>
  <c r="E72" s="1"/>
  <c r="B72"/>
  <c r="A73"/>
  <c r="E73" s="1"/>
  <c r="B73"/>
  <c r="A74"/>
  <c r="E74" s="1"/>
  <c r="B74"/>
  <c r="A75"/>
  <c r="E75" s="1"/>
  <c r="B75"/>
  <c r="A76"/>
  <c r="E76" s="1"/>
  <c r="B76"/>
  <c r="A77"/>
  <c r="E77" s="1"/>
  <c r="B77"/>
  <c r="A78"/>
  <c r="E78" s="1"/>
  <c r="B78"/>
  <c r="A79"/>
  <c r="E79" s="1"/>
  <c r="B79"/>
  <c r="A80"/>
  <c r="E80" s="1"/>
  <c r="B80"/>
  <c r="A81"/>
  <c r="E81" s="1"/>
  <c r="B81"/>
  <c r="A62" i="2"/>
  <c r="B62"/>
  <c r="C62"/>
  <c r="D62"/>
  <c r="F62"/>
  <c r="A63"/>
  <c r="B63"/>
  <c r="C63"/>
  <c r="D63"/>
  <c r="F63"/>
  <c r="A64"/>
  <c r="B64"/>
  <c r="C64"/>
  <c r="D64"/>
  <c r="F64"/>
  <c r="A65"/>
  <c r="B65"/>
  <c r="C65"/>
  <c r="D65"/>
  <c r="F65"/>
  <c r="A66"/>
  <c r="B66"/>
  <c r="C66"/>
  <c r="D66"/>
  <c r="F66"/>
  <c r="A67"/>
  <c r="B67"/>
  <c r="C67"/>
  <c r="D67"/>
  <c r="F67"/>
  <c r="A68"/>
  <c r="B68"/>
  <c r="C68"/>
  <c r="D68"/>
  <c r="F68"/>
  <c r="A69"/>
  <c r="B69"/>
  <c r="C69"/>
  <c r="D69"/>
  <c r="F69"/>
  <c r="A70"/>
  <c r="B70"/>
  <c r="C70"/>
  <c r="D70"/>
  <c r="F70"/>
  <c r="A71"/>
  <c r="B71"/>
  <c r="C71"/>
  <c r="D71"/>
  <c r="F71"/>
  <c r="A72"/>
  <c r="B72"/>
  <c r="C72"/>
  <c r="D72"/>
  <c r="F72"/>
  <c r="A73"/>
  <c r="B73"/>
  <c r="C73"/>
  <c r="D73"/>
  <c r="F73"/>
  <c r="A74"/>
  <c r="B74"/>
  <c r="C74"/>
  <c r="D74"/>
  <c r="F74"/>
  <c r="A75"/>
  <c r="B75"/>
  <c r="C75"/>
  <c r="D75"/>
  <c r="F75"/>
  <c r="A76"/>
  <c r="B76"/>
  <c r="C76"/>
  <c r="D76"/>
  <c r="F76"/>
  <c r="A77"/>
  <c r="B77"/>
  <c r="C77"/>
  <c r="D77"/>
  <c r="F77"/>
  <c r="A78"/>
  <c r="B78"/>
  <c r="C78"/>
  <c r="D78"/>
  <c r="F78"/>
  <c r="A79"/>
  <c r="B79"/>
  <c r="C79"/>
  <c r="D79"/>
  <c r="F79"/>
  <c r="A80"/>
  <c r="B80"/>
  <c r="C80"/>
  <c r="D80"/>
  <c r="F80"/>
  <c r="A81"/>
  <c r="B81"/>
  <c r="C81"/>
  <c r="D81"/>
  <c r="F81"/>
  <c r="A82"/>
  <c r="B82"/>
  <c r="C82"/>
  <c r="D82"/>
  <c r="F82"/>
  <c r="A62" i="4"/>
  <c r="B62"/>
  <c r="C62"/>
  <c r="D62"/>
  <c r="F62"/>
  <c r="N194"/>
  <c r="L196"/>
  <c r="J153"/>
  <c r="I183"/>
  <c r="M159"/>
  <c r="O199"/>
  <c r="Q149"/>
  <c r="P149"/>
  <c r="L192"/>
  <c r="Q189"/>
  <c r="P155"/>
  <c r="H187"/>
  <c r="K195"/>
  <c r="P196"/>
  <c r="H153"/>
  <c r="J161"/>
  <c r="K192"/>
  <c r="J188"/>
  <c r="Q198"/>
  <c r="H159"/>
  <c r="O198"/>
  <c r="I195"/>
  <c r="R161"/>
  <c r="P151"/>
  <c r="K186"/>
  <c r="H199"/>
  <c r="Q194"/>
  <c r="S161"/>
  <c r="O192"/>
  <c r="N188"/>
  <c r="Q143"/>
  <c r="O187"/>
  <c r="I189"/>
  <c r="I157"/>
  <c r="H149"/>
  <c r="J194"/>
  <c r="H192"/>
  <c r="N153"/>
  <c r="I143"/>
  <c r="I185"/>
  <c r="H198"/>
  <c r="I159"/>
  <c r="L145"/>
  <c r="H188"/>
  <c r="M189"/>
  <c r="S155"/>
  <c r="M194"/>
  <c r="K184"/>
  <c r="H183"/>
  <c r="I194"/>
  <c r="K143"/>
  <c r="O190"/>
  <c r="Q187"/>
  <c r="M198"/>
  <c r="K159"/>
  <c r="K193"/>
  <c r="N145"/>
  <c r="I190"/>
  <c r="K145"/>
  <c r="O184"/>
  <c r="H191"/>
  <c r="I151"/>
  <c r="L184"/>
  <c r="K197"/>
  <c r="O159"/>
  <c r="H147"/>
  <c r="K187"/>
  <c r="P188"/>
  <c r="K157"/>
  <c r="H157"/>
  <c r="K198"/>
  <c r="P194"/>
  <c r="Q202"/>
  <c r="I153"/>
  <c r="P184"/>
  <c r="O197"/>
  <c r="L159"/>
  <c r="I184"/>
  <c r="J192"/>
  <c r="J147"/>
  <c r="M188"/>
  <c r="O145"/>
  <c r="Q199"/>
  <c r="P193"/>
  <c r="Q192"/>
  <c r="M143"/>
  <c r="H186"/>
  <c r="S151"/>
  <c r="M184"/>
  <c r="O147"/>
  <c r="N192"/>
  <c r="R145"/>
  <c r="O157"/>
  <c r="K196"/>
  <c r="H190"/>
  <c r="I202"/>
  <c r="Q153"/>
  <c r="O202"/>
  <c r="N196"/>
  <c r="Q159"/>
  <c r="L147"/>
  <c r="K190"/>
  <c r="M187"/>
  <c r="I198"/>
  <c r="P159"/>
  <c r="O196"/>
  <c r="L194"/>
  <c r="M202"/>
  <c r="K191"/>
  <c r="K185"/>
  <c r="O153"/>
  <c r="P183"/>
  <c r="S147"/>
  <c r="Q191"/>
  <c r="N147"/>
  <c r="I188"/>
  <c r="Q145"/>
  <c r="P201"/>
  <c r="S159"/>
  <c r="K199"/>
  <c r="S149"/>
  <c r="O185"/>
  <c r="K153"/>
  <c r="I200"/>
  <c r="K188"/>
  <c r="P186"/>
  <c r="M196"/>
  <c r="M161"/>
  <c r="O194"/>
  <c r="O189"/>
  <c r="Q200"/>
  <c r="I155"/>
  <c r="M199"/>
  <c r="J143"/>
  <c r="M192"/>
  <c r="O143"/>
  <c r="O188"/>
  <c r="I187"/>
  <c r="Q196"/>
  <c r="P145"/>
  <c r="P189"/>
  <c r="Q161"/>
  <c r="Q197"/>
  <c r="L151"/>
  <c r="N184"/>
  <c r="S153"/>
  <c r="L183"/>
  <c r="I149"/>
  <c r="L143"/>
  <c r="Q193"/>
  <c r="O191"/>
  <c r="R153"/>
  <c r="P197"/>
  <c r="K161"/>
  <c r="Q188"/>
  <c r="H194"/>
  <c r="R143"/>
  <c r="Q190"/>
  <c r="S143"/>
  <c r="O186"/>
  <c r="L186"/>
  <c r="I196"/>
  <c r="O161"/>
  <c r="M191"/>
  <c r="R147"/>
  <c r="Q186"/>
  <c r="S145"/>
  <c r="I199"/>
  <c r="N143"/>
  <c r="I192"/>
  <c r="I161"/>
  <c r="M153"/>
  <c r="I193"/>
  <c r="N190"/>
  <c r="K155"/>
  <c r="P185"/>
  <c r="H196"/>
  <c r="M197"/>
  <c r="O151"/>
  <c r="L157"/>
  <c r="N186"/>
  <c r="L188"/>
  <c r="M157"/>
  <c r="H143"/>
  <c r="M193"/>
  <c r="J198"/>
  <c r="P190"/>
  <c r="H151"/>
  <c r="I186"/>
  <c r="K147"/>
  <c r="O193"/>
  <c r="J145"/>
  <c r="M190"/>
  <c r="I145"/>
  <c r="J184"/>
  <c r="L155"/>
  <c r="Q201"/>
  <c r="K149"/>
  <c r="I191"/>
  <c r="L149"/>
  <c r="M186"/>
  <c r="M145"/>
  <c r="Q147"/>
  <c r="Q185"/>
  <c r="O183"/>
  <c r="Q157"/>
  <c r="P143"/>
  <c r="P192"/>
  <c r="J190"/>
  <c r="M155"/>
  <c r="I147"/>
  <c r="K202"/>
  <c r="J196"/>
  <c r="H161"/>
  <c r="P147"/>
  <c r="J186"/>
  <c r="H184"/>
  <c r="M183"/>
  <c r="P157"/>
  <c r="I201"/>
  <c r="O149"/>
  <c r="L190"/>
  <c r="M151"/>
  <c r="Q184"/>
  <c r="M147"/>
  <c r="H195"/>
  <c r="O195"/>
  <c r="I197"/>
  <c r="Q151"/>
  <c r="Q183"/>
  <c r="Q155"/>
  <c r="M201"/>
  <c r="M149"/>
  <c r="H155"/>
  <c r="K200"/>
  <c r="M195"/>
  <c r="N161"/>
  <c r="K151"/>
  <c r="M185"/>
  <c r="K183"/>
  <c r="S157"/>
  <c r="H145"/>
  <c r="K194"/>
  <c r="K189"/>
  <c r="M200"/>
  <c r="O155"/>
  <c r="O200"/>
  <c r="Q195"/>
  <c r="O202" i="2" l="1"/>
  <c r="K202"/>
  <c r="O200"/>
  <c r="K200"/>
  <c r="O198"/>
  <c r="K198"/>
  <c r="U196" i="4"/>
  <c r="V196" s="1"/>
  <c r="W196" s="1"/>
  <c r="X196" s="1"/>
  <c r="O196" i="2"/>
  <c r="K196"/>
  <c r="U194" i="4"/>
  <c r="V194" s="1"/>
  <c r="W194" s="1"/>
  <c r="X194" s="1"/>
  <c r="O194" i="2"/>
  <c r="K194"/>
  <c r="O192"/>
  <c r="K192"/>
  <c r="O190"/>
  <c r="K190"/>
  <c r="O188"/>
  <c r="K188"/>
  <c r="O186"/>
  <c r="K186"/>
  <c r="O184"/>
  <c r="K184"/>
  <c r="M199"/>
  <c r="I199"/>
  <c r="H198"/>
  <c r="O197"/>
  <c r="K197"/>
  <c r="N196"/>
  <c r="J196"/>
  <c r="M191"/>
  <c r="I191"/>
  <c r="L190"/>
  <c r="H190"/>
  <c r="O189"/>
  <c r="K189"/>
  <c r="N188"/>
  <c r="U188" i="4"/>
  <c r="V188" s="1"/>
  <c r="W188" s="1"/>
  <c r="X188" s="1"/>
  <c r="J188" i="2"/>
  <c r="M183"/>
  <c r="I183"/>
  <c r="M197"/>
  <c r="I197"/>
  <c r="L196"/>
  <c r="H196"/>
  <c r="O195"/>
  <c r="K195"/>
  <c r="N194"/>
  <c r="J194"/>
  <c r="M189"/>
  <c r="I189"/>
  <c r="L188"/>
  <c r="H188"/>
  <c r="O187"/>
  <c r="K187"/>
  <c r="U186" i="4"/>
  <c r="V186" s="1"/>
  <c r="W186" s="1"/>
  <c r="X186" s="1"/>
  <c r="N186" i="2"/>
  <c r="J186"/>
  <c r="M195"/>
  <c r="I195"/>
  <c r="L194"/>
  <c r="H194"/>
  <c r="O193"/>
  <c r="K193"/>
  <c r="N192"/>
  <c r="U192" i="4"/>
  <c r="V192" s="1"/>
  <c r="W192" s="1"/>
  <c r="X192" s="1"/>
  <c r="J192" i="2"/>
  <c r="M187"/>
  <c r="I187"/>
  <c r="L186"/>
  <c r="H186"/>
  <c r="O185"/>
  <c r="K185"/>
  <c r="U184" i="4"/>
  <c r="V184" s="1"/>
  <c r="W184" s="1"/>
  <c r="X184" s="1"/>
  <c r="N184" i="2"/>
  <c r="J184"/>
  <c r="M202"/>
  <c r="I202"/>
  <c r="M200"/>
  <c r="I200"/>
  <c r="M198"/>
  <c r="I198"/>
  <c r="M196"/>
  <c r="I196"/>
  <c r="M194"/>
  <c r="I194"/>
  <c r="M192"/>
  <c r="I192"/>
  <c r="M190"/>
  <c r="I190"/>
  <c r="M188"/>
  <c r="I188"/>
  <c r="M186"/>
  <c r="I186"/>
  <c r="M184"/>
  <c r="I184"/>
  <c r="O199"/>
  <c r="K199"/>
  <c r="M193"/>
  <c r="I193"/>
  <c r="L192"/>
  <c r="H192"/>
  <c r="O191"/>
  <c r="K191"/>
  <c r="N190"/>
  <c r="U190" i="4"/>
  <c r="V190" s="1"/>
  <c r="W190" s="1"/>
  <c r="X190" s="1"/>
  <c r="J190" i="2"/>
  <c r="M185"/>
  <c r="I185"/>
  <c r="L184"/>
  <c r="H184"/>
  <c r="O183"/>
  <c r="K183"/>
  <c r="U199" i="4"/>
  <c r="U183"/>
  <c r="U198"/>
  <c r="P199" i="2"/>
  <c r="P191"/>
  <c r="P200"/>
  <c r="U200" i="4"/>
  <c r="U197"/>
  <c r="U189"/>
  <c r="N201" i="2"/>
  <c r="N197"/>
  <c r="N193"/>
  <c r="N189"/>
  <c r="N185"/>
  <c r="N183"/>
  <c r="O201"/>
  <c r="P202"/>
  <c r="U202" i="4"/>
  <c r="K149" i="1"/>
  <c r="O149"/>
  <c r="S149"/>
  <c r="M153"/>
  <c r="Q153"/>
  <c r="K157"/>
  <c r="O157"/>
  <c r="S157"/>
  <c r="M161"/>
  <c r="Q161"/>
  <c r="P195" i="2"/>
  <c r="P187"/>
  <c r="U201" i="4"/>
  <c r="U193"/>
  <c r="U185"/>
  <c r="J183" i="2"/>
  <c r="K201"/>
  <c r="P198"/>
  <c r="U195" i="4"/>
  <c r="H145" i="2"/>
  <c r="U145" i="4"/>
  <c r="H153" i="2"/>
  <c r="U153" i="4"/>
  <c r="H161" i="2"/>
  <c r="U161" i="4"/>
  <c r="H143" i="2"/>
  <c r="U143" i="4"/>
  <c r="H147" i="2"/>
  <c r="U147" i="4"/>
  <c r="G144" i="2"/>
  <c r="G144" i="4"/>
  <c r="G148" i="2"/>
  <c r="G148" i="4"/>
  <c r="G152" i="2"/>
  <c r="G152" i="4"/>
  <c r="G156" i="2"/>
  <c r="G156" i="4"/>
  <c r="G160" i="2"/>
  <c r="G160" i="4"/>
  <c r="I143" i="2"/>
  <c r="Q143"/>
  <c r="O145"/>
  <c r="K143"/>
  <c r="O143"/>
  <c r="I145"/>
  <c r="M145"/>
  <c r="Q145"/>
  <c r="K147"/>
  <c r="O147"/>
  <c r="I149"/>
  <c r="M149"/>
  <c r="Q149"/>
  <c r="K151"/>
  <c r="O151"/>
  <c r="I153"/>
  <c r="M153"/>
  <c r="Q153"/>
  <c r="K155"/>
  <c r="O155"/>
  <c r="I157"/>
  <c r="M157"/>
  <c r="Q157"/>
  <c r="K159"/>
  <c r="O159"/>
  <c r="I161"/>
  <c r="M161"/>
  <c r="Q161"/>
  <c r="J143"/>
  <c r="N143"/>
  <c r="L145"/>
  <c r="P145"/>
  <c r="J147"/>
  <c r="N147"/>
  <c r="K151" i="1"/>
  <c r="O151"/>
  <c r="S151"/>
  <c r="L153" i="2"/>
  <c r="P153"/>
  <c r="K155" i="1"/>
  <c r="O155"/>
  <c r="S155"/>
  <c r="K159"/>
  <c r="O159"/>
  <c r="S159"/>
  <c r="L161" i="2"/>
  <c r="P161"/>
  <c r="H142" i="1"/>
  <c r="H144"/>
  <c r="K144" s="1"/>
  <c r="H148"/>
  <c r="I148" s="1"/>
  <c r="H152"/>
  <c r="K152" s="1"/>
  <c r="H156"/>
  <c r="I156" s="1"/>
  <c r="H160"/>
  <c r="K160" s="1"/>
  <c r="G146" i="2"/>
  <c r="G146" i="4"/>
  <c r="G150" i="2"/>
  <c r="G150" i="4"/>
  <c r="G154" i="2"/>
  <c r="G154" i="4"/>
  <c r="G158" i="2"/>
  <c r="G158" i="4"/>
  <c r="G162" i="2"/>
  <c r="G162" i="4"/>
  <c r="U149"/>
  <c r="U157"/>
  <c r="M143" i="2"/>
  <c r="K145"/>
  <c r="I147"/>
  <c r="M147"/>
  <c r="Q147"/>
  <c r="K149"/>
  <c r="O149"/>
  <c r="I151"/>
  <c r="M151"/>
  <c r="Q151"/>
  <c r="K153"/>
  <c r="O153"/>
  <c r="I155"/>
  <c r="M155"/>
  <c r="Q155"/>
  <c r="K157"/>
  <c r="O157"/>
  <c r="I159"/>
  <c r="M159"/>
  <c r="Q159"/>
  <c r="K161"/>
  <c r="O161"/>
  <c r="L143"/>
  <c r="P143"/>
  <c r="J145"/>
  <c r="N145"/>
  <c r="L147"/>
  <c r="P147"/>
  <c r="J149"/>
  <c r="N149"/>
  <c r="J157"/>
  <c r="N157"/>
  <c r="H146" i="1"/>
  <c r="K146" s="1"/>
  <c r="H150"/>
  <c r="I150" s="1"/>
  <c r="H154"/>
  <c r="K154" s="1"/>
  <c r="H158"/>
  <c r="I158" s="1"/>
  <c r="H162"/>
  <c r="K162" s="1"/>
  <c r="A63" i="4"/>
  <c r="B63"/>
  <c r="C63"/>
  <c r="D63"/>
  <c r="F63"/>
  <c r="L193"/>
  <c r="P202"/>
  <c r="L197"/>
  <c r="L201"/>
  <c r="H156"/>
  <c r="L153"/>
  <c r="L195"/>
  <c r="N197"/>
  <c r="N200"/>
  <c r="R151"/>
  <c r="J185"/>
  <c r="J149"/>
  <c r="R149"/>
  <c r="J202"/>
  <c r="H201"/>
  <c r="J189"/>
  <c r="R155"/>
  <c r="S154"/>
  <c r="S162"/>
  <c r="P187"/>
  <c r="H202"/>
  <c r="J159"/>
  <c r="P153"/>
  <c r="J187"/>
  <c r="N185"/>
  <c r="L189"/>
  <c r="P161"/>
  <c r="N187"/>
  <c r="J197"/>
  <c r="N201"/>
  <c r="N159"/>
  <c r="N189"/>
  <c r="P200"/>
  <c r="S156"/>
  <c r="N149"/>
  <c r="J160"/>
  <c r="J199"/>
  <c r="S158"/>
  <c r="J191"/>
  <c r="H189"/>
  <c r="S146"/>
  <c r="N157"/>
  <c r="L161"/>
  <c r="J144"/>
  <c r="J162"/>
  <c r="J183"/>
  <c r="J152"/>
  <c r="P195"/>
  <c r="L185"/>
  <c r="N191"/>
  <c r="J146"/>
  <c r="N183"/>
  <c r="N155"/>
  <c r="H197"/>
  <c r="L191"/>
  <c r="J154"/>
  <c r="J201"/>
  <c r="J151"/>
  <c r="N202"/>
  <c r="S144"/>
  <c r="H148"/>
  <c r="H185"/>
  <c r="J200"/>
  <c r="S150"/>
  <c r="L199"/>
  <c r="L202"/>
  <c r="H158"/>
  <c r="K201"/>
  <c r="N198"/>
  <c r="P199"/>
  <c r="J155"/>
  <c r="J193"/>
  <c r="P198"/>
  <c r="S160"/>
  <c r="L198"/>
  <c r="N199"/>
  <c r="S152"/>
  <c r="H200"/>
  <c r="H150"/>
  <c r="N195"/>
  <c r="O201"/>
  <c r="R159"/>
  <c r="N151"/>
  <c r="L200"/>
  <c r="H193"/>
  <c r="J195"/>
  <c r="R157"/>
  <c r="P191"/>
  <c r="L187"/>
  <c r="S148"/>
  <c r="N193"/>
  <c r="J157"/>
  <c r="U159" l="1"/>
  <c r="H200" i="2"/>
  <c r="L200"/>
  <c r="J185"/>
  <c r="N187"/>
  <c r="U187" i="4"/>
  <c r="V187" s="1"/>
  <c r="W187" s="1"/>
  <c r="X187" s="1"/>
  <c r="J191" i="2"/>
  <c r="J193"/>
  <c r="N195"/>
  <c r="J199"/>
  <c r="J201"/>
  <c r="J161"/>
  <c r="L157"/>
  <c r="N153"/>
  <c r="P149"/>
  <c r="H149"/>
  <c r="L198"/>
  <c r="J200"/>
  <c r="N200"/>
  <c r="J187"/>
  <c r="J189"/>
  <c r="U191" i="4"/>
  <c r="N191" i="2"/>
  <c r="J195"/>
  <c r="J197"/>
  <c r="N199"/>
  <c r="J198"/>
  <c r="N198"/>
  <c r="H202"/>
  <c r="L202"/>
  <c r="I201"/>
  <c r="H183"/>
  <c r="H185"/>
  <c r="H187"/>
  <c r="H189"/>
  <c r="H191"/>
  <c r="H193"/>
  <c r="H195"/>
  <c r="H197"/>
  <c r="H199"/>
  <c r="H201"/>
  <c r="N161"/>
  <c r="P157"/>
  <c r="H157"/>
  <c r="J153"/>
  <c r="L149"/>
  <c r="J202"/>
  <c r="N202"/>
  <c r="M201"/>
  <c r="L183"/>
  <c r="L185"/>
  <c r="L187"/>
  <c r="L189"/>
  <c r="L191"/>
  <c r="L193"/>
  <c r="L195"/>
  <c r="L197"/>
  <c r="L199"/>
  <c r="L201"/>
  <c r="V185" i="4"/>
  <c r="W185" s="1"/>
  <c r="V202"/>
  <c r="W202" s="1"/>
  <c r="V189"/>
  <c r="W189" s="1"/>
  <c r="V183"/>
  <c r="W183" s="1"/>
  <c r="V193"/>
  <c r="W193" s="1"/>
  <c r="X193" s="1"/>
  <c r="V200"/>
  <c r="W200" s="1"/>
  <c r="X200" s="1"/>
  <c r="V199"/>
  <c r="W199" s="1"/>
  <c r="V149"/>
  <c r="U151"/>
  <c r="V195"/>
  <c r="W195" s="1"/>
  <c r="X195" s="1"/>
  <c r="V201"/>
  <c r="W201" s="1"/>
  <c r="X201" s="1"/>
  <c r="V197"/>
  <c r="W197" s="1"/>
  <c r="X197" s="1"/>
  <c r="V198"/>
  <c r="W198" s="1"/>
  <c r="X198" s="1"/>
  <c r="V157"/>
  <c r="W157" s="1"/>
  <c r="V147"/>
  <c r="W147" s="1"/>
  <c r="V143"/>
  <c r="W143" s="1"/>
  <c r="V161"/>
  <c r="W161" s="1"/>
  <c r="V153"/>
  <c r="W153" s="1"/>
  <c r="V145"/>
  <c r="P155" i="2"/>
  <c r="L159"/>
  <c r="H155"/>
  <c r="L151"/>
  <c r="P159"/>
  <c r="P151"/>
  <c r="H159"/>
  <c r="L155"/>
  <c r="H151"/>
  <c r="N159"/>
  <c r="J155"/>
  <c r="N151"/>
  <c r="R162" i="1"/>
  <c r="N162"/>
  <c r="J162"/>
  <c r="Q162"/>
  <c r="M162"/>
  <c r="I162"/>
  <c r="P158"/>
  <c r="L158"/>
  <c r="S158"/>
  <c r="O158"/>
  <c r="K158"/>
  <c r="R154"/>
  <c r="N154"/>
  <c r="J154"/>
  <c r="Q154"/>
  <c r="M154"/>
  <c r="I154"/>
  <c r="P150"/>
  <c r="L150"/>
  <c r="S150"/>
  <c r="O150"/>
  <c r="K150"/>
  <c r="R146"/>
  <c r="N146"/>
  <c r="J146"/>
  <c r="Q146"/>
  <c r="M146"/>
  <c r="I146"/>
  <c r="R160"/>
  <c r="N160"/>
  <c r="J160"/>
  <c r="Q160"/>
  <c r="M160"/>
  <c r="I160"/>
  <c r="P156"/>
  <c r="L156"/>
  <c r="S156"/>
  <c r="O156"/>
  <c r="K156"/>
  <c r="R152"/>
  <c r="N152"/>
  <c r="J152"/>
  <c r="Q152"/>
  <c r="M152"/>
  <c r="I152"/>
  <c r="P148"/>
  <c r="L148"/>
  <c r="S148"/>
  <c r="O148"/>
  <c r="K148"/>
  <c r="R144"/>
  <c r="N144"/>
  <c r="J144"/>
  <c r="Q144"/>
  <c r="M144"/>
  <c r="I144"/>
  <c r="W149" i="4"/>
  <c r="X149" s="1"/>
  <c r="J159" i="2"/>
  <c r="N155"/>
  <c r="J151"/>
  <c r="P162" i="1"/>
  <c r="L162"/>
  <c r="S162"/>
  <c r="O162"/>
  <c r="R158"/>
  <c r="N158"/>
  <c r="J158"/>
  <c r="Q158"/>
  <c r="M158"/>
  <c r="P154"/>
  <c r="L154"/>
  <c r="S154"/>
  <c r="O154"/>
  <c r="R150"/>
  <c r="N150"/>
  <c r="J150"/>
  <c r="Q150"/>
  <c r="M150"/>
  <c r="P146"/>
  <c r="L146"/>
  <c r="S146"/>
  <c r="O146"/>
  <c r="P160"/>
  <c r="L160"/>
  <c r="S160"/>
  <c r="O160"/>
  <c r="R156"/>
  <c r="N156"/>
  <c r="J156"/>
  <c r="Q156"/>
  <c r="M156"/>
  <c r="P152"/>
  <c r="L152"/>
  <c r="S152"/>
  <c r="O152"/>
  <c r="R148"/>
  <c r="N148"/>
  <c r="J148"/>
  <c r="Q148"/>
  <c r="M148"/>
  <c r="P144"/>
  <c r="L144"/>
  <c r="S144"/>
  <c r="O144"/>
  <c r="V159" i="4"/>
  <c r="U155"/>
  <c r="V151"/>
  <c r="A64"/>
  <c r="B64"/>
  <c r="C64"/>
  <c r="D64"/>
  <c r="F64"/>
  <c r="L160"/>
  <c r="P154"/>
  <c r="O148"/>
  <c r="M148"/>
  <c r="I144"/>
  <c r="M152"/>
  <c r="P162"/>
  <c r="K160"/>
  <c r="R150"/>
  <c r="P160"/>
  <c r="O152"/>
  <c r="L144"/>
  <c r="R162"/>
  <c r="H144"/>
  <c r="M154"/>
  <c r="Q144"/>
  <c r="L156"/>
  <c r="O158"/>
  <c r="Q148"/>
  <c r="R148"/>
  <c r="J150"/>
  <c r="L158"/>
  <c r="O150"/>
  <c r="N150"/>
  <c r="Q158"/>
  <c r="I158"/>
  <c r="M160"/>
  <c r="H154"/>
  <c r="I162"/>
  <c r="H152"/>
  <c r="L162"/>
  <c r="M156"/>
  <c r="R154"/>
  <c r="P144"/>
  <c r="O160"/>
  <c r="M162"/>
  <c r="P146"/>
  <c r="K150"/>
  <c r="I148"/>
  <c r="L148"/>
  <c r="K152"/>
  <c r="P156"/>
  <c r="I154"/>
  <c r="H146"/>
  <c r="Q152"/>
  <c r="K148"/>
  <c r="N152"/>
  <c r="K158"/>
  <c r="H162"/>
  <c r="Q162"/>
  <c r="N160"/>
  <c r="K162"/>
  <c r="O162"/>
  <c r="H160"/>
  <c r="O144"/>
  <c r="I152"/>
  <c r="O156"/>
  <c r="J148"/>
  <c r="L152"/>
  <c r="M144"/>
  <c r="I156"/>
  <c r="N148"/>
  <c r="O146"/>
  <c r="L150"/>
  <c r="N146"/>
  <c r="K144"/>
  <c r="P158"/>
  <c r="O154"/>
  <c r="L154"/>
  <c r="P152"/>
  <c r="R144"/>
  <c r="Q160"/>
  <c r="N154"/>
  <c r="N144"/>
  <c r="I146"/>
  <c r="L146"/>
  <c r="M146"/>
  <c r="Q154"/>
  <c r="R158"/>
  <c r="Q146"/>
  <c r="R152"/>
  <c r="K146"/>
  <c r="P148"/>
  <c r="K156"/>
  <c r="R156"/>
  <c r="N162"/>
  <c r="K154"/>
  <c r="I160"/>
  <c r="N156"/>
  <c r="I150"/>
  <c r="P150"/>
  <c r="M150"/>
  <c r="M158"/>
  <c r="R160"/>
  <c r="J156"/>
  <c r="Q156"/>
  <c r="R146"/>
  <c r="Q150"/>
  <c r="J158"/>
  <c r="N158"/>
  <c r="V191" l="1"/>
  <c r="W191" s="1"/>
  <c r="U156"/>
  <c r="U158"/>
  <c r="X199"/>
  <c r="X183"/>
  <c r="X189"/>
  <c r="X202"/>
  <c r="X185"/>
  <c r="X153"/>
  <c r="X143"/>
  <c r="X157"/>
  <c r="X161"/>
  <c r="X147"/>
  <c r="V155"/>
  <c r="W145"/>
  <c r="X145" s="1"/>
  <c r="H148" i="2"/>
  <c r="J152"/>
  <c r="H150"/>
  <c r="J154"/>
  <c r="J144"/>
  <c r="H156"/>
  <c r="J160"/>
  <c r="J146"/>
  <c r="H158"/>
  <c r="J162"/>
  <c r="W155" i="4"/>
  <c r="W159"/>
  <c r="X159" s="1"/>
  <c r="O144" i="2"/>
  <c r="M148"/>
  <c r="K152"/>
  <c r="N144"/>
  <c r="K144"/>
  <c r="L148"/>
  <c r="I148"/>
  <c r="Q148"/>
  <c r="O152"/>
  <c r="P156"/>
  <c r="M156"/>
  <c r="N160"/>
  <c r="K160"/>
  <c r="N146"/>
  <c r="K146"/>
  <c r="L150"/>
  <c r="I150"/>
  <c r="Q150"/>
  <c r="O154"/>
  <c r="P158"/>
  <c r="M158"/>
  <c r="N162"/>
  <c r="K162"/>
  <c r="H144"/>
  <c r="U144" i="4"/>
  <c r="V144" s="1"/>
  <c r="P144" i="2"/>
  <c r="M144"/>
  <c r="J148"/>
  <c r="O148"/>
  <c r="L152"/>
  <c r="I152"/>
  <c r="Q152"/>
  <c r="N156"/>
  <c r="K156"/>
  <c r="H160"/>
  <c r="U160" i="4"/>
  <c r="V160" s="1"/>
  <c r="P160" i="2"/>
  <c r="M160"/>
  <c r="H146"/>
  <c r="U146" i="4"/>
  <c r="P146" i="2"/>
  <c r="M146"/>
  <c r="J150"/>
  <c r="O150"/>
  <c r="L154"/>
  <c r="I154"/>
  <c r="Q154"/>
  <c r="N158"/>
  <c r="K158"/>
  <c r="H162"/>
  <c r="U162" i="4"/>
  <c r="P162" i="2"/>
  <c r="M162"/>
  <c r="U150" i="4"/>
  <c r="W151"/>
  <c r="X151" s="1"/>
  <c r="P148" i="2"/>
  <c r="N152"/>
  <c r="L156"/>
  <c r="I156"/>
  <c r="Q156"/>
  <c r="O160"/>
  <c r="O146"/>
  <c r="P150"/>
  <c r="M150"/>
  <c r="N154"/>
  <c r="K154"/>
  <c r="L158"/>
  <c r="I158"/>
  <c r="Q158"/>
  <c r="O162"/>
  <c r="L144"/>
  <c r="I144"/>
  <c r="Q144"/>
  <c r="N148"/>
  <c r="K148"/>
  <c r="H152"/>
  <c r="U152" i="4"/>
  <c r="P152" i="2"/>
  <c r="M152"/>
  <c r="J156"/>
  <c r="O156"/>
  <c r="L160"/>
  <c r="I160"/>
  <c r="Q160"/>
  <c r="L146"/>
  <c r="I146"/>
  <c r="Q146"/>
  <c r="N150"/>
  <c r="K150"/>
  <c r="H154"/>
  <c r="U154" i="4"/>
  <c r="P154" i="2"/>
  <c r="M154"/>
  <c r="J158"/>
  <c r="O158"/>
  <c r="L162"/>
  <c r="I162"/>
  <c r="Q162"/>
  <c r="U148" i="4"/>
  <c r="V156"/>
  <c r="V150"/>
  <c r="V158"/>
  <c r="A65"/>
  <c r="B65"/>
  <c r="C65"/>
  <c r="D65"/>
  <c r="F65"/>
  <c r="X191" l="1"/>
  <c r="X155"/>
  <c r="V148"/>
  <c r="V154"/>
  <c r="W154" s="1"/>
  <c r="V152"/>
  <c r="V162"/>
  <c r="V146"/>
  <c r="W148"/>
  <c r="W158"/>
  <c r="X158" s="1"/>
  <c r="W156"/>
  <c r="X156" s="1"/>
  <c r="W150"/>
  <c r="X150" s="1"/>
  <c r="W160"/>
  <c r="X160" s="1"/>
  <c r="W144"/>
  <c r="X144" s="1"/>
  <c r="A66"/>
  <c r="B66"/>
  <c r="C66"/>
  <c r="D66"/>
  <c r="F66"/>
  <c r="X154" l="1"/>
  <c r="W162"/>
  <c r="X162" s="1"/>
  <c r="X148"/>
  <c r="W152"/>
  <c r="X152" s="1"/>
  <c r="W146"/>
  <c r="X146" s="1"/>
  <c r="A67"/>
  <c r="B67"/>
  <c r="C67"/>
  <c r="D67"/>
  <c r="F67"/>
  <c r="A68" l="1"/>
  <c r="B68"/>
  <c r="C68"/>
  <c r="D68"/>
  <c r="F68"/>
  <c r="A69" l="1"/>
  <c r="B69"/>
  <c r="C69"/>
  <c r="D69"/>
  <c r="F69"/>
  <c r="A70" l="1"/>
  <c r="B70"/>
  <c r="C70"/>
  <c r="D70"/>
  <c r="F70"/>
  <c r="A71" l="1"/>
  <c r="B71"/>
  <c r="C71"/>
  <c r="D71"/>
  <c r="F71"/>
  <c r="A72" l="1"/>
  <c r="B72"/>
  <c r="C72"/>
  <c r="D72"/>
  <c r="F72"/>
  <c r="A73" l="1"/>
  <c r="B73"/>
  <c r="C73"/>
  <c r="D73"/>
  <c r="F73"/>
  <c r="A74" l="1"/>
  <c r="B74"/>
  <c r="C74"/>
  <c r="D74"/>
  <c r="F74"/>
  <c r="A75" l="1"/>
  <c r="B75"/>
  <c r="C75"/>
  <c r="D75"/>
  <c r="F75"/>
  <c r="A76" l="1"/>
  <c r="B76"/>
  <c r="C76"/>
  <c r="D76"/>
  <c r="F76"/>
  <c r="A77" l="1"/>
  <c r="B77"/>
  <c r="C77"/>
  <c r="D77"/>
  <c r="F77"/>
  <c r="A78" l="1"/>
  <c r="B78"/>
  <c r="C78"/>
  <c r="D78"/>
  <c r="F78"/>
  <c r="A79" l="1"/>
  <c r="B79"/>
  <c r="C79"/>
  <c r="D79"/>
  <c r="F79"/>
  <c r="A80" l="1"/>
  <c r="B80"/>
  <c r="C80"/>
  <c r="D80"/>
  <c r="F80"/>
  <c r="A81" l="1"/>
  <c r="B81"/>
  <c r="C81"/>
  <c r="D81"/>
  <c r="F81"/>
  <c r="A82" l="1"/>
  <c r="B82"/>
  <c r="C82"/>
  <c r="D82"/>
  <c r="F82"/>
  <c r="E62" i="1" l="1"/>
  <c r="G62" s="1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A21" i="3"/>
  <c r="E21" s="1"/>
  <c r="B21"/>
  <c r="A22"/>
  <c r="E22" s="1"/>
  <c r="B22"/>
  <c r="A23"/>
  <c r="E23" s="1"/>
  <c r="B23"/>
  <c r="A24"/>
  <c r="E24" s="1"/>
  <c r="B24"/>
  <c r="A25"/>
  <c r="E25" s="1"/>
  <c r="B25"/>
  <c r="A26"/>
  <c r="E26" s="1"/>
  <c r="B26"/>
  <c r="A27"/>
  <c r="E27" s="1"/>
  <c r="B27"/>
  <c r="A28"/>
  <c r="E28" s="1"/>
  <c r="B28"/>
  <c r="A29"/>
  <c r="E29" s="1"/>
  <c r="B29"/>
  <c r="A30"/>
  <c r="E30" s="1"/>
  <c r="B30"/>
  <c r="A31"/>
  <c r="E31" s="1"/>
  <c r="B31"/>
  <c r="A32"/>
  <c r="E32" s="1"/>
  <c r="B32"/>
  <c r="A33"/>
  <c r="E33" s="1"/>
  <c r="B33"/>
  <c r="A34"/>
  <c r="E34" s="1"/>
  <c r="B34"/>
  <c r="A35"/>
  <c r="E35" s="1"/>
  <c r="B35"/>
  <c r="A36"/>
  <c r="E36" s="1"/>
  <c r="B36"/>
  <c r="A37"/>
  <c r="E37" s="1"/>
  <c r="B37"/>
  <c r="A38"/>
  <c r="E38" s="1"/>
  <c r="B38"/>
  <c r="A39"/>
  <c r="E39" s="1"/>
  <c r="B39"/>
  <c r="A40"/>
  <c r="E40" s="1"/>
  <c r="B40"/>
  <c r="A41"/>
  <c r="E41" s="1"/>
  <c r="B41"/>
  <c r="A22" i="2"/>
  <c r="B22"/>
  <c r="C22"/>
  <c r="D22"/>
  <c r="F22"/>
  <c r="A23"/>
  <c r="B23"/>
  <c r="C23"/>
  <c r="D23"/>
  <c r="F23"/>
  <c r="A24"/>
  <c r="B24"/>
  <c r="C24"/>
  <c r="D24"/>
  <c r="F24"/>
  <c r="A25"/>
  <c r="B25"/>
  <c r="C25"/>
  <c r="D25"/>
  <c r="F25"/>
  <c r="A26"/>
  <c r="B26"/>
  <c r="C26"/>
  <c r="D26"/>
  <c r="F26"/>
  <c r="A27"/>
  <c r="B27"/>
  <c r="C27"/>
  <c r="D27"/>
  <c r="F27"/>
  <c r="A28"/>
  <c r="B28"/>
  <c r="C28"/>
  <c r="D28"/>
  <c r="F28"/>
  <c r="A29"/>
  <c r="B29"/>
  <c r="C29"/>
  <c r="D29"/>
  <c r="F29"/>
  <c r="A30"/>
  <c r="B30"/>
  <c r="C30"/>
  <c r="D30"/>
  <c r="F30"/>
  <c r="A31"/>
  <c r="B31"/>
  <c r="C31"/>
  <c r="D31"/>
  <c r="F31"/>
  <c r="A32"/>
  <c r="B32"/>
  <c r="C32"/>
  <c r="D32"/>
  <c r="F32"/>
  <c r="A33"/>
  <c r="B33"/>
  <c r="C33"/>
  <c r="D33"/>
  <c r="F33"/>
  <c r="A34"/>
  <c r="B34"/>
  <c r="C34"/>
  <c r="D34"/>
  <c r="F34"/>
  <c r="A35"/>
  <c r="B35"/>
  <c r="C35"/>
  <c r="D35"/>
  <c r="F35"/>
  <c r="A36"/>
  <c r="B36"/>
  <c r="C36"/>
  <c r="D36"/>
  <c r="F36"/>
  <c r="A37"/>
  <c r="B37"/>
  <c r="C37"/>
  <c r="D37"/>
  <c r="F37"/>
  <c r="A38"/>
  <c r="B38"/>
  <c r="C38"/>
  <c r="D38"/>
  <c r="F38"/>
  <c r="A39"/>
  <c r="B39"/>
  <c r="C39"/>
  <c r="D39"/>
  <c r="F39"/>
  <c r="A40"/>
  <c r="B40"/>
  <c r="C40"/>
  <c r="D40"/>
  <c r="F40"/>
  <c r="A41"/>
  <c r="B41"/>
  <c r="C41"/>
  <c r="D41"/>
  <c r="F41"/>
  <c r="A42"/>
  <c r="B42"/>
  <c r="C42"/>
  <c r="D42"/>
  <c r="F42"/>
  <c r="A22" i="4"/>
  <c r="B22"/>
  <c r="C22"/>
  <c r="D22"/>
  <c r="F22"/>
  <c r="A23"/>
  <c r="B23"/>
  <c r="C23"/>
  <c r="D23"/>
  <c r="F23"/>
  <c r="A24"/>
  <c r="B24"/>
  <c r="C24"/>
  <c r="D24"/>
  <c r="F24"/>
  <c r="A25"/>
  <c r="B25"/>
  <c r="C25"/>
  <c r="D25"/>
  <c r="F25"/>
  <c r="A26"/>
  <c r="B26"/>
  <c r="C26"/>
  <c r="D26"/>
  <c r="F26"/>
  <c r="A27"/>
  <c r="B27"/>
  <c r="C27"/>
  <c r="D27"/>
  <c r="F27"/>
  <c r="A28"/>
  <c r="B28"/>
  <c r="C28"/>
  <c r="D28"/>
  <c r="F28"/>
  <c r="A29"/>
  <c r="B29"/>
  <c r="C29"/>
  <c r="D29"/>
  <c r="F29"/>
  <c r="A30"/>
  <c r="B30"/>
  <c r="C30"/>
  <c r="D30"/>
  <c r="F30"/>
  <c r="A31"/>
  <c r="B31"/>
  <c r="C31"/>
  <c r="D31"/>
  <c r="F31"/>
  <c r="A32"/>
  <c r="B32"/>
  <c r="C32"/>
  <c r="D32"/>
  <c r="F32"/>
  <c r="A33"/>
  <c r="B33"/>
  <c r="C33"/>
  <c r="D33"/>
  <c r="F33"/>
  <c r="A34"/>
  <c r="B34"/>
  <c r="C34"/>
  <c r="D34"/>
  <c r="F34"/>
  <c r="A35"/>
  <c r="B35"/>
  <c r="C35"/>
  <c r="D35"/>
  <c r="F35"/>
  <c r="A36"/>
  <c r="B36"/>
  <c r="C36"/>
  <c r="D36"/>
  <c r="F36"/>
  <c r="A37"/>
  <c r="B37"/>
  <c r="C37"/>
  <c r="D37"/>
  <c r="F37"/>
  <c r="A38"/>
  <c r="B38"/>
  <c r="C38"/>
  <c r="D38"/>
  <c r="F38"/>
  <c r="A39"/>
  <c r="B39"/>
  <c r="C39"/>
  <c r="D39"/>
  <c r="F39"/>
  <c r="A40"/>
  <c r="B40"/>
  <c r="C40"/>
  <c r="D40"/>
  <c r="F40"/>
  <c r="A41"/>
  <c r="B41"/>
  <c r="C41"/>
  <c r="D41"/>
  <c r="F41"/>
  <c r="A42"/>
  <c r="B42"/>
  <c r="C42"/>
  <c r="D42"/>
  <c r="F42"/>
  <c r="E23" i="1"/>
  <c r="E23" i="2" s="1"/>
  <c r="E24" i="1"/>
  <c r="E24" i="4" s="1"/>
  <c r="E25" i="1"/>
  <c r="E25" i="2" s="1"/>
  <c r="E26" i="1"/>
  <c r="E26" i="4" s="1"/>
  <c r="E27" i="1"/>
  <c r="E27" i="2" s="1"/>
  <c r="E28" i="1"/>
  <c r="E28" i="4" s="1"/>
  <c r="E29" i="1"/>
  <c r="E29" i="2" s="1"/>
  <c r="E30" i="1"/>
  <c r="E30" i="4" s="1"/>
  <c r="E31" i="1"/>
  <c r="E31" i="2" s="1"/>
  <c r="E32" i="1"/>
  <c r="E32" i="4" s="1"/>
  <c r="E33" i="1"/>
  <c r="E33" i="2" s="1"/>
  <c r="E34" i="1"/>
  <c r="E34" i="4" s="1"/>
  <c r="E35" i="1"/>
  <c r="E35" i="2" s="1"/>
  <c r="E36" i="1"/>
  <c r="E36" i="4" s="1"/>
  <c r="E37" i="1"/>
  <c r="E37" i="2" s="1"/>
  <c r="E38" i="1"/>
  <c r="E38" i="4" s="1"/>
  <c r="E39" i="1"/>
  <c r="E39" i="2" s="1"/>
  <c r="E40" i="1"/>
  <c r="E40" i="4" s="1"/>
  <c r="E41" i="1"/>
  <c r="E41" i="2" s="1"/>
  <c r="E42" i="1"/>
  <c r="E42" i="4" s="1"/>
  <c r="H66" i="1" l="1"/>
  <c r="I66" s="1"/>
  <c r="H64"/>
  <c r="H62"/>
  <c r="G62" i="4"/>
  <c r="G62" i="2"/>
  <c r="I64" i="1"/>
  <c r="E121" i="2"/>
  <c r="E121" i="4"/>
  <c r="E119" i="2"/>
  <c r="E119" i="4"/>
  <c r="E117" i="2"/>
  <c r="E117" i="4"/>
  <c r="E115" i="2"/>
  <c r="E115" i="4"/>
  <c r="E113" i="2"/>
  <c r="E113" i="4"/>
  <c r="E111" i="2"/>
  <c r="E111" i="4"/>
  <c r="E109" i="2"/>
  <c r="E109" i="4"/>
  <c r="E107" i="2"/>
  <c r="E107" i="4"/>
  <c r="E105" i="2"/>
  <c r="E105" i="4"/>
  <c r="E103" i="2"/>
  <c r="E103" i="4"/>
  <c r="E81" i="2"/>
  <c r="E81" i="4"/>
  <c r="E79" i="2"/>
  <c r="E79" i="4"/>
  <c r="E77" i="2"/>
  <c r="E77" i="4"/>
  <c r="E75" i="2"/>
  <c r="E75" i="4"/>
  <c r="E73" i="2"/>
  <c r="E73" i="4"/>
  <c r="E71" i="2"/>
  <c r="E71" i="4"/>
  <c r="E69" i="2"/>
  <c r="E69" i="4"/>
  <c r="E67" i="2"/>
  <c r="E67" i="4"/>
  <c r="E65" i="2"/>
  <c r="E65" i="4"/>
  <c r="E63" i="2"/>
  <c r="E63" i="4"/>
  <c r="H82" i="1"/>
  <c r="I82" s="1"/>
  <c r="H81"/>
  <c r="J81" s="1"/>
  <c r="H80"/>
  <c r="I80" s="1"/>
  <c r="H79"/>
  <c r="J79" s="1"/>
  <c r="H78"/>
  <c r="I78" s="1"/>
  <c r="H77"/>
  <c r="J77" s="1"/>
  <c r="H76"/>
  <c r="I76" s="1"/>
  <c r="H75"/>
  <c r="J75" s="1"/>
  <c r="H74"/>
  <c r="I74" s="1"/>
  <c r="H73"/>
  <c r="J73" s="1"/>
  <c r="H72"/>
  <c r="I72" s="1"/>
  <c r="H71"/>
  <c r="J71" s="1"/>
  <c r="H70"/>
  <c r="I70" s="1"/>
  <c r="H69"/>
  <c r="J69" s="1"/>
  <c r="H68"/>
  <c r="I68" s="1"/>
  <c r="H67"/>
  <c r="J67" s="1"/>
  <c r="H65"/>
  <c r="J65" s="1"/>
  <c r="H63"/>
  <c r="J63" s="1"/>
  <c r="S82"/>
  <c r="O82"/>
  <c r="K82"/>
  <c r="R81"/>
  <c r="P81"/>
  <c r="N81"/>
  <c r="L81"/>
  <c r="Q80"/>
  <c r="M80"/>
  <c r="R79"/>
  <c r="P79"/>
  <c r="N79"/>
  <c r="L79"/>
  <c r="S78"/>
  <c r="Q78"/>
  <c r="O78"/>
  <c r="M78"/>
  <c r="K78"/>
  <c r="R77"/>
  <c r="P77"/>
  <c r="N77"/>
  <c r="L77"/>
  <c r="S76"/>
  <c r="Q76"/>
  <c r="O76"/>
  <c r="M76"/>
  <c r="K76"/>
  <c r="R75"/>
  <c r="P75"/>
  <c r="N75"/>
  <c r="L75"/>
  <c r="S74"/>
  <c r="Q74"/>
  <c r="O74"/>
  <c r="M74"/>
  <c r="K74"/>
  <c r="R73"/>
  <c r="P73"/>
  <c r="N73"/>
  <c r="L73"/>
  <c r="S72"/>
  <c r="Q72"/>
  <c r="O72"/>
  <c r="M72"/>
  <c r="K72"/>
  <c r="R71"/>
  <c r="P71"/>
  <c r="N71"/>
  <c r="L71"/>
  <c r="S70"/>
  <c r="Q70"/>
  <c r="O70"/>
  <c r="M70"/>
  <c r="K70"/>
  <c r="R69"/>
  <c r="P69"/>
  <c r="N69"/>
  <c r="L69"/>
  <c r="S68"/>
  <c r="Q68"/>
  <c r="O68"/>
  <c r="M68"/>
  <c r="K68"/>
  <c r="R67"/>
  <c r="P67"/>
  <c r="N67"/>
  <c r="L67"/>
  <c r="S66"/>
  <c r="Q66"/>
  <c r="O66"/>
  <c r="M66"/>
  <c r="K66"/>
  <c r="R65"/>
  <c r="P65"/>
  <c r="N65"/>
  <c r="L65"/>
  <c r="S64"/>
  <c r="Q64"/>
  <c r="O64"/>
  <c r="M64"/>
  <c r="K64"/>
  <c r="R63"/>
  <c r="P63"/>
  <c r="N63"/>
  <c r="L63"/>
  <c r="G122"/>
  <c r="E122" i="2"/>
  <c r="E122" i="4"/>
  <c r="G120" i="1"/>
  <c r="E120" i="2"/>
  <c r="E120" i="4"/>
  <c r="G118" i="1"/>
  <c r="E118" i="2"/>
  <c r="E118" i="4"/>
  <c r="G116" i="1"/>
  <c r="E116" i="2"/>
  <c r="E116" i="4"/>
  <c r="G114" i="1"/>
  <c r="E114" i="2"/>
  <c r="E114" i="4"/>
  <c r="G112" i="1"/>
  <c r="E112" i="2"/>
  <c r="E112" i="4"/>
  <c r="G110" i="1"/>
  <c r="E110" i="2"/>
  <c r="E110" i="4"/>
  <c r="G108" i="1"/>
  <c r="E108" i="2"/>
  <c r="E108" i="4"/>
  <c r="G106" i="1"/>
  <c r="E106" i="2"/>
  <c r="E106" i="4"/>
  <c r="G104" i="1"/>
  <c r="E104" i="2"/>
  <c r="E104" i="4"/>
  <c r="G102" i="1"/>
  <c r="E102" i="4"/>
  <c r="E102" i="2"/>
  <c r="G82"/>
  <c r="G82" i="4"/>
  <c r="G81" i="2"/>
  <c r="G81" i="4"/>
  <c r="G80" i="2"/>
  <c r="G80" i="4"/>
  <c r="G79" i="2"/>
  <c r="G79" i="4"/>
  <c r="G78" i="2"/>
  <c r="G78" i="4"/>
  <c r="G77" i="2"/>
  <c r="G77" i="4"/>
  <c r="G76" i="2"/>
  <c r="G76" i="4"/>
  <c r="G75" i="2"/>
  <c r="G75" i="4"/>
  <c r="G74" i="2"/>
  <c r="G74" i="4"/>
  <c r="G73" i="2"/>
  <c r="G73" i="4"/>
  <c r="G72" i="2"/>
  <c r="G72" i="4"/>
  <c r="G71" i="2"/>
  <c r="G71" i="4"/>
  <c r="G70" i="2"/>
  <c r="G70" i="4"/>
  <c r="G69" i="2"/>
  <c r="G69" i="4"/>
  <c r="G68" i="2"/>
  <c r="G68" i="4"/>
  <c r="G67" i="2"/>
  <c r="G67" i="4"/>
  <c r="G66" i="2"/>
  <c r="G66" i="4"/>
  <c r="G65" i="2"/>
  <c r="G65" i="4"/>
  <c r="G64" i="2"/>
  <c r="G64" i="4"/>
  <c r="G63" i="2"/>
  <c r="G63" i="4"/>
  <c r="E82" i="2"/>
  <c r="E82" i="4"/>
  <c r="E80" i="2"/>
  <c r="E80" i="4"/>
  <c r="E78" i="2"/>
  <c r="E78" i="4"/>
  <c r="E76" i="2"/>
  <c r="E76" i="4"/>
  <c r="E74" i="2"/>
  <c r="E74" i="4"/>
  <c r="E72" i="2"/>
  <c r="E72" i="4"/>
  <c r="E70" i="2"/>
  <c r="E70" i="4"/>
  <c r="E68" i="2"/>
  <c r="E68" i="4"/>
  <c r="E66" i="2"/>
  <c r="E66" i="4"/>
  <c r="E64" i="2"/>
  <c r="E64" i="4"/>
  <c r="E62"/>
  <c r="E62" i="2"/>
  <c r="R82" i="1"/>
  <c r="P82"/>
  <c r="N82"/>
  <c r="L82"/>
  <c r="J82"/>
  <c r="S81"/>
  <c r="Q81"/>
  <c r="O81"/>
  <c r="M81"/>
  <c r="K81"/>
  <c r="I81"/>
  <c r="R80"/>
  <c r="P80"/>
  <c r="N80"/>
  <c r="L80"/>
  <c r="J80"/>
  <c r="S79"/>
  <c r="Q79"/>
  <c r="O79"/>
  <c r="M79"/>
  <c r="K79"/>
  <c r="I79"/>
  <c r="R78"/>
  <c r="P78"/>
  <c r="N78"/>
  <c r="L78"/>
  <c r="J78"/>
  <c r="S77"/>
  <c r="Q77"/>
  <c r="O77"/>
  <c r="M77"/>
  <c r="K77"/>
  <c r="I77"/>
  <c r="R76"/>
  <c r="P76"/>
  <c r="N76"/>
  <c r="L76"/>
  <c r="J76"/>
  <c r="S75"/>
  <c r="Q75"/>
  <c r="O75"/>
  <c r="M75"/>
  <c r="K75"/>
  <c r="I75"/>
  <c r="R74"/>
  <c r="P74"/>
  <c r="N74"/>
  <c r="L74"/>
  <c r="J74"/>
  <c r="S73"/>
  <c r="Q73"/>
  <c r="O73"/>
  <c r="M73"/>
  <c r="K73"/>
  <c r="I73"/>
  <c r="R72"/>
  <c r="P72"/>
  <c r="N72"/>
  <c r="L72"/>
  <c r="J72"/>
  <c r="S71"/>
  <c r="Q71"/>
  <c r="O71"/>
  <c r="M71"/>
  <c r="K71"/>
  <c r="I71"/>
  <c r="R70"/>
  <c r="P70"/>
  <c r="N70"/>
  <c r="L70"/>
  <c r="J70"/>
  <c r="S69"/>
  <c r="Q69"/>
  <c r="O69"/>
  <c r="M69"/>
  <c r="K69"/>
  <c r="I69"/>
  <c r="R68"/>
  <c r="P68"/>
  <c r="N68"/>
  <c r="L68"/>
  <c r="J68"/>
  <c r="S67"/>
  <c r="Q67"/>
  <c r="O67"/>
  <c r="M67"/>
  <c r="K67"/>
  <c r="I67"/>
  <c r="R66"/>
  <c r="P66"/>
  <c r="N66"/>
  <c r="L66"/>
  <c r="J66"/>
  <c r="S65"/>
  <c r="Q65"/>
  <c r="O65"/>
  <c r="M65"/>
  <c r="K65"/>
  <c r="I65"/>
  <c r="R64"/>
  <c r="P64"/>
  <c r="N64"/>
  <c r="L64"/>
  <c r="J64"/>
  <c r="S63"/>
  <c r="Q63"/>
  <c r="O63"/>
  <c r="M63"/>
  <c r="K63"/>
  <c r="I63"/>
  <c r="S122"/>
  <c r="S120"/>
  <c r="S118"/>
  <c r="S116"/>
  <c r="S114"/>
  <c r="S112"/>
  <c r="S110"/>
  <c r="S108"/>
  <c r="S106"/>
  <c r="R106"/>
  <c r="S104"/>
  <c r="R104"/>
  <c r="G121"/>
  <c r="G119"/>
  <c r="G117"/>
  <c r="G115"/>
  <c r="G113"/>
  <c r="G111"/>
  <c r="G109"/>
  <c r="G107"/>
  <c r="G105"/>
  <c r="G103"/>
  <c r="H122"/>
  <c r="K122" s="1"/>
  <c r="H120"/>
  <c r="I120" s="1"/>
  <c r="H118"/>
  <c r="K118" s="1"/>
  <c r="H116"/>
  <c r="I116" s="1"/>
  <c r="H114"/>
  <c r="K114" s="1"/>
  <c r="H112"/>
  <c r="I112" s="1"/>
  <c r="H110"/>
  <c r="K110" s="1"/>
  <c r="H108"/>
  <c r="I108" s="1"/>
  <c r="H106"/>
  <c r="K106" s="1"/>
  <c r="H104"/>
  <c r="I104" s="1"/>
  <c r="H102"/>
  <c r="E42" i="2"/>
  <c r="E40"/>
  <c r="E38"/>
  <c r="E36"/>
  <c r="E34"/>
  <c r="E32"/>
  <c r="E30"/>
  <c r="E28"/>
  <c r="E26"/>
  <c r="E24"/>
  <c r="G42" i="1"/>
  <c r="G42" i="4" s="1"/>
  <c r="G41" i="1"/>
  <c r="G40"/>
  <c r="G39"/>
  <c r="G38"/>
  <c r="G38" i="4" s="1"/>
  <c r="G37" i="1"/>
  <c r="S37" s="1"/>
  <c r="G36"/>
  <c r="G35"/>
  <c r="S35" s="1"/>
  <c r="G34"/>
  <c r="G34" i="4" s="1"/>
  <c r="G33" i="1"/>
  <c r="S33" s="1"/>
  <c r="G32"/>
  <c r="G31"/>
  <c r="S31" s="1"/>
  <c r="G30"/>
  <c r="G30" i="4" s="1"/>
  <c r="G29" i="1"/>
  <c r="S29" s="1"/>
  <c r="G28"/>
  <c r="G28" i="4" s="1"/>
  <c r="G27" i="1"/>
  <c r="S27" s="1"/>
  <c r="G26"/>
  <c r="G26" i="4" s="1"/>
  <c r="G25" i="1"/>
  <c r="S25" s="1"/>
  <c r="G24"/>
  <c r="G24" i="4" s="1"/>
  <c r="G23" i="1"/>
  <c r="S23" s="1"/>
  <c r="E41" i="4"/>
  <c r="E39"/>
  <c r="E37"/>
  <c r="E35"/>
  <c r="E33"/>
  <c r="E31"/>
  <c r="E29"/>
  <c r="E27"/>
  <c r="E25"/>
  <c r="E23"/>
  <c r="G40"/>
  <c r="G36"/>
  <c r="G32"/>
  <c r="S36" i="1"/>
  <c r="S32"/>
  <c r="S28"/>
  <c r="S24"/>
  <c r="M79" i="4"/>
  <c r="K82"/>
  <c r="H71"/>
  <c r="S75"/>
  <c r="K65"/>
  <c r="H77"/>
  <c r="M71"/>
  <c r="N75"/>
  <c r="S70"/>
  <c r="R82"/>
  <c r="L71"/>
  <c r="I65"/>
  <c r="L80"/>
  <c r="S82"/>
  <c r="H79"/>
  <c r="M72"/>
  <c r="N78"/>
  <c r="L64"/>
  <c r="O72"/>
  <c r="N69"/>
  <c r="L69"/>
  <c r="Q64"/>
  <c r="P67"/>
  <c r="K64"/>
  <c r="I69"/>
  <c r="I80"/>
  <c r="K80"/>
  <c r="O73"/>
  <c r="P70"/>
  <c r="M66"/>
  <c r="R64"/>
  <c r="H72"/>
  <c r="Q65"/>
  <c r="J75"/>
  <c r="S79"/>
  <c r="K69"/>
  <c r="I81"/>
  <c r="I79"/>
  <c r="Q63"/>
  <c r="K78"/>
  <c r="Q81"/>
  <c r="P79"/>
  <c r="I73"/>
  <c r="R72"/>
  <c r="K66"/>
  <c r="M73"/>
  <c r="H81"/>
  <c r="R63"/>
  <c r="R71"/>
  <c r="O76"/>
  <c r="S65"/>
  <c r="L78"/>
  <c r="Q72"/>
  <c r="R76"/>
  <c r="K72"/>
  <c r="H68"/>
  <c r="P72"/>
  <c r="N71"/>
  <c r="M70"/>
  <c r="L67"/>
  <c r="I63"/>
  <c r="R73"/>
  <c r="O78"/>
  <c r="S67"/>
  <c r="M81"/>
  <c r="M76"/>
  <c r="K81"/>
  <c r="O75"/>
  <c r="P77"/>
  <c r="P76"/>
  <c r="Q70"/>
  <c r="H69"/>
  <c r="O63"/>
  <c r="Q67"/>
  <c r="I78"/>
  <c r="O81"/>
  <c r="P69"/>
  <c r="K75"/>
  <c r="O64"/>
  <c r="P75"/>
  <c r="Q69"/>
  <c r="J74"/>
  <c r="O69"/>
  <c r="Q79"/>
  <c r="P68"/>
  <c r="N70"/>
  <c r="S78"/>
  <c r="S80"/>
  <c r="M77"/>
  <c r="K70"/>
  <c r="L77"/>
  <c r="I71"/>
  <c r="R77"/>
  <c r="H63"/>
  <c r="S71"/>
  <c r="J68"/>
  <c r="P66"/>
  <c r="M63"/>
  <c r="H65"/>
  <c r="S62"/>
  <c r="Q66"/>
  <c r="Q78"/>
  <c r="R78"/>
  <c r="O71"/>
  <c r="L65"/>
  <c r="H70"/>
  <c r="M64"/>
  <c r="N74"/>
  <c r="K79"/>
  <c r="O68"/>
  <c r="I82"/>
  <c r="Q77"/>
  <c r="Q82"/>
  <c r="S76"/>
  <c r="H80"/>
  <c r="H78"/>
  <c r="J65"/>
  <c r="L76"/>
  <c r="P74"/>
  <c r="Q68"/>
  <c r="N76"/>
  <c r="N81"/>
  <c r="O70"/>
  <c r="N65"/>
  <c r="H82"/>
  <c r="J67"/>
  <c r="J81"/>
  <c r="J66"/>
  <c r="N68"/>
  <c r="I76"/>
  <c r="J76"/>
  <c r="S68"/>
  <c r="M78"/>
  <c r="P64"/>
  <c r="J69"/>
  <c r="J73"/>
  <c r="S77"/>
  <c r="K67"/>
  <c r="M80"/>
  <c r="I75"/>
  <c r="N79"/>
  <c r="K74"/>
  <c r="H75"/>
  <c r="L75"/>
  <c r="M69"/>
  <c r="L66"/>
  <c r="J70"/>
  <c r="M65"/>
  <c r="R81"/>
  <c r="R65"/>
  <c r="Q76"/>
  <c r="P80"/>
  <c r="L68"/>
  <c r="O74"/>
  <c r="S63"/>
  <c r="L74"/>
  <c r="M68"/>
  <c r="N73"/>
  <c r="K68"/>
  <c r="I77"/>
  <c r="H66"/>
  <c r="R67"/>
  <c r="O77"/>
  <c r="P78"/>
  <c r="H76"/>
  <c r="I70"/>
  <c r="J77"/>
  <c r="J82"/>
  <c r="K71"/>
  <c r="R66"/>
  <c r="H64"/>
  <c r="R69"/>
  <c r="O82"/>
  <c r="R68"/>
  <c r="I64"/>
  <c r="Q71"/>
  <c r="S64"/>
  <c r="N82"/>
  <c r="I74"/>
  <c r="J79"/>
  <c r="P65"/>
  <c r="K73"/>
  <c r="R70"/>
  <c r="P71"/>
  <c r="I66"/>
  <c r="L70"/>
  <c r="O65"/>
  <c r="I72"/>
  <c r="P81"/>
  <c r="S81"/>
  <c r="S74"/>
  <c r="P73"/>
  <c r="L73"/>
  <c r="M67"/>
  <c r="R75"/>
  <c r="Q80"/>
  <c r="S69"/>
  <c r="J64"/>
  <c r="O80"/>
  <c r="N64"/>
  <c r="O79"/>
  <c r="N63"/>
  <c r="J63"/>
  <c r="Q74"/>
  <c r="R74"/>
  <c r="O67"/>
  <c r="Q75"/>
  <c r="N77"/>
  <c r="L81"/>
  <c r="M82"/>
  <c r="N66"/>
  <c r="N72"/>
  <c r="K77"/>
  <c r="O66"/>
  <c r="L79"/>
  <c r="Q73"/>
  <c r="J78"/>
  <c r="S72"/>
  <c r="L72"/>
  <c r="H74"/>
  <c r="I68"/>
  <c r="P63"/>
  <c r="N67"/>
  <c r="J71"/>
  <c r="M75"/>
  <c r="R79"/>
  <c r="H67"/>
  <c r="S73"/>
  <c r="K63"/>
  <c r="H73"/>
  <c r="I67"/>
  <c r="J72"/>
  <c r="S66"/>
  <c r="M74"/>
  <c r="L63"/>
  <c r="K76"/>
  <c r="H66" i="2" l="1"/>
  <c r="H68"/>
  <c r="U68" i="4"/>
  <c r="V68" s="1"/>
  <c r="U70"/>
  <c r="H70" i="2"/>
  <c r="U72" i="4"/>
  <c r="H72" i="2"/>
  <c r="V72" i="4"/>
  <c r="U74"/>
  <c r="H74" i="2"/>
  <c r="V74" i="4"/>
  <c r="U76"/>
  <c r="H76" i="2"/>
  <c r="V76" i="4"/>
  <c r="U78"/>
  <c r="H78" i="2"/>
  <c r="V78" i="4"/>
  <c r="H82" i="2"/>
  <c r="I65"/>
  <c r="I63"/>
  <c r="I67"/>
  <c r="I71"/>
  <c r="I75"/>
  <c r="I79"/>
  <c r="G105"/>
  <c r="G105" i="4"/>
  <c r="G109" i="2"/>
  <c r="G109" i="4"/>
  <c r="G113" i="2"/>
  <c r="G113" i="4"/>
  <c r="G117" i="2"/>
  <c r="G117" i="4"/>
  <c r="G121" i="2"/>
  <c r="G121" i="4"/>
  <c r="H65" i="2"/>
  <c r="U65" i="4"/>
  <c r="U69"/>
  <c r="H69" i="2"/>
  <c r="U73" i="4"/>
  <c r="H73" i="2"/>
  <c r="V73" i="4"/>
  <c r="U77"/>
  <c r="H77" i="2"/>
  <c r="V77" i="4"/>
  <c r="U81"/>
  <c r="H81" i="2"/>
  <c r="V81" i="4"/>
  <c r="G104" i="2"/>
  <c r="G104" i="4"/>
  <c r="G108" i="2"/>
  <c r="G108" i="4"/>
  <c r="G112" i="2"/>
  <c r="G112" i="4"/>
  <c r="G116" i="2"/>
  <c r="G116" i="4"/>
  <c r="G120" i="2"/>
  <c r="G120" i="4"/>
  <c r="H64" i="2"/>
  <c r="U64" i="4"/>
  <c r="S26" i="1"/>
  <c r="S30"/>
  <c r="S34"/>
  <c r="S38"/>
  <c r="J63" i="2"/>
  <c r="N63"/>
  <c r="K64"/>
  <c r="O64"/>
  <c r="L65"/>
  <c r="P65"/>
  <c r="I66"/>
  <c r="M66"/>
  <c r="Q66"/>
  <c r="J67"/>
  <c r="N67"/>
  <c r="K68"/>
  <c r="O68"/>
  <c r="L69"/>
  <c r="P69"/>
  <c r="I70"/>
  <c r="M70"/>
  <c r="Q70"/>
  <c r="J71"/>
  <c r="N71"/>
  <c r="K72"/>
  <c r="O72"/>
  <c r="L73"/>
  <c r="P73"/>
  <c r="I74"/>
  <c r="M74"/>
  <c r="Q74"/>
  <c r="J75"/>
  <c r="N75"/>
  <c r="K76"/>
  <c r="O76"/>
  <c r="L77"/>
  <c r="P77"/>
  <c r="I78"/>
  <c r="M78"/>
  <c r="Q78"/>
  <c r="J79"/>
  <c r="N79"/>
  <c r="K80"/>
  <c r="O80"/>
  <c r="L81"/>
  <c r="P81"/>
  <c r="I82"/>
  <c r="M82"/>
  <c r="Q82"/>
  <c r="K63"/>
  <c r="O63"/>
  <c r="J64"/>
  <c r="N64"/>
  <c r="M65"/>
  <c r="Q65"/>
  <c r="L66"/>
  <c r="P66"/>
  <c r="K67"/>
  <c r="O67"/>
  <c r="J68"/>
  <c r="N68"/>
  <c r="M69"/>
  <c r="Q69"/>
  <c r="L70"/>
  <c r="P70"/>
  <c r="K71"/>
  <c r="O71"/>
  <c r="J72"/>
  <c r="N72"/>
  <c r="M73"/>
  <c r="Q73"/>
  <c r="L74"/>
  <c r="P74"/>
  <c r="K75"/>
  <c r="O75"/>
  <c r="J76"/>
  <c r="N76"/>
  <c r="M77"/>
  <c r="Q77"/>
  <c r="L78"/>
  <c r="P78"/>
  <c r="K79"/>
  <c r="O79"/>
  <c r="K80" i="1"/>
  <c r="O80"/>
  <c r="S80"/>
  <c r="M81" i="2"/>
  <c r="Q81"/>
  <c r="M82" i="1"/>
  <c r="Q82"/>
  <c r="U66" i="4"/>
  <c r="G103" i="2"/>
  <c r="G103" i="4"/>
  <c r="G107" i="2"/>
  <c r="G107" i="4"/>
  <c r="G111" i="2"/>
  <c r="G111" i="4"/>
  <c r="G115" i="2"/>
  <c r="G115" i="4"/>
  <c r="G119" i="2"/>
  <c r="G119" i="4"/>
  <c r="H63" i="2"/>
  <c r="U63" i="4"/>
  <c r="U67"/>
  <c r="H67" i="2"/>
  <c r="V67" i="4"/>
  <c r="U71"/>
  <c r="H71" i="2"/>
  <c r="V71" i="4"/>
  <c r="U75"/>
  <c r="H75" i="2"/>
  <c r="V75" i="4"/>
  <c r="U79"/>
  <c r="H79" i="2"/>
  <c r="V79" i="4"/>
  <c r="G102"/>
  <c r="G102" i="2"/>
  <c r="G106"/>
  <c r="G106" i="4"/>
  <c r="G110" i="2"/>
  <c r="G110" i="4"/>
  <c r="G114" i="2"/>
  <c r="G114" i="4"/>
  <c r="G118" i="2"/>
  <c r="G118" i="4"/>
  <c r="G122" i="2"/>
  <c r="G122" i="4"/>
  <c r="L63" i="2"/>
  <c r="P63"/>
  <c r="I64"/>
  <c r="M64"/>
  <c r="Q64"/>
  <c r="J65"/>
  <c r="N65"/>
  <c r="K66"/>
  <c r="O66"/>
  <c r="L67"/>
  <c r="P67"/>
  <c r="I68"/>
  <c r="M68"/>
  <c r="Q68"/>
  <c r="J69"/>
  <c r="N69"/>
  <c r="K70"/>
  <c r="O70"/>
  <c r="L71"/>
  <c r="P71"/>
  <c r="I72"/>
  <c r="M72"/>
  <c r="Q72"/>
  <c r="J73"/>
  <c r="N73"/>
  <c r="K74"/>
  <c r="O74"/>
  <c r="L75"/>
  <c r="P75"/>
  <c r="I76"/>
  <c r="M76"/>
  <c r="Q76"/>
  <c r="J77"/>
  <c r="N77"/>
  <c r="K78"/>
  <c r="O78"/>
  <c r="L79"/>
  <c r="P79"/>
  <c r="I80"/>
  <c r="M80"/>
  <c r="Q80"/>
  <c r="J81"/>
  <c r="N81"/>
  <c r="K82"/>
  <c r="O82"/>
  <c r="M63"/>
  <c r="Q63"/>
  <c r="L64"/>
  <c r="P64"/>
  <c r="K65"/>
  <c r="O65"/>
  <c r="J66"/>
  <c r="N66"/>
  <c r="M67"/>
  <c r="Q67"/>
  <c r="L68"/>
  <c r="P68"/>
  <c r="K69"/>
  <c r="O69"/>
  <c r="J70"/>
  <c r="N70"/>
  <c r="M71"/>
  <c r="Q71"/>
  <c r="L72"/>
  <c r="P72"/>
  <c r="K73"/>
  <c r="O73"/>
  <c r="J74"/>
  <c r="N74"/>
  <c r="M75"/>
  <c r="Q75"/>
  <c r="L76"/>
  <c r="P76"/>
  <c r="K77"/>
  <c r="O77"/>
  <c r="J78"/>
  <c r="N78"/>
  <c r="M79"/>
  <c r="Q79"/>
  <c r="K81"/>
  <c r="O81"/>
  <c r="I69"/>
  <c r="I73"/>
  <c r="I77"/>
  <c r="I81"/>
  <c r="R105" i="1"/>
  <c r="S105"/>
  <c r="S109"/>
  <c r="S113"/>
  <c r="S117"/>
  <c r="S121"/>
  <c r="H105"/>
  <c r="L105" s="1"/>
  <c r="H109"/>
  <c r="L109" s="1"/>
  <c r="H113"/>
  <c r="L113" s="1"/>
  <c r="H117"/>
  <c r="L117" s="1"/>
  <c r="H121"/>
  <c r="L121" s="1"/>
  <c r="P104"/>
  <c r="L104"/>
  <c r="O104"/>
  <c r="K104"/>
  <c r="N106"/>
  <c r="J106"/>
  <c r="Q106"/>
  <c r="M106"/>
  <c r="I106"/>
  <c r="P108"/>
  <c r="L108"/>
  <c r="O108"/>
  <c r="K108"/>
  <c r="R110"/>
  <c r="N110"/>
  <c r="J110"/>
  <c r="Q110"/>
  <c r="M110"/>
  <c r="I110"/>
  <c r="P112"/>
  <c r="L112"/>
  <c r="O112"/>
  <c r="K112"/>
  <c r="R114"/>
  <c r="N114"/>
  <c r="J114"/>
  <c r="Q114"/>
  <c r="M114"/>
  <c r="I114"/>
  <c r="P116"/>
  <c r="L116"/>
  <c r="O116"/>
  <c r="K116"/>
  <c r="R118"/>
  <c r="N118"/>
  <c r="J118"/>
  <c r="Q118"/>
  <c r="M118"/>
  <c r="I118"/>
  <c r="P120"/>
  <c r="L120"/>
  <c r="O120"/>
  <c r="K120"/>
  <c r="R122"/>
  <c r="N122"/>
  <c r="J122"/>
  <c r="Q122"/>
  <c r="M122"/>
  <c r="I122"/>
  <c r="R103"/>
  <c r="S103"/>
  <c r="S107"/>
  <c r="S111"/>
  <c r="S115"/>
  <c r="S119"/>
  <c r="H103"/>
  <c r="L103" s="1"/>
  <c r="H107"/>
  <c r="L107" s="1"/>
  <c r="H111"/>
  <c r="L111" s="1"/>
  <c r="H115"/>
  <c r="L115" s="1"/>
  <c r="H119"/>
  <c r="L119" s="1"/>
  <c r="N104"/>
  <c r="J104"/>
  <c r="Q104"/>
  <c r="M104"/>
  <c r="P106"/>
  <c r="L106"/>
  <c r="O106"/>
  <c r="R108"/>
  <c r="N108"/>
  <c r="J108"/>
  <c r="Q108"/>
  <c r="M108"/>
  <c r="P110"/>
  <c r="L110"/>
  <c r="O110"/>
  <c r="R112"/>
  <c r="N112"/>
  <c r="J112"/>
  <c r="Q112"/>
  <c r="M112"/>
  <c r="P114"/>
  <c r="L114"/>
  <c r="O114"/>
  <c r="R116"/>
  <c r="N116"/>
  <c r="J116"/>
  <c r="Q116"/>
  <c r="M116"/>
  <c r="P118"/>
  <c r="L118"/>
  <c r="O118"/>
  <c r="R120"/>
  <c r="N120"/>
  <c r="J120"/>
  <c r="Q120"/>
  <c r="M120"/>
  <c r="P122"/>
  <c r="L122"/>
  <c r="O122"/>
  <c r="G24" i="2"/>
  <c r="G26"/>
  <c r="G28"/>
  <c r="G30"/>
  <c r="G32"/>
  <c r="G34"/>
  <c r="G36"/>
  <c r="G38"/>
  <c r="G40"/>
  <c r="G42"/>
  <c r="H24" i="1"/>
  <c r="I24" s="1"/>
  <c r="H26"/>
  <c r="H28"/>
  <c r="I28" s="1"/>
  <c r="H30"/>
  <c r="H32"/>
  <c r="I32" s="1"/>
  <c r="H34"/>
  <c r="H36"/>
  <c r="I36" s="1"/>
  <c r="H38"/>
  <c r="H40"/>
  <c r="I40" s="1"/>
  <c r="H42"/>
  <c r="G23" i="4"/>
  <c r="G23" i="2"/>
  <c r="G25" i="4"/>
  <c r="G25" i="2"/>
  <c r="G27" i="4"/>
  <c r="G27" i="2"/>
  <c r="G29" i="4"/>
  <c r="G29" i="2"/>
  <c r="G31" i="4"/>
  <c r="G31" i="2"/>
  <c r="G33" i="4"/>
  <c r="G33" i="2"/>
  <c r="G35" i="4"/>
  <c r="G35" i="2"/>
  <c r="G37" i="4"/>
  <c r="G37" i="2"/>
  <c r="G39" i="4"/>
  <c r="G39" i="2"/>
  <c r="G41" i="4"/>
  <c r="G41" i="2"/>
  <c r="H23" i="1"/>
  <c r="H25"/>
  <c r="H27"/>
  <c r="H29"/>
  <c r="H31"/>
  <c r="H33"/>
  <c r="H35"/>
  <c r="H37"/>
  <c r="H39"/>
  <c r="H41"/>
  <c r="O108" i="4"/>
  <c r="M104"/>
  <c r="S28"/>
  <c r="J106"/>
  <c r="J108"/>
  <c r="N114"/>
  <c r="H120"/>
  <c r="M106"/>
  <c r="R106"/>
  <c r="S118"/>
  <c r="P104"/>
  <c r="R119"/>
  <c r="L120"/>
  <c r="I120"/>
  <c r="R108"/>
  <c r="L118"/>
  <c r="R110"/>
  <c r="N108"/>
  <c r="S113"/>
  <c r="I118"/>
  <c r="R37"/>
  <c r="Q106"/>
  <c r="S106"/>
  <c r="R32"/>
  <c r="K113"/>
  <c r="K114"/>
  <c r="L122"/>
  <c r="L104"/>
  <c r="L82"/>
  <c r="I114"/>
  <c r="O110"/>
  <c r="S31"/>
  <c r="J120"/>
  <c r="K120"/>
  <c r="R26"/>
  <c r="I116"/>
  <c r="P110"/>
  <c r="O112"/>
  <c r="I122"/>
  <c r="I104"/>
  <c r="O118"/>
  <c r="S121"/>
  <c r="L108"/>
  <c r="K110"/>
  <c r="S36"/>
  <c r="S120"/>
  <c r="I108"/>
  <c r="O104"/>
  <c r="Q104"/>
  <c r="K121"/>
  <c r="N80"/>
  <c r="S102"/>
  <c r="O120"/>
  <c r="M108"/>
  <c r="R109"/>
  <c r="O106"/>
  <c r="K104"/>
  <c r="Q118"/>
  <c r="S39"/>
  <c r="J104"/>
  <c r="J114"/>
  <c r="I106"/>
  <c r="R114"/>
  <c r="S117"/>
  <c r="J116"/>
  <c r="S23"/>
  <c r="S40"/>
  <c r="R115"/>
  <c r="R38"/>
  <c r="H116"/>
  <c r="L114"/>
  <c r="S42"/>
  <c r="R28"/>
  <c r="H112"/>
  <c r="P108"/>
  <c r="S111"/>
  <c r="H40"/>
  <c r="N122"/>
  <c r="L116"/>
  <c r="P116"/>
  <c r="R29"/>
  <c r="R107"/>
  <c r="S35"/>
  <c r="R113"/>
  <c r="R103"/>
  <c r="R121"/>
  <c r="S27"/>
  <c r="J80"/>
  <c r="H108"/>
  <c r="M116"/>
  <c r="R34"/>
  <c r="P114"/>
  <c r="R80"/>
  <c r="R25"/>
  <c r="P112"/>
  <c r="Q110"/>
  <c r="S110"/>
  <c r="K107"/>
  <c r="S107"/>
  <c r="J112"/>
  <c r="S24"/>
  <c r="R112"/>
  <c r="M110"/>
  <c r="Q105"/>
  <c r="P122"/>
  <c r="R104"/>
  <c r="O116"/>
  <c r="R36"/>
  <c r="M112"/>
  <c r="R105"/>
  <c r="S108"/>
  <c r="M118"/>
  <c r="S34"/>
  <c r="S114"/>
  <c r="K119"/>
  <c r="R30"/>
  <c r="K109"/>
  <c r="P118"/>
  <c r="K112"/>
  <c r="S37"/>
  <c r="N106"/>
  <c r="J118"/>
  <c r="R116"/>
  <c r="J122"/>
  <c r="H32"/>
  <c r="S38"/>
  <c r="Q103"/>
  <c r="Q116"/>
  <c r="K108"/>
  <c r="S25"/>
  <c r="N120"/>
  <c r="S33"/>
  <c r="S29"/>
  <c r="I110"/>
  <c r="R118"/>
  <c r="S32"/>
  <c r="K111"/>
  <c r="K117"/>
  <c r="R117"/>
  <c r="K115"/>
  <c r="N112"/>
  <c r="H122"/>
  <c r="N118"/>
  <c r="R120"/>
  <c r="R122"/>
  <c r="R27"/>
  <c r="K103"/>
  <c r="Q122"/>
  <c r="N104"/>
  <c r="J110"/>
  <c r="K105"/>
  <c r="H28"/>
  <c r="R23"/>
  <c r="S122"/>
  <c r="H104"/>
  <c r="H110"/>
  <c r="S115"/>
  <c r="L112"/>
  <c r="R111"/>
  <c r="H118"/>
  <c r="K116"/>
  <c r="R33"/>
  <c r="Q112"/>
  <c r="K122"/>
  <c r="H106"/>
  <c r="P120"/>
  <c r="K118"/>
  <c r="R35"/>
  <c r="S105"/>
  <c r="M120"/>
  <c r="S116"/>
  <c r="I112"/>
  <c r="P106"/>
  <c r="O114"/>
  <c r="H36"/>
  <c r="S103"/>
  <c r="M114"/>
  <c r="O122"/>
  <c r="S109"/>
  <c r="Q120"/>
  <c r="L110"/>
  <c r="H24"/>
  <c r="S112"/>
  <c r="M122"/>
  <c r="Q108"/>
  <c r="N116"/>
  <c r="S26"/>
  <c r="Q114"/>
  <c r="R24"/>
  <c r="K106"/>
  <c r="P82"/>
  <c r="S41"/>
  <c r="R31"/>
  <c r="L106"/>
  <c r="S104"/>
  <c r="N110"/>
  <c r="S30"/>
  <c r="S119"/>
  <c r="H114"/>
  <c r="U80" l="1"/>
  <c r="V63"/>
  <c r="V66"/>
  <c r="V65"/>
  <c r="V70"/>
  <c r="V64"/>
  <c r="V69"/>
  <c r="J122" i="2"/>
  <c r="J118"/>
  <c r="J114"/>
  <c r="J110"/>
  <c r="J106"/>
  <c r="Q106"/>
  <c r="J82"/>
  <c r="L80"/>
  <c r="P80"/>
  <c r="N82"/>
  <c r="H80"/>
  <c r="H120"/>
  <c r="H116"/>
  <c r="H112"/>
  <c r="H108"/>
  <c r="H104"/>
  <c r="Q104"/>
  <c r="W66" i="4"/>
  <c r="W65"/>
  <c r="W69"/>
  <c r="L82" i="2"/>
  <c r="N80"/>
  <c r="K122"/>
  <c r="L120"/>
  <c r="I120"/>
  <c r="Q120"/>
  <c r="K118"/>
  <c r="L116"/>
  <c r="I116"/>
  <c r="Q116"/>
  <c r="K114"/>
  <c r="L112"/>
  <c r="I112"/>
  <c r="Q112"/>
  <c r="K110"/>
  <c r="L108"/>
  <c r="I108"/>
  <c r="Q108"/>
  <c r="K106"/>
  <c r="L104"/>
  <c r="I104"/>
  <c r="O119" i="1"/>
  <c r="R119"/>
  <c r="J119"/>
  <c r="K111"/>
  <c r="N111"/>
  <c r="O103"/>
  <c r="Q103" i="2"/>
  <c r="J103" i="1"/>
  <c r="L122" i="2"/>
  <c r="I122"/>
  <c r="Q122"/>
  <c r="N120"/>
  <c r="O120"/>
  <c r="L118"/>
  <c r="I118"/>
  <c r="Q118"/>
  <c r="N116"/>
  <c r="O116"/>
  <c r="L114"/>
  <c r="I114"/>
  <c r="Q114"/>
  <c r="N112"/>
  <c r="O112"/>
  <c r="L110"/>
  <c r="I110"/>
  <c r="Q110"/>
  <c r="N108"/>
  <c r="O108"/>
  <c r="L106"/>
  <c r="I106"/>
  <c r="J104"/>
  <c r="K104"/>
  <c r="K117" i="1"/>
  <c r="N117"/>
  <c r="O109"/>
  <c r="R109"/>
  <c r="J109"/>
  <c r="Q105" i="2"/>
  <c r="U120" i="4"/>
  <c r="U108"/>
  <c r="U82"/>
  <c r="V80"/>
  <c r="W78"/>
  <c r="X78" s="1"/>
  <c r="W76"/>
  <c r="X76" s="1"/>
  <c r="W74"/>
  <c r="X74" s="1"/>
  <c r="W72"/>
  <c r="X72" s="1"/>
  <c r="W70"/>
  <c r="W68"/>
  <c r="X68" s="1"/>
  <c r="W63"/>
  <c r="H122" i="2"/>
  <c r="U122" i="4"/>
  <c r="H118" i="2"/>
  <c r="U118" i="4"/>
  <c r="H114" i="2"/>
  <c r="U114" i="4"/>
  <c r="H110" i="2"/>
  <c r="U110" i="4"/>
  <c r="H106" i="2"/>
  <c r="U106" i="4"/>
  <c r="P82" i="2"/>
  <c r="J80"/>
  <c r="N122"/>
  <c r="O122"/>
  <c r="P120"/>
  <c r="M120"/>
  <c r="N118"/>
  <c r="O118"/>
  <c r="P116"/>
  <c r="M116"/>
  <c r="N114"/>
  <c r="O114"/>
  <c r="P112"/>
  <c r="M112"/>
  <c r="N110"/>
  <c r="O110"/>
  <c r="P108"/>
  <c r="M108"/>
  <c r="N106"/>
  <c r="O106"/>
  <c r="P104"/>
  <c r="M104"/>
  <c r="K119" i="1"/>
  <c r="N119"/>
  <c r="O111"/>
  <c r="R111"/>
  <c r="J111"/>
  <c r="K103"/>
  <c r="N103"/>
  <c r="P122" i="2"/>
  <c r="M122"/>
  <c r="J120"/>
  <c r="K120"/>
  <c r="P118"/>
  <c r="M118"/>
  <c r="J116"/>
  <c r="K116"/>
  <c r="P114"/>
  <c r="M114"/>
  <c r="J112"/>
  <c r="K112"/>
  <c r="P110"/>
  <c r="M110"/>
  <c r="J108"/>
  <c r="K108"/>
  <c r="P106"/>
  <c r="M106"/>
  <c r="N104"/>
  <c r="O104"/>
  <c r="O117" i="1"/>
  <c r="R117"/>
  <c r="J117"/>
  <c r="K109"/>
  <c r="N109"/>
  <c r="V120" i="4"/>
  <c r="U116"/>
  <c r="U112"/>
  <c r="V108"/>
  <c r="U104"/>
  <c r="W81"/>
  <c r="X81" s="1"/>
  <c r="W79"/>
  <c r="X79" s="1"/>
  <c r="W77"/>
  <c r="X77" s="1"/>
  <c r="W75"/>
  <c r="X75" s="1"/>
  <c r="W73"/>
  <c r="X73" s="1"/>
  <c r="W71"/>
  <c r="X71" s="1"/>
  <c r="W67"/>
  <c r="X67" s="1"/>
  <c r="W64"/>
  <c r="Q119" i="1"/>
  <c r="M119"/>
  <c r="I119"/>
  <c r="P119"/>
  <c r="O115"/>
  <c r="K115"/>
  <c r="R115"/>
  <c r="N115"/>
  <c r="J115"/>
  <c r="Q111"/>
  <c r="M111"/>
  <c r="I111"/>
  <c r="P111"/>
  <c r="O107"/>
  <c r="K107"/>
  <c r="R107"/>
  <c r="N107"/>
  <c r="J107"/>
  <c r="Q103"/>
  <c r="M103"/>
  <c r="I103"/>
  <c r="P103"/>
  <c r="O121"/>
  <c r="K121"/>
  <c r="R121"/>
  <c r="N121"/>
  <c r="J121"/>
  <c r="Q117"/>
  <c r="M117"/>
  <c r="I117"/>
  <c r="P117"/>
  <c r="O113"/>
  <c r="K113"/>
  <c r="R113"/>
  <c r="N113"/>
  <c r="J113"/>
  <c r="Q109"/>
  <c r="M109"/>
  <c r="I109"/>
  <c r="P109"/>
  <c r="O105"/>
  <c r="K105"/>
  <c r="N105"/>
  <c r="J105"/>
  <c r="Q115"/>
  <c r="M115"/>
  <c r="I115"/>
  <c r="P115"/>
  <c r="Q107"/>
  <c r="M107"/>
  <c r="I107"/>
  <c r="P107"/>
  <c r="Q121"/>
  <c r="M121"/>
  <c r="I121"/>
  <c r="P121"/>
  <c r="Q113"/>
  <c r="M113"/>
  <c r="I113"/>
  <c r="P113"/>
  <c r="Q105"/>
  <c r="M105"/>
  <c r="I105"/>
  <c r="P105"/>
  <c r="S41"/>
  <c r="O41"/>
  <c r="K41"/>
  <c r="P41"/>
  <c r="L41"/>
  <c r="I41"/>
  <c r="R41"/>
  <c r="N41"/>
  <c r="J41"/>
  <c r="O37"/>
  <c r="K37"/>
  <c r="P37"/>
  <c r="L37"/>
  <c r="Q37"/>
  <c r="M37"/>
  <c r="I37"/>
  <c r="R37"/>
  <c r="N37"/>
  <c r="J37"/>
  <c r="O33"/>
  <c r="K33"/>
  <c r="P33"/>
  <c r="L33"/>
  <c r="Q33"/>
  <c r="M33"/>
  <c r="I33"/>
  <c r="R33"/>
  <c r="N33"/>
  <c r="J33"/>
  <c r="O29"/>
  <c r="K29"/>
  <c r="P29"/>
  <c r="L29"/>
  <c r="Q29"/>
  <c r="M29"/>
  <c r="I29"/>
  <c r="R29"/>
  <c r="N29"/>
  <c r="J29"/>
  <c r="O25"/>
  <c r="K25"/>
  <c r="P25"/>
  <c r="L25"/>
  <c r="Q25"/>
  <c r="M25"/>
  <c r="I25"/>
  <c r="R25"/>
  <c r="N25"/>
  <c r="J25"/>
  <c r="S42"/>
  <c r="P42"/>
  <c r="L42"/>
  <c r="O42"/>
  <c r="K42"/>
  <c r="R42"/>
  <c r="N42"/>
  <c r="J42"/>
  <c r="Q42"/>
  <c r="M42"/>
  <c r="P38"/>
  <c r="L38"/>
  <c r="O38"/>
  <c r="K38"/>
  <c r="R38"/>
  <c r="N38"/>
  <c r="J38"/>
  <c r="Q38"/>
  <c r="M38"/>
  <c r="P34"/>
  <c r="L34"/>
  <c r="O34"/>
  <c r="K34"/>
  <c r="R34"/>
  <c r="N34"/>
  <c r="J34"/>
  <c r="Q34"/>
  <c r="M34"/>
  <c r="P30"/>
  <c r="L30"/>
  <c r="O30"/>
  <c r="K30"/>
  <c r="R30"/>
  <c r="N30"/>
  <c r="J30"/>
  <c r="Q30"/>
  <c r="M30"/>
  <c r="P26"/>
  <c r="L26"/>
  <c r="O26"/>
  <c r="K26"/>
  <c r="R26"/>
  <c r="N26"/>
  <c r="J26"/>
  <c r="Q26"/>
  <c r="M26"/>
  <c r="Q39"/>
  <c r="M39"/>
  <c r="I39"/>
  <c r="P39"/>
  <c r="L39"/>
  <c r="S39"/>
  <c r="O39"/>
  <c r="K39"/>
  <c r="R39"/>
  <c r="N39"/>
  <c r="J39"/>
  <c r="Q35"/>
  <c r="M35"/>
  <c r="I35"/>
  <c r="P35"/>
  <c r="L35"/>
  <c r="O35"/>
  <c r="K35"/>
  <c r="R35"/>
  <c r="N35"/>
  <c r="J35"/>
  <c r="Q31"/>
  <c r="M31"/>
  <c r="I31"/>
  <c r="P31"/>
  <c r="L31"/>
  <c r="O31"/>
  <c r="K31"/>
  <c r="R31"/>
  <c r="N31"/>
  <c r="J31"/>
  <c r="Q27"/>
  <c r="M27"/>
  <c r="I27"/>
  <c r="P27"/>
  <c r="L27"/>
  <c r="O27"/>
  <c r="K27"/>
  <c r="R27"/>
  <c r="N27"/>
  <c r="J27"/>
  <c r="Q23"/>
  <c r="M23"/>
  <c r="I23"/>
  <c r="P23"/>
  <c r="L23"/>
  <c r="O23"/>
  <c r="K23"/>
  <c r="R23"/>
  <c r="N23"/>
  <c r="J23"/>
  <c r="R40"/>
  <c r="N40"/>
  <c r="J40"/>
  <c r="S40"/>
  <c r="O40"/>
  <c r="K40"/>
  <c r="P40"/>
  <c r="L40"/>
  <c r="Q40"/>
  <c r="M40"/>
  <c r="R36"/>
  <c r="N36"/>
  <c r="J36"/>
  <c r="O36"/>
  <c r="K36"/>
  <c r="P36"/>
  <c r="L36"/>
  <c r="Q36"/>
  <c r="M36"/>
  <c r="R32"/>
  <c r="N32"/>
  <c r="J32"/>
  <c r="O32"/>
  <c r="K32"/>
  <c r="P32"/>
  <c r="L32"/>
  <c r="Q32"/>
  <c r="M32"/>
  <c r="R28"/>
  <c r="N28"/>
  <c r="J28"/>
  <c r="O28"/>
  <c r="K28"/>
  <c r="P28"/>
  <c r="L28"/>
  <c r="Q28"/>
  <c r="M28"/>
  <c r="R24"/>
  <c r="N24"/>
  <c r="J24"/>
  <c r="O24"/>
  <c r="K24"/>
  <c r="P24"/>
  <c r="L24"/>
  <c r="Q24"/>
  <c r="M24"/>
  <c r="M41"/>
  <c r="I42"/>
  <c r="I38"/>
  <c r="I34"/>
  <c r="I30"/>
  <c r="I26"/>
  <c r="Q41"/>
  <c r="M117" i="4"/>
  <c r="J26"/>
  <c r="P24"/>
  <c r="N30"/>
  <c r="J27"/>
  <c r="N103"/>
  <c r="M28"/>
  <c r="O113"/>
  <c r="Q32"/>
  <c r="P111"/>
  <c r="Q35"/>
  <c r="M109"/>
  <c r="Q39"/>
  <c r="Q36"/>
  <c r="H119"/>
  <c r="H30"/>
  <c r="I111"/>
  <c r="K24"/>
  <c r="L35"/>
  <c r="Q115"/>
  <c r="P41"/>
  <c r="Q117"/>
  <c r="H42"/>
  <c r="N24"/>
  <c r="M33"/>
  <c r="J30"/>
  <c r="M37"/>
  <c r="N34"/>
  <c r="O117"/>
  <c r="J33"/>
  <c r="H103"/>
  <c r="J37"/>
  <c r="J39"/>
  <c r="J42"/>
  <c r="M35"/>
  <c r="O25"/>
  <c r="I107"/>
  <c r="N31"/>
  <c r="M115"/>
  <c r="N35"/>
  <c r="L36"/>
  <c r="L111"/>
  <c r="R40"/>
  <c r="P119"/>
  <c r="H34"/>
  <c r="J105"/>
  <c r="I23"/>
  <c r="N113"/>
  <c r="I27"/>
  <c r="O24"/>
  <c r="M113"/>
  <c r="L33"/>
  <c r="Q121"/>
  <c r="L37"/>
  <c r="L32"/>
  <c r="H109"/>
  <c r="I33"/>
  <c r="L117"/>
  <c r="I37"/>
  <c r="M27"/>
  <c r="N38"/>
  <c r="K27"/>
  <c r="K42"/>
  <c r="M39"/>
  <c r="H105"/>
  <c r="N42"/>
  <c r="P121"/>
  <c r="K25"/>
  <c r="I119"/>
  <c r="L30"/>
  <c r="J28"/>
  <c r="P34"/>
  <c r="L107"/>
  <c r="L40"/>
  <c r="O109"/>
  <c r="Q23"/>
  <c r="R39"/>
  <c r="M105"/>
  <c r="K29"/>
  <c r="J113"/>
  <c r="K33"/>
  <c r="J117"/>
  <c r="O28"/>
  <c r="O105"/>
  <c r="J32"/>
  <c r="J23"/>
  <c r="O41"/>
  <c r="I42"/>
  <c r="P113"/>
  <c r="Q25"/>
  <c r="J29"/>
  <c r="M41"/>
  <c r="K38"/>
  <c r="P105"/>
  <c r="O42"/>
  <c r="M119"/>
  <c r="P26"/>
  <c r="N119"/>
  <c r="I30"/>
  <c r="P23"/>
  <c r="O29"/>
  <c r="P30"/>
  <c r="O33"/>
  <c r="I34"/>
  <c r="N107"/>
  <c r="L31"/>
  <c r="O119"/>
  <c r="O23"/>
  <c r="N111"/>
  <c r="J24"/>
  <c r="I103"/>
  <c r="N28"/>
  <c r="I36"/>
  <c r="O37"/>
  <c r="M38"/>
  <c r="N41"/>
  <c r="Q42"/>
  <c r="J107"/>
  <c r="K41"/>
  <c r="N115"/>
  <c r="H26"/>
  <c r="N32"/>
  <c r="H29"/>
  <c r="N26"/>
  <c r="H33"/>
  <c r="K30"/>
  <c r="L26"/>
  <c r="N25"/>
  <c r="I26"/>
  <c r="N29"/>
  <c r="M30"/>
  <c r="O103"/>
  <c r="I31"/>
  <c r="H111"/>
  <c r="I35"/>
  <c r="I28"/>
  <c r="I38"/>
  <c r="H23"/>
  <c r="M42"/>
  <c r="H35"/>
  <c r="L115"/>
  <c r="J40"/>
  <c r="I113"/>
  <c r="R42"/>
  <c r="N121"/>
  <c r="K37"/>
  <c r="O111"/>
  <c r="J41"/>
  <c r="M24"/>
  <c r="P25"/>
  <c r="L39"/>
  <c r="P29"/>
  <c r="O26"/>
  <c r="H115"/>
  <c r="Q29"/>
  <c r="P109"/>
  <c r="Q33"/>
  <c r="M32"/>
  <c r="K34"/>
  <c r="Q40"/>
  <c r="O38"/>
  <c r="J35"/>
  <c r="J36"/>
  <c r="M34"/>
  <c r="P40"/>
  <c r="Q38"/>
  <c r="P31"/>
  <c r="L121"/>
  <c r="N36"/>
  <c r="I105"/>
  <c r="M40"/>
  <c r="J103"/>
  <c r="H39"/>
  <c r="M111"/>
  <c r="K26"/>
  <c r="K23"/>
  <c r="I109"/>
  <c r="Q24"/>
  <c r="J111"/>
  <c r="J38"/>
  <c r="H121"/>
  <c r="L25"/>
  <c r="P115"/>
  <c r="L29"/>
  <c r="R41"/>
  <c r="O30"/>
  <c r="K36"/>
  <c r="L38"/>
  <c r="K31"/>
  <c r="H37"/>
  <c r="O34"/>
  <c r="H41"/>
  <c r="L42"/>
  <c r="I117"/>
  <c r="N39"/>
  <c r="Q109"/>
  <c r="M26"/>
  <c r="M23"/>
  <c r="L119"/>
  <c r="I39"/>
  <c r="Q111"/>
  <c r="P39"/>
  <c r="I40"/>
  <c r="M103"/>
  <c r="L24"/>
  <c r="N109"/>
  <c r="P28"/>
  <c r="M121"/>
  <c r="O27"/>
  <c r="Q107"/>
  <c r="O31"/>
  <c r="P32"/>
  <c r="P103"/>
  <c r="I41"/>
  <c r="I115"/>
  <c r="H27"/>
  <c r="P33"/>
  <c r="L34"/>
  <c r="P37"/>
  <c r="P38"/>
  <c r="J115"/>
  <c r="O35"/>
  <c r="N117"/>
  <c r="K39"/>
  <c r="O40"/>
  <c r="M25"/>
  <c r="P35"/>
  <c r="M29"/>
  <c r="Q26"/>
  <c r="H117"/>
  <c r="Q27"/>
  <c r="L103"/>
  <c r="Q31"/>
  <c r="L41"/>
  <c r="Q113"/>
  <c r="L23"/>
  <c r="J121"/>
  <c r="L27"/>
  <c r="K28"/>
  <c r="I121"/>
  <c r="Q37"/>
  <c r="M107"/>
  <c r="Q41"/>
  <c r="L113"/>
  <c r="P36"/>
  <c r="O115"/>
  <c r="K40"/>
  <c r="K35"/>
  <c r="H107"/>
  <c r="J25"/>
  <c r="N105"/>
  <c r="N40"/>
  <c r="P42"/>
  <c r="J31"/>
  <c r="H25"/>
  <c r="O39"/>
  <c r="L109"/>
  <c r="N23"/>
  <c r="P117"/>
  <c r="N27"/>
  <c r="L28"/>
  <c r="Q30"/>
  <c r="O32"/>
  <c r="J34"/>
  <c r="M31"/>
  <c r="L105"/>
  <c r="I32"/>
  <c r="O107"/>
  <c r="M36"/>
  <c r="H31"/>
  <c r="Q119"/>
  <c r="K32"/>
  <c r="O121"/>
  <c r="O36"/>
  <c r="P27"/>
  <c r="H113"/>
  <c r="I25"/>
  <c r="P107"/>
  <c r="I29"/>
  <c r="J109"/>
  <c r="H38"/>
  <c r="J119"/>
  <c r="I24"/>
  <c r="Q28"/>
  <c r="N33"/>
  <c r="Q34"/>
  <c r="N37"/>
  <c r="X64" l="1"/>
  <c r="X65"/>
  <c r="X63"/>
  <c r="X69"/>
  <c r="X70"/>
  <c r="X66"/>
  <c r="V116"/>
  <c r="V106"/>
  <c r="W106" s="1"/>
  <c r="V110"/>
  <c r="V114"/>
  <c r="V118"/>
  <c r="V122"/>
  <c r="V82"/>
  <c r="V104"/>
  <c r="V112"/>
  <c r="K105" i="2"/>
  <c r="K113"/>
  <c r="K107"/>
  <c r="K103"/>
  <c r="K121"/>
  <c r="K115"/>
  <c r="K109"/>
  <c r="K119"/>
  <c r="K117"/>
  <c r="K111"/>
  <c r="W104" i="4"/>
  <c r="X104" s="1"/>
  <c r="W110"/>
  <c r="W116"/>
  <c r="W118"/>
  <c r="W122"/>
  <c r="H105" i="2"/>
  <c r="U105" i="4"/>
  <c r="P105" i="2"/>
  <c r="H113"/>
  <c r="U113" i="4"/>
  <c r="P113" i="2"/>
  <c r="H121"/>
  <c r="U121" i="4"/>
  <c r="P121" i="2"/>
  <c r="H107"/>
  <c r="U107" i="4"/>
  <c r="P107" i="2"/>
  <c r="H115"/>
  <c r="U115" i="4"/>
  <c r="P115" i="2"/>
  <c r="M105"/>
  <c r="N105"/>
  <c r="H109"/>
  <c r="U109" i="4"/>
  <c r="P109" i="2"/>
  <c r="M113"/>
  <c r="J113"/>
  <c r="O117"/>
  <c r="L117"/>
  <c r="I121"/>
  <c r="Q121"/>
  <c r="N121"/>
  <c r="H103"/>
  <c r="U103" i="4"/>
  <c r="P103" i="2"/>
  <c r="M107"/>
  <c r="J107"/>
  <c r="O111"/>
  <c r="L111"/>
  <c r="I115"/>
  <c r="Q115"/>
  <c r="N115"/>
  <c r="H119"/>
  <c r="U119" i="4"/>
  <c r="P119" i="2"/>
  <c r="W112" i="4"/>
  <c r="X112" s="1"/>
  <c r="W120"/>
  <c r="X120" s="1"/>
  <c r="J109" i="2"/>
  <c r="Q117"/>
  <c r="M103"/>
  <c r="I111"/>
  <c r="N111"/>
  <c r="J119"/>
  <c r="I109"/>
  <c r="N109"/>
  <c r="J117"/>
  <c r="I103"/>
  <c r="N103"/>
  <c r="J111"/>
  <c r="Q119"/>
  <c r="W80" i="4"/>
  <c r="X80" s="1"/>
  <c r="W82"/>
  <c r="O105" i="2"/>
  <c r="L105"/>
  <c r="O113"/>
  <c r="L113"/>
  <c r="O121"/>
  <c r="L121"/>
  <c r="O107"/>
  <c r="L107"/>
  <c r="O115"/>
  <c r="L115"/>
  <c r="I105"/>
  <c r="J105"/>
  <c r="O109"/>
  <c r="L109"/>
  <c r="I113"/>
  <c r="Q113"/>
  <c r="N113"/>
  <c r="H117"/>
  <c r="U117" i="4"/>
  <c r="P117" i="2"/>
  <c r="M121"/>
  <c r="J121"/>
  <c r="O103"/>
  <c r="L103"/>
  <c r="I107"/>
  <c r="Q107"/>
  <c r="N107"/>
  <c r="H111"/>
  <c r="U111" i="4"/>
  <c r="P111" i="2"/>
  <c r="M115"/>
  <c r="J115"/>
  <c r="O119"/>
  <c r="L119"/>
  <c r="W108" i="4"/>
  <c r="X108" s="1"/>
  <c r="M109" i="2"/>
  <c r="I117"/>
  <c r="N117"/>
  <c r="J103"/>
  <c r="Q111"/>
  <c r="M119"/>
  <c r="W114" i="4"/>
  <c r="Q109" i="2"/>
  <c r="M117"/>
  <c r="M111"/>
  <c r="I119"/>
  <c r="N119"/>
  <c r="H28"/>
  <c r="H36"/>
  <c r="H24"/>
  <c r="U24" i="4"/>
  <c r="H32" i="2"/>
  <c r="U32" i="4"/>
  <c r="H40" i="2"/>
  <c r="L41"/>
  <c r="P24"/>
  <c r="O24"/>
  <c r="N24"/>
  <c r="M24"/>
  <c r="L28"/>
  <c r="K28"/>
  <c r="J28"/>
  <c r="I28"/>
  <c r="U28" i="4"/>
  <c r="Q28" i="2"/>
  <c r="P32"/>
  <c r="O32"/>
  <c r="N32"/>
  <c r="M32"/>
  <c r="L36"/>
  <c r="K36"/>
  <c r="J36"/>
  <c r="I36"/>
  <c r="U36" i="4"/>
  <c r="Q36" i="2"/>
  <c r="P40"/>
  <c r="O40"/>
  <c r="N40"/>
  <c r="U40" i="4"/>
  <c r="I40" i="2"/>
  <c r="V40" i="4"/>
  <c r="W40" s="1"/>
  <c r="Q40" i="2"/>
  <c r="M23"/>
  <c r="J23"/>
  <c r="K23"/>
  <c r="H23"/>
  <c r="U23" i="4"/>
  <c r="P23" i="2"/>
  <c r="M27"/>
  <c r="J27"/>
  <c r="K27"/>
  <c r="H27"/>
  <c r="U27" i="4"/>
  <c r="P27" i="2"/>
  <c r="M31"/>
  <c r="J31"/>
  <c r="K31"/>
  <c r="H31"/>
  <c r="U31" i="4"/>
  <c r="P31" i="2"/>
  <c r="M35"/>
  <c r="J35"/>
  <c r="K35"/>
  <c r="H35"/>
  <c r="U35" i="4"/>
  <c r="P35" i="2"/>
  <c r="M39"/>
  <c r="J39"/>
  <c r="O39"/>
  <c r="L39"/>
  <c r="L26"/>
  <c r="I26"/>
  <c r="Q26"/>
  <c r="N26"/>
  <c r="O26"/>
  <c r="P30"/>
  <c r="M30"/>
  <c r="J30"/>
  <c r="K30"/>
  <c r="L34"/>
  <c r="I34"/>
  <c r="Q34"/>
  <c r="N34"/>
  <c r="O34"/>
  <c r="P38"/>
  <c r="M38"/>
  <c r="J38"/>
  <c r="K38"/>
  <c r="L42"/>
  <c r="U42" i="4"/>
  <c r="V42" s="1"/>
  <c r="W42" s="1"/>
  <c r="I42" i="2"/>
  <c r="Q42"/>
  <c r="N42"/>
  <c r="O42"/>
  <c r="I25"/>
  <c r="Q25"/>
  <c r="L25"/>
  <c r="K25"/>
  <c r="J25"/>
  <c r="I29"/>
  <c r="Q29"/>
  <c r="L29"/>
  <c r="K29"/>
  <c r="J29"/>
  <c r="I33"/>
  <c r="Q33"/>
  <c r="L33"/>
  <c r="K33"/>
  <c r="J33"/>
  <c r="I37"/>
  <c r="Q37"/>
  <c r="L37"/>
  <c r="K37"/>
  <c r="J37"/>
  <c r="I41"/>
  <c r="Q41"/>
  <c r="K41"/>
  <c r="J41"/>
  <c r="P41"/>
  <c r="H26"/>
  <c r="U26" i="4"/>
  <c r="H30" i="2"/>
  <c r="U30" i="4"/>
  <c r="H34" i="2"/>
  <c r="U34" i="4"/>
  <c r="H38" i="2"/>
  <c r="U38" i="4"/>
  <c r="H42" i="2"/>
  <c r="L24"/>
  <c r="K24"/>
  <c r="J24"/>
  <c r="I24"/>
  <c r="Q24"/>
  <c r="P28"/>
  <c r="O28"/>
  <c r="N28"/>
  <c r="M28"/>
  <c r="L32"/>
  <c r="K32"/>
  <c r="J32"/>
  <c r="I32"/>
  <c r="Q32"/>
  <c r="P36"/>
  <c r="O36"/>
  <c r="N36"/>
  <c r="M36"/>
  <c r="L40"/>
  <c r="K40"/>
  <c r="J40"/>
  <c r="M40"/>
  <c r="I23"/>
  <c r="Q23"/>
  <c r="N23"/>
  <c r="O23"/>
  <c r="L23"/>
  <c r="I27"/>
  <c r="Q27"/>
  <c r="N27"/>
  <c r="O27"/>
  <c r="L27"/>
  <c r="I31"/>
  <c r="Q31"/>
  <c r="N31"/>
  <c r="O31"/>
  <c r="L31"/>
  <c r="I35"/>
  <c r="Q35"/>
  <c r="N35"/>
  <c r="O35"/>
  <c r="L35"/>
  <c r="I39"/>
  <c r="Q39"/>
  <c r="N39"/>
  <c r="K39"/>
  <c r="H39"/>
  <c r="U39" i="4"/>
  <c r="P39" i="2"/>
  <c r="P26"/>
  <c r="M26"/>
  <c r="J26"/>
  <c r="K26"/>
  <c r="L30"/>
  <c r="I30"/>
  <c r="Q30"/>
  <c r="N30"/>
  <c r="O30"/>
  <c r="P34"/>
  <c r="M34"/>
  <c r="J34"/>
  <c r="K34"/>
  <c r="L38"/>
  <c r="I38"/>
  <c r="Q38"/>
  <c r="N38"/>
  <c r="O38"/>
  <c r="P42"/>
  <c r="M42"/>
  <c r="J42"/>
  <c r="K42"/>
  <c r="M25"/>
  <c r="H25"/>
  <c r="U25" i="4"/>
  <c r="P25" i="2"/>
  <c r="O25"/>
  <c r="N25"/>
  <c r="M29"/>
  <c r="H29"/>
  <c r="U29" i="4"/>
  <c r="P29" i="2"/>
  <c r="O29"/>
  <c r="N29"/>
  <c r="M33"/>
  <c r="H33"/>
  <c r="U33" i="4"/>
  <c r="P33" i="2"/>
  <c r="O33"/>
  <c r="N33"/>
  <c r="M37"/>
  <c r="H37"/>
  <c r="U37" i="4"/>
  <c r="P37" i="2"/>
  <c r="O37"/>
  <c r="N37"/>
  <c r="M41"/>
  <c r="H41"/>
  <c r="U41" i="4"/>
  <c r="O41" i="2"/>
  <c r="N41"/>
  <c r="X82" i="4" l="1"/>
  <c r="X118"/>
  <c r="X110"/>
  <c r="X116"/>
  <c r="X122"/>
  <c r="X114"/>
  <c r="X106"/>
  <c r="V41"/>
  <c r="W41" s="1"/>
  <c r="V37"/>
  <c r="W37" s="1"/>
  <c r="V33"/>
  <c r="W33" s="1"/>
  <c r="V29"/>
  <c r="W29" s="1"/>
  <c r="V25"/>
  <c r="W25" s="1"/>
  <c r="V39"/>
  <c r="W39" s="1"/>
  <c r="V38"/>
  <c r="W38" s="1"/>
  <c r="V34"/>
  <c r="W34" s="1"/>
  <c r="V30"/>
  <c r="W30" s="1"/>
  <c r="V26"/>
  <c r="W26" s="1"/>
  <c r="V35"/>
  <c r="W35" s="1"/>
  <c r="V31"/>
  <c r="W31" s="1"/>
  <c r="V27"/>
  <c r="W27" s="1"/>
  <c r="V23"/>
  <c r="W23" s="1"/>
  <c r="V32"/>
  <c r="W32" s="1"/>
  <c r="V24"/>
  <c r="W24" s="1"/>
  <c r="V119"/>
  <c r="W119" s="1"/>
  <c r="V103"/>
  <c r="V109"/>
  <c r="V107"/>
  <c r="V113"/>
  <c r="X40"/>
  <c r="V36"/>
  <c r="W36" s="1"/>
  <c r="V28"/>
  <c r="W28" s="1"/>
  <c r="V111"/>
  <c r="W111" s="1"/>
  <c r="V117"/>
  <c r="W117" s="1"/>
  <c r="X117" s="1"/>
  <c r="V115"/>
  <c r="W115" s="1"/>
  <c r="X115" s="1"/>
  <c r="V121"/>
  <c r="W121" s="1"/>
  <c r="X121" s="1"/>
  <c r="V105"/>
  <c r="W105" s="1"/>
  <c r="X105" s="1"/>
  <c r="X42"/>
  <c r="W109"/>
  <c r="X111" l="1"/>
  <c r="X109"/>
  <c r="X28"/>
  <c r="X36"/>
  <c r="X119"/>
  <c r="W113"/>
  <c r="X113" s="1"/>
  <c r="W103"/>
  <c r="X103" s="1"/>
  <c r="W107"/>
  <c r="X107" s="1"/>
  <c r="X24"/>
  <c r="X32"/>
  <c r="X23"/>
  <c r="X27"/>
  <c r="X31"/>
  <c r="X35"/>
  <c r="X26"/>
  <c r="X30"/>
  <c r="X34"/>
  <c r="X38"/>
  <c r="X39"/>
  <c r="X25"/>
  <c r="X29"/>
  <c r="X33"/>
  <c r="X37"/>
  <c r="X41"/>
  <c r="L23" i="6" l="1"/>
  <c r="L22"/>
  <c r="J21"/>
  <c r="J16" s="1"/>
  <c r="D92" i="8"/>
  <c r="F92" s="1"/>
  <c r="C92"/>
  <c r="E92" s="1"/>
  <c r="B92"/>
  <c r="D91"/>
  <c r="F91" s="1"/>
  <c r="C91"/>
  <c r="E91" s="1"/>
  <c r="B91"/>
  <c r="D90"/>
  <c r="F90" s="1"/>
  <c r="C90"/>
  <c r="E90" s="1"/>
  <c r="B90"/>
  <c r="D89"/>
  <c r="F89" s="1"/>
  <c r="C89"/>
  <c r="E89" s="1"/>
  <c r="B89"/>
  <c r="D88"/>
  <c r="F88" s="1"/>
  <c r="C88"/>
  <c r="E88" s="1"/>
  <c r="B88"/>
  <c r="D87"/>
  <c r="F87" s="1"/>
  <c r="C87"/>
  <c r="E87" s="1"/>
  <c r="B87"/>
  <c r="D86"/>
  <c r="F86" s="1"/>
  <c r="C86"/>
  <c r="E86" s="1"/>
  <c r="B86"/>
  <c r="D85"/>
  <c r="F85" s="1"/>
  <c r="C85"/>
  <c r="E85" s="1"/>
  <c r="B85"/>
  <c r="D84"/>
  <c r="F84" s="1"/>
  <c r="C84"/>
  <c r="E84" s="1"/>
  <c r="B84"/>
  <c r="D83"/>
  <c r="F83" s="1"/>
  <c r="C83"/>
  <c r="E83" s="1"/>
  <c r="B83"/>
  <c r="D82"/>
  <c r="F82" s="1"/>
  <c r="C82"/>
  <c r="E82" s="1"/>
  <c r="B82"/>
  <c r="D81"/>
  <c r="F81" s="1"/>
  <c r="C81"/>
  <c r="E81" s="1"/>
  <c r="B81"/>
  <c r="D80"/>
  <c r="F80" s="1"/>
  <c r="C80"/>
  <c r="E80" s="1"/>
  <c r="B80"/>
  <c r="D79"/>
  <c r="F79" s="1"/>
  <c r="C79"/>
  <c r="E79" s="1"/>
  <c r="B79"/>
  <c r="D78"/>
  <c r="F78" s="1"/>
  <c r="C78"/>
  <c r="E78" s="1"/>
  <c r="B78"/>
  <c r="D77"/>
  <c r="F77" s="1"/>
  <c r="C77"/>
  <c r="E77" s="1"/>
  <c r="B77"/>
  <c r="D76"/>
  <c r="F76" s="1"/>
  <c r="C76"/>
  <c r="E76" s="1"/>
  <c r="B76"/>
  <c r="D75"/>
  <c r="F75" s="1"/>
  <c r="C75"/>
  <c r="E75" s="1"/>
  <c r="B75"/>
  <c r="D74"/>
  <c r="F74" s="1"/>
  <c r="C74"/>
  <c r="E74" s="1"/>
  <c r="B74"/>
  <c r="D73"/>
  <c r="F73" s="1"/>
  <c r="C73"/>
  <c r="E73" s="1"/>
  <c r="B73"/>
  <c r="D72"/>
  <c r="F72" s="1"/>
  <c r="C72"/>
  <c r="E72" s="1"/>
  <c r="B72"/>
  <c r="D71"/>
  <c r="F71" s="1"/>
  <c r="C71"/>
  <c r="E71" s="1"/>
  <c r="B71"/>
  <c r="D70"/>
  <c r="F70" s="1"/>
  <c r="C70"/>
  <c r="E70" s="1"/>
  <c r="B70"/>
  <c r="D69"/>
  <c r="F69" s="1"/>
  <c r="C69"/>
  <c r="E69" s="1"/>
  <c r="B69"/>
  <c r="D68"/>
  <c r="F68" s="1"/>
  <c r="C68"/>
  <c r="E68" s="1"/>
  <c r="B68"/>
  <c r="D67"/>
  <c r="F67" s="1"/>
  <c r="C67"/>
  <c r="E67" s="1"/>
  <c r="B67"/>
  <c r="D66"/>
  <c r="F66" s="1"/>
  <c r="C66"/>
  <c r="E66" s="1"/>
  <c r="B66"/>
  <c r="D65"/>
  <c r="F65" s="1"/>
  <c r="C65"/>
  <c r="E65" s="1"/>
  <c r="B65"/>
  <c r="D64"/>
  <c r="F64" s="1"/>
  <c r="C64"/>
  <c r="E64" s="1"/>
  <c r="B64"/>
  <c r="D63"/>
  <c r="F63" s="1"/>
  <c r="C63"/>
  <c r="E63" s="1"/>
  <c r="B63"/>
  <c r="D62"/>
  <c r="F62" s="1"/>
  <c r="C62"/>
  <c r="E62" s="1"/>
  <c r="B62"/>
  <c r="D61"/>
  <c r="F61" s="1"/>
  <c r="C61"/>
  <c r="E61" s="1"/>
  <c r="B61"/>
  <c r="D60"/>
  <c r="F60" s="1"/>
  <c r="C60"/>
  <c r="E60" s="1"/>
  <c r="B60"/>
  <c r="D59"/>
  <c r="F59" s="1"/>
  <c r="C59"/>
  <c r="E59" s="1"/>
  <c r="B59"/>
  <c r="D58"/>
  <c r="F58" s="1"/>
  <c r="C58"/>
  <c r="E58" s="1"/>
  <c r="B58"/>
  <c r="D57"/>
  <c r="F57" s="1"/>
  <c r="C57"/>
  <c r="E57" s="1"/>
  <c r="B57"/>
  <c r="D56"/>
  <c r="F56" s="1"/>
  <c r="C56"/>
  <c r="E56" s="1"/>
  <c r="B56"/>
  <c r="D55"/>
  <c r="F55" s="1"/>
  <c r="C55"/>
  <c r="E55" s="1"/>
  <c r="B55"/>
  <c r="D54"/>
  <c r="F54" s="1"/>
  <c r="C54"/>
  <c r="E54" s="1"/>
  <c r="B54"/>
  <c r="D53"/>
  <c r="F53" s="1"/>
  <c r="C53"/>
  <c r="E53" s="1"/>
  <c r="B53"/>
  <c r="D52"/>
  <c r="F52" s="1"/>
  <c r="C52"/>
  <c r="E52" s="1"/>
  <c r="B52"/>
  <c r="D51"/>
  <c r="F51" s="1"/>
  <c r="C51"/>
  <c r="E51" s="1"/>
  <c r="B51"/>
  <c r="D50"/>
  <c r="F50" s="1"/>
  <c r="C50"/>
  <c r="E50" s="1"/>
  <c r="B50"/>
  <c r="D49"/>
  <c r="F49" s="1"/>
  <c r="C49"/>
  <c r="E49" s="1"/>
  <c r="B49"/>
  <c r="D48"/>
  <c r="F48" s="1"/>
  <c r="C48"/>
  <c r="E48" s="1"/>
  <c r="B48"/>
  <c r="D47"/>
  <c r="F47" s="1"/>
  <c r="C47"/>
  <c r="E47" s="1"/>
  <c r="B47"/>
  <c r="D46"/>
  <c r="F46" s="1"/>
  <c r="C46"/>
  <c r="E46" s="1"/>
  <c r="B46"/>
  <c r="D45"/>
  <c r="F45" s="1"/>
  <c r="C45"/>
  <c r="E45" s="1"/>
  <c r="B45"/>
  <c r="D44"/>
  <c r="F44" s="1"/>
  <c r="C44"/>
  <c r="E44" s="1"/>
  <c r="B44"/>
  <c r="D43"/>
  <c r="F43" s="1"/>
  <c r="C43"/>
  <c r="E43" s="1"/>
  <c r="B43"/>
  <c r="D42"/>
  <c r="F42" s="1"/>
  <c r="C42"/>
  <c r="E42" s="1"/>
  <c r="B42"/>
  <c r="D41"/>
  <c r="F41" s="1"/>
  <c r="C41"/>
  <c r="E41" s="1"/>
  <c r="B41"/>
  <c r="D40"/>
  <c r="F40" s="1"/>
  <c r="C40"/>
  <c r="E40" s="1"/>
  <c r="B40"/>
  <c r="D39"/>
  <c r="F39" s="1"/>
  <c r="C39"/>
  <c r="E39" s="1"/>
  <c r="B39"/>
  <c r="D38"/>
  <c r="F38" s="1"/>
  <c r="C38"/>
  <c r="E38" s="1"/>
  <c r="B38"/>
  <c r="D37"/>
  <c r="F37" s="1"/>
  <c r="C37"/>
  <c r="E37" s="1"/>
  <c r="B37"/>
  <c r="D36"/>
  <c r="F36" s="1"/>
  <c r="C36"/>
  <c r="E36" s="1"/>
  <c r="B36"/>
  <c r="D35"/>
  <c r="F35" s="1"/>
  <c r="C35"/>
  <c r="E35" s="1"/>
  <c r="B35"/>
  <c r="D34"/>
  <c r="F34" s="1"/>
  <c r="C34"/>
  <c r="E34" s="1"/>
  <c r="B34"/>
  <c r="D33"/>
  <c r="F33" s="1"/>
  <c r="C33"/>
  <c r="E33" s="1"/>
  <c r="B33"/>
  <c r="D32"/>
  <c r="F32" s="1"/>
  <c r="C32"/>
  <c r="E32" s="1"/>
  <c r="B32"/>
  <c r="D31"/>
  <c r="F31" s="1"/>
  <c r="C31"/>
  <c r="E31" s="1"/>
  <c r="B31"/>
  <c r="D30"/>
  <c r="F30" s="1"/>
  <c r="C30"/>
  <c r="E30" s="1"/>
  <c r="B30"/>
  <c r="D29"/>
  <c r="F29" s="1"/>
  <c r="C29"/>
  <c r="E29" s="1"/>
  <c r="B29"/>
  <c r="D28"/>
  <c r="F28" s="1"/>
  <c r="C28"/>
  <c r="E28" s="1"/>
  <c r="B28"/>
  <c r="D27"/>
  <c r="F27" s="1"/>
  <c r="C27"/>
  <c r="E27" s="1"/>
  <c r="B27"/>
  <c r="D26"/>
  <c r="F26" s="1"/>
  <c r="C26"/>
  <c r="E26" s="1"/>
  <c r="B26"/>
  <c r="D25"/>
  <c r="F25" s="1"/>
  <c r="C25"/>
  <c r="E25" s="1"/>
  <c r="B25"/>
  <c r="D24"/>
  <c r="F24" s="1"/>
  <c r="C24"/>
  <c r="E24" s="1"/>
  <c r="B24"/>
  <c r="D23"/>
  <c r="F23" s="1"/>
  <c r="C23"/>
  <c r="E23" s="1"/>
  <c r="B23"/>
  <c r="D22"/>
  <c r="F22" s="1"/>
  <c r="C22"/>
  <c r="E22" s="1"/>
  <c r="B22"/>
  <c r="D21"/>
  <c r="F21" s="1"/>
  <c r="C21"/>
  <c r="E21" s="1"/>
  <c r="B21"/>
  <c r="D20"/>
  <c r="F20" s="1"/>
  <c r="C20"/>
  <c r="E20" s="1"/>
  <c r="B20"/>
  <c r="D19"/>
  <c r="F19" s="1"/>
  <c r="C19"/>
  <c r="E19" s="1"/>
  <c r="B19"/>
  <c r="D18"/>
  <c r="F18" s="1"/>
  <c r="C18"/>
  <c r="E18" s="1"/>
  <c r="B18"/>
  <c r="D17"/>
  <c r="F17" s="1"/>
  <c r="C17"/>
  <c r="E17" s="1"/>
  <c r="B17"/>
  <c r="D16"/>
  <c r="F16" s="1"/>
  <c r="C16"/>
  <c r="E16" s="1"/>
  <c r="B16"/>
  <c r="D15"/>
  <c r="F15" s="1"/>
  <c r="C15"/>
  <c r="E15" s="1"/>
  <c r="B15"/>
  <c r="D14"/>
  <c r="F14" s="1"/>
  <c r="C14"/>
  <c r="E14" s="1"/>
  <c r="B14"/>
  <c r="D13"/>
  <c r="F13" s="1"/>
  <c r="C13"/>
  <c r="E13" s="1"/>
  <c r="B13"/>
  <c r="D12"/>
  <c r="F12" s="1"/>
  <c r="C12"/>
  <c r="E12" s="1"/>
  <c r="B12"/>
  <c r="D11"/>
  <c r="F11" s="1"/>
  <c r="C11"/>
  <c r="E11" s="1"/>
  <c r="B11"/>
  <c r="D10"/>
  <c r="F10" s="1"/>
  <c r="C10"/>
  <c r="E10" s="1"/>
  <c r="B10"/>
  <c r="D9"/>
  <c r="F9" s="1"/>
  <c r="C9"/>
  <c r="E9" s="1"/>
  <c r="B9"/>
  <c r="D8"/>
  <c r="F8" s="1"/>
  <c r="C8"/>
  <c r="E8" s="1"/>
  <c r="B8"/>
  <c r="D7"/>
  <c r="F7" s="1"/>
  <c r="C7"/>
  <c r="E7" s="1"/>
  <c r="B7"/>
  <c r="D6"/>
  <c r="F6" s="1"/>
  <c r="C6"/>
  <c r="E6" s="1"/>
  <c r="B6"/>
  <c r="D5"/>
  <c r="F5" s="1"/>
  <c r="C5"/>
  <c r="E5" s="1"/>
  <c r="B5"/>
  <c r="D4"/>
  <c r="F4" s="1"/>
  <c r="C4"/>
  <c r="E4" s="1"/>
  <c r="B4"/>
  <c r="D3"/>
  <c r="F3" s="1"/>
  <c r="C3"/>
  <c r="E3" s="1"/>
  <c r="B3"/>
  <c r="D2"/>
  <c r="C2"/>
  <c r="E2" s="1"/>
  <c r="B2"/>
  <c r="AK1489" i="7"/>
  <c r="AL1489" s="1"/>
  <c r="X1489"/>
  <c r="H1489"/>
  <c r="F1489"/>
  <c r="AL1488"/>
  <c r="L1488"/>
  <c r="H1488"/>
  <c r="F1488"/>
  <c r="AL1487"/>
  <c r="L1487"/>
  <c r="H1487"/>
  <c r="F1487"/>
  <c r="AL1486"/>
  <c r="L1486"/>
  <c r="H1486"/>
  <c r="F1486"/>
  <c r="AL1485"/>
  <c r="L1485"/>
  <c r="H1485"/>
  <c r="F1485"/>
  <c r="AL1484"/>
  <c r="L1484"/>
  <c r="H1484"/>
  <c r="F1484"/>
  <c r="AL1483"/>
  <c r="L1483"/>
  <c r="H1483"/>
  <c r="F1483"/>
  <c r="AL1482"/>
  <c r="L1482"/>
  <c r="H1482"/>
  <c r="F1482"/>
  <c r="AL1481"/>
  <c r="L1481"/>
  <c r="H1481"/>
  <c r="F1481"/>
  <c r="AL1480"/>
  <c r="L1480"/>
  <c r="H1480"/>
  <c r="F1480"/>
  <c r="AL1479"/>
  <c r="L1479"/>
  <c r="H1479"/>
  <c r="F1479"/>
  <c r="AL1478"/>
  <c r="L1478"/>
  <c r="H1478"/>
  <c r="F1478"/>
  <c r="AL1477"/>
  <c r="L1477"/>
  <c r="H1477"/>
  <c r="F1477"/>
  <c r="AK1476"/>
  <c r="AL1476" s="1"/>
  <c r="X1476"/>
  <c r="H1476"/>
  <c r="F1476"/>
  <c r="AL1475"/>
  <c r="L1475"/>
  <c r="H1475"/>
  <c r="F1475"/>
  <c r="AL1474"/>
  <c r="L1474"/>
  <c r="AE1474" s="1"/>
  <c r="AF1474" s="1"/>
  <c r="I1474" s="1"/>
  <c r="H1474"/>
  <c r="F1474"/>
  <c r="AL1473"/>
  <c r="L1473"/>
  <c r="H1473"/>
  <c r="F1473"/>
  <c r="AL1472"/>
  <c r="L1472"/>
  <c r="AE1472" s="1"/>
  <c r="AF1472" s="1"/>
  <c r="I1472" s="1"/>
  <c r="H1472"/>
  <c r="F1472"/>
  <c r="AL1471"/>
  <c r="L1471"/>
  <c r="H1471"/>
  <c r="F1471"/>
  <c r="AL1470"/>
  <c r="L1470"/>
  <c r="AE1470" s="1"/>
  <c r="AF1470" s="1"/>
  <c r="I1470" s="1"/>
  <c r="H1470"/>
  <c r="F1470"/>
  <c r="AL1469"/>
  <c r="L1469"/>
  <c r="H1469"/>
  <c r="F1469"/>
  <c r="AL1468"/>
  <c r="L1468"/>
  <c r="AE1468" s="1"/>
  <c r="AF1468" s="1"/>
  <c r="I1468" s="1"/>
  <c r="H1468"/>
  <c r="F1468"/>
  <c r="AL1467"/>
  <c r="L1467"/>
  <c r="H1467"/>
  <c r="F1467"/>
  <c r="AL1466"/>
  <c r="L1466"/>
  <c r="AE1466" s="1"/>
  <c r="AF1466" s="1"/>
  <c r="I1466" s="1"/>
  <c r="H1466"/>
  <c r="F1466"/>
  <c r="AK1465"/>
  <c r="AL1465" s="1"/>
  <c r="X1465"/>
  <c r="H1465"/>
  <c r="F1465"/>
  <c r="AL1464"/>
  <c r="L1464"/>
  <c r="H1464"/>
  <c r="F1464"/>
  <c r="AL1463"/>
  <c r="L1463"/>
  <c r="H1463"/>
  <c r="F1463"/>
  <c r="AL1462"/>
  <c r="L1462"/>
  <c r="H1462"/>
  <c r="F1462"/>
  <c r="AL1461"/>
  <c r="L1461"/>
  <c r="H1461"/>
  <c r="F1461"/>
  <c r="AL1460"/>
  <c r="L1460"/>
  <c r="H1460"/>
  <c r="F1460"/>
  <c r="AL1459"/>
  <c r="L1459"/>
  <c r="H1459"/>
  <c r="F1459"/>
  <c r="AL1458"/>
  <c r="L1458"/>
  <c r="H1458"/>
  <c r="F1458"/>
  <c r="AL1457"/>
  <c r="L1457"/>
  <c r="H1457"/>
  <c r="F1457"/>
  <c r="AL1456"/>
  <c r="L1456"/>
  <c r="H1456"/>
  <c r="F1456"/>
  <c r="AL1455"/>
  <c r="L1455"/>
  <c r="H1455"/>
  <c r="F1455"/>
  <c r="AL1454"/>
  <c r="L1454"/>
  <c r="H1454"/>
  <c r="F1454"/>
  <c r="AL1453"/>
  <c r="L1453"/>
  <c r="H1453"/>
  <c r="F1453"/>
  <c r="AL1452"/>
  <c r="L1452"/>
  <c r="H1452"/>
  <c r="F1452"/>
  <c r="AL1451"/>
  <c r="L1451"/>
  <c r="H1451"/>
  <c r="F1451"/>
  <c r="AL1450"/>
  <c r="L1450"/>
  <c r="H1450"/>
  <c r="F1450"/>
  <c r="AL1449"/>
  <c r="L1449"/>
  <c r="H1449"/>
  <c r="F1449"/>
  <c r="AL1448"/>
  <c r="L1448"/>
  <c r="H1448"/>
  <c r="F1448"/>
  <c r="AL1447"/>
  <c r="L1447"/>
  <c r="H1447"/>
  <c r="F1447"/>
  <c r="AL1446"/>
  <c r="L1446"/>
  <c r="H1446"/>
  <c r="F1446"/>
  <c r="AL1445"/>
  <c r="L1445"/>
  <c r="H1445"/>
  <c r="F1445"/>
  <c r="AL1444"/>
  <c r="L1444"/>
  <c r="H1444"/>
  <c r="F1444"/>
  <c r="AK1443"/>
  <c r="AL1443" s="1"/>
  <c r="X1443"/>
  <c r="H1443"/>
  <c r="F1443"/>
  <c r="AL1442"/>
  <c r="L1442"/>
  <c r="H1442"/>
  <c r="F1442"/>
  <c r="AL1441"/>
  <c r="L1441"/>
  <c r="H1441"/>
  <c r="F1441"/>
  <c r="AL1440"/>
  <c r="L1440"/>
  <c r="H1440"/>
  <c r="F1440"/>
  <c r="AL1439"/>
  <c r="L1439"/>
  <c r="H1439"/>
  <c r="F1439"/>
  <c r="AL1438"/>
  <c r="L1438"/>
  <c r="H1438"/>
  <c r="F1438"/>
  <c r="AL1437"/>
  <c r="L1437"/>
  <c r="H1437"/>
  <c r="F1437"/>
  <c r="AL1436"/>
  <c r="L1436"/>
  <c r="H1436"/>
  <c r="F1436"/>
  <c r="AL1435"/>
  <c r="L1435"/>
  <c r="H1435"/>
  <c r="F1435"/>
  <c r="AL1434"/>
  <c r="L1434"/>
  <c r="H1434"/>
  <c r="F1434"/>
  <c r="AL1433"/>
  <c r="L1433"/>
  <c r="H1433"/>
  <c r="F1433"/>
  <c r="AL1432"/>
  <c r="L1432"/>
  <c r="H1432"/>
  <c r="F1432"/>
  <c r="AL1431"/>
  <c r="L1431"/>
  <c r="H1431"/>
  <c r="F1431"/>
  <c r="AL1430"/>
  <c r="L1430"/>
  <c r="H1430"/>
  <c r="F1430"/>
  <c r="AL1429"/>
  <c r="L1429"/>
  <c r="H1429"/>
  <c r="F1429"/>
  <c r="AL1428"/>
  <c r="L1428"/>
  <c r="H1428"/>
  <c r="F1428"/>
  <c r="AL1427"/>
  <c r="L1427"/>
  <c r="H1427"/>
  <c r="F1427"/>
  <c r="AL1426"/>
  <c r="L1426"/>
  <c r="H1426"/>
  <c r="F1426"/>
  <c r="AL1425"/>
  <c r="L1425"/>
  <c r="H1425"/>
  <c r="F1425"/>
  <c r="AL1424"/>
  <c r="L1424"/>
  <c r="H1424"/>
  <c r="F1424"/>
  <c r="AK1423"/>
  <c r="AL1423" s="1"/>
  <c r="X1423"/>
  <c r="H1423"/>
  <c r="F1423"/>
  <c r="AL1422"/>
  <c r="L1422"/>
  <c r="H1422"/>
  <c r="F1422"/>
  <c r="AL1421"/>
  <c r="L1421"/>
  <c r="AE1421" s="1"/>
  <c r="AF1421" s="1"/>
  <c r="I1421" s="1"/>
  <c r="H1421"/>
  <c r="F1421"/>
  <c r="AL1420"/>
  <c r="L1420"/>
  <c r="H1420"/>
  <c r="F1420"/>
  <c r="AL1419"/>
  <c r="L1419"/>
  <c r="AE1419" s="1"/>
  <c r="AF1419" s="1"/>
  <c r="I1419" s="1"/>
  <c r="H1419"/>
  <c r="F1419"/>
  <c r="AL1418"/>
  <c r="L1418"/>
  <c r="H1418"/>
  <c r="F1418"/>
  <c r="AL1417"/>
  <c r="L1417"/>
  <c r="AE1417" s="1"/>
  <c r="AF1417" s="1"/>
  <c r="I1417" s="1"/>
  <c r="H1417"/>
  <c r="F1417"/>
  <c r="AL1416"/>
  <c r="L1416"/>
  <c r="H1416"/>
  <c r="F1416"/>
  <c r="AL1415"/>
  <c r="L1415"/>
  <c r="AE1415" s="1"/>
  <c r="AF1415" s="1"/>
  <c r="I1415" s="1"/>
  <c r="H1415"/>
  <c r="F1415"/>
  <c r="AL1414"/>
  <c r="L1414"/>
  <c r="H1414"/>
  <c r="F1414"/>
  <c r="AL1413"/>
  <c r="L1413"/>
  <c r="AE1413" s="1"/>
  <c r="AF1413" s="1"/>
  <c r="I1413" s="1"/>
  <c r="H1413"/>
  <c r="F1413"/>
  <c r="AL1412"/>
  <c r="L1412"/>
  <c r="H1412"/>
  <c r="F1412"/>
  <c r="AL1411"/>
  <c r="L1411"/>
  <c r="AE1411" s="1"/>
  <c r="AF1411" s="1"/>
  <c r="I1411" s="1"/>
  <c r="H1411"/>
  <c r="F1411"/>
  <c r="AL1410"/>
  <c r="L1410"/>
  <c r="H1410"/>
  <c r="F1410"/>
  <c r="AK1409"/>
  <c r="AL1409" s="1"/>
  <c r="X1409"/>
  <c r="H1409"/>
  <c r="F1409"/>
  <c r="AL1408"/>
  <c r="L1408"/>
  <c r="AE1408" s="1"/>
  <c r="AF1408" s="1"/>
  <c r="I1408" s="1"/>
  <c r="H1408"/>
  <c r="F1408"/>
  <c r="AL1407"/>
  <c r="L1407"/>
  <c r="H1407"/>
  <c r="F1407"/>
  <c r="AL1406"/>
  <c r="L1406"/>
  <c r="AE1406" s="1"/>
  <c r="AF1406" s="1"/>
  <c r="I1406" s="1"/>
  <c r="H1406"/>
  <c r="F1406"/>
  <c r="AL1405"/>
  <c r="L1405"/>
  <c r="H1405"/>
  <c r="F1405"/>
  <c r="AL1404"/>
  <c r="L1404"/>
  <c r="AE1404" s="1"/>
  <c r="AF1404" s="1"/>
  <c r="I1404" s="1"/>
  <c r="H1404"/>
  <c r="F1404"/>
  <c r="AL1403"/>
  <c r="L1403"/>
  <c r="H1403"/>
  <c r="F1403"/>
  <c r="AL1402"/>
  <c r="L1402"/>
  <c r="AE1402" s="1"/>
  <c r="AF1402" s="1"/>
  <c r="I1402" s="1"/>
  <c r="H1402"/>
  <c r="F1402"/>
  <c r="AL1401"/>
  <c r="L1401"/>
  <c r="H1401"/>
  <c r="F1401"/>
  <c r="AL1400"/>
  <c r="L1400"/>
  <c r="AE1400" s="1"/>
  <c r="AF1400" s="1"/>
  <c r="I1400" s="1"/>
  <c r="H1400"/>
  <c r="F1400"/>
  <c r="AL1399"/>
  <c r="L1399"/>
  <c r="H1399"/>
  <c r="F1399"/>
  <c r="AL1398"/>
  <c r="L1398"/>
  <c r="AE1398" s="1"/>
  <c r="AF1398" s="1"/>
  <c r="I1398" s="1"/>
  <c r="H1398"/>
  <c r="F1398"/>
  <c r="AL1397"/>
  <c r="L1397"/>
  <c r="H1397"/>
  <c r="F1397"/>
  <c r="AL1396"/>
  <c r="L1396"/>
  <c r="AE1396" s="1"/>
  <c r="AF1396" s="1"/>
  <c r="I1396" s="1"/>
  <c r="H1396"/>
  <c r="F1396"/>
  <c r="AL1395"/>
  <c r="L1395"/>
  <c r="H1395"/>
  <c r="F1395"/>
  <c r="AL1394"/>
  <c r="L1394"/>
  <c r="AE1394" s="1"/>
  <c r="AF1394" s="1"/>
  <c r="I1394" s="1"/>
  <c r="H1394"/>
  <c r="F1394"/>
  <c r="AL1393"/>
  <c r="L1393"/>
  <c r="H1393"/>
  <c r="F1393"/>
  <c r="AL1392"/>
  <c r="L1392"/>
  <c r="AE1392" s="1"/>
  <c r="AF1392" s="1"/>
  <c r="I1392" s="1"/>
  <c r="H1392"/>
  <c r="F1392"/>
  <c r="AK1391"/>
  <c r="AL1391" s="1"/>
  <c r="X1391"/>
  <c r="H1391"/>
  <c r="F1391"/>
  <c r="AL1390"/>
  <c r="L1390"/>
  <c r="H1390"/>
  <c r="F1390"/>
  <c r="AL1389"/>
  <c r="L1389"/>
  <c r="H1389"/>
  <c r="F1389"/>
  <c r="AL1388"/>
  <c r="L1388"/>
  <c r="H1388"/>
  <c r="F1388"/>
  <c r="AL1387"/>
  <c r="L1387"/>
  <c r="H1387"/>
  <c r="F1387"/>
  <c r="AL1386"/>
  <c r="L1386"/>
  <c r="H1386"/>
  <c r="F1386"/>
  <c r="AL1385"/>
  <c r="L1385"/>
  <c r="H1385"/>
  <c r="F1385"/>
  <c r="AL1384"/>
  <c r="L1384"/>
  <c r="H1384"/>
  <c r="F1384"/>
  <c r="AL1383"/>
  <c r="L1383"/>
  <c r="H1383"/>
  <c r="F1383"/>
  <c r="AL1382"/>
  <c r="L1382"/>
  <c r="H1382"/>
  <c r="F1382"/>
  <c r="AL1381"/>
  <c r="L1381"/>
  <c r="H1381"/>
  <c r="F1381"/>
  <c r="AL1380"/>
  <c r="L1380"/>
  <c r="H1380"/>
  <c r="F1380"/>
  <c r="AL1379"/>
  <c r="L1379"/>
  <c r="H1379"/>
  <c r="F1379"/>
  <c r="AL1378"/>
  <c r="L1378"/>
  <c r="H1378"/>
  <c r="F1378"/>
  <c r="AL1377"/>
  <c r="L1377"/>
  <c r="H1377"/>
  <c r="F1377"/>
  <c r="AL1376"/>
  <c r="L1376"/>
  <c r="H1376"/>
  <c r="F1376"/>
  <c r="AL1375"/>
  <c r="L1375"/>
  <c r="H1375"/>
  <c r="F1375"/>
  <c r="AL1374"/>
  <c r="L1374"/>
  <c r="H1374"/>
  <c r="F1374"/>
  <c r="AL1373"/>
  <c r="L1373"/>
  <c r="H1373"/>
  <c r="F1373"/>
  <c r="AL1372"/>
  <c r="L1372"/>
  <c r="H1372"/>
  <c r="F1372"/>
  <c r="AL1371"/>
  <c r="L1371"/>
  <c r="H1371"/>
  <c r="F1371"/>
  <c r="AK1370"/>
  <c r="AL1370" s="1"/>
  <c r="X1370"/>
  <c r="H1370"/>
  <c r="F1370"/>
  <c r="AL1369"/>
  <c r="L1369"/>
  <c r="H1369"/>
  <c r="F1369"/>
  <c r="AL1368"/>
  <c r="L1368"/>
  <c r="AE1368" s="1"/>
  <c r="AF1368" s="1"/>
  <c r="I1368" s="1"/>
  <c r="H1368"/>
  <c r="F1368"/>
  <c r="AL1367"/>
  <c r="L1367"/>
  <c r="H1367"/>
  <c r="F1367"/>
  <c r="AL1366"/>
  <c r="L1366"/>
  <c r="AE1366" s="1"/>
  <c r="AF1366" s="1"/>
  <c r="I1366" s="1"/>
  <c r="H1366"/>
  <c r="F1366"/>
  <c r="AL1365"/>
  <c r="L1365"/>
  <c r="H1365"/>
  <c r="F1365"/>
  <c r="AL1364"/>
  <c r="L1364"/>
  <c r="AE1364" s="1"/>
  <c r="AF1364" s="1"/>
  <c r="I1364" s="1"/>
  <c r="H1364"/>
  <c r="F1364"/>
  <c r="AL1363"/>
  <c r="L1363"/>
  <c r="H1363"/>
  <c r="F1363"/>
  <c r="AL1362"/>
  <c r="L1362"/>
  <c r="AE1362" s="1"/>
  <c r="AF1362" s="1"/>
  <c r="I1362" s="1"/>
  <c r="H1362"/>
  <c r="F1362"/>
  <c r="AL1361"/>
  <c r="L1361"/>
  <c r="H1361"/>
  <c r="F1361"/>
  <c r="AL1360"/>
  <c r="L1360"/>
  <c r="AE1360" s="1"/>
  <c r="AF1360" s="1"/>
  <c r="I1360" s="1"/>
  <c r="H1360"/>
  <c r="F1360"/>
  <c r="AL1359"/>
  <c r="L1359"/>
  <c r="H1359"/>
  <c r="F1359"/>
  <c r="AL1358"/>
  <c r="L1358"/>
  <c r="AE1358" s="1"/>
  <c r="AF1358" s="1"/>
  <c r="I1358" s="1"/>
  <c r="H1358"/>
  <c r="F1358"/>
  <c r="AL1357"/>
  <c r="L1357"/>
  <c r="H1357"/>
  <c r="F1357"/>
  <c r="AL1356"/>
  <c r="L1356"/>
  <c r="AE1356" s="1"/>
  <c r="AF1356" s="1"/>
  <c r="I1356" s="1"/>
  <c r="H1356"/>
  <c r="F1356"/>
  <c r="AL1355"/>
  <c r="L1355"/>
  <c r="H1355"/>
  <c r="F1355"/>
  <c r="AL1354"/>
  <c r="L1354"/>
  <c r="AE1354" s="1"/>
  <c r="AF1354" s="1"/>
  <c r="I1354" s="1"/>
  <c r="H1354"/>
  <c r="F1354"/>
  <c r="AL1353"/>
  <c r="L1353"/>
  <c r="H1353"/>
  <c r="F1353"/>
  <c r="AL1352"/>
  <c r="L1352"/>
  <c r="AE1352" s="1"/>
  <c r="AF1352" s="1"/>
  <c r="I1352" s="1"/>
  <c r="H1352"/>
  <c r="F1352"/>
  <c r="AL1351"/>
  <c r="L1351"/>
  <c r="H1351"/>
  <c r="F1351"/>
  <c r="AL1350"/>
  <c r="L1350"/>
  <c r="AE1350" s="1"/>
  <c r="AF1350" s="1"/>
  <c r="I1350" s="1"/>
  <c r="H1350"/>
  <c r="F1350"/>
  <c r="AL1349"/>
  <c r="L1349"/>
  <c r="H1349"/>
  <c r="F1349"/>
  <c r="AL1348"/>
  <c r="L1348"/>
  <c r="AE1348" s="1"/>
  <c r="AF1348" s="1"/>
  <c r="I1348" s="1"/>
  <c r="H1348"/>
  <c r="F1348"/>
  <c r="AK1347"/>
  <c r="AL1347" s="1"/>
  <c r="X1347"/>
  <c r="H1347"/>
  <c r="F1347"/>
  <c r="AL1346"/>
  <c r="L1346"/>
  <c r="H1346"/>
  <c r="F1346"/>
  <c r="AL1345"/>
  <c r="L1345"/>
  <c r="H1345"/>
  <c r="F1345"/>
  <c r="AL1344"/>
  <c r="L1344"/>
  <c r="H1344"/>
  <c r="F1344"/>
  <c r="AL1343"/>
  <c r="L1343"/>
  <c r="H1343"/>
  <c r="F1343"/>
  <c r="AL1342"/>
  <c r="L1342"/>
  <c r="H1342"/>
  <c r="F1342"/>
  <c r="AL1341"/>
  <c r="L1341"/>
  <c r="H1341"/>
  <c r="F1341"/>
  <c r="AL1340"/>
  <c r="L1340"/>
  <c r="H1340"/>
  <c r="F1340"/>
  <c r="AL1339"/>
  <c r="L1339"/>
  <c r="H1339"/>
  <c r="F1339"/>
  <c r="AL1338"/>
  <c r="L1338"/>
  <c r="H1338"/>
  <c r="F1338"/>
  <c r="AL1337"/>
  <c r="L1337"/>
  <c r="H1337"/>
  <c r="F1337"/>
  <c r="AL1336"/>
  <c r="L1336"/>
  <c r="H1336"/>
  <c r="F1336"/>
  <c r="AL1335"/>
  <c r="L1335"/>
  <c r="H1335"/>
  <c r="F1335"/>
  <c r="AL1334"/>
  <c r="L1334"/>
  <c r="H1334"/>
  <c r="F1334"/>
  <c r="AL1333"/>
  <c r="L1333"/>
  <c r="H1333"/>
  <c r="F1333"/>
  <c r="AK1332"/>
  <c r="AL1332" s="1"/>
  <c r="X1332"/>
  <c r="H1332"/>
  <c r="F1332"/>
  <c r="AL1331"/>
  <c r="L1331"/>
  <c r="H1331"/>
  <c r="F1331"/>
  <c r="AL1330"/>
  <c r="L1330"/>
  <c r="H1330"/>
  <c r="F1330"/>
  <c r="AL1329"/>
  <c r="L1329"/>
  <c r="H1329"/>
  <c r="F1329"/>
  <c r="AL1328"/>
  <c r="L1328"/>
  <c r="H1328"/>
  <c r="F1328"/>
  <c r="AL1327"/>
  <c r="L1327"/>
  <c r="H1327"/>
  <c r="F1327"/>
  <c r="AL1326"/>
  <c r="L1326"/>
  <c r="H1326"/>
  <c r="F1326"/>
  <c r="AL1325"/>
  <c r="L1325"/>
  <c r="H1325"/>
  <c r="F1325"/>
  <c r="AL1324"/>
  <c r="L1324"/>
  <c r="H1324"/>
  <c r="F1324"/>
  <c r="AL1323"/>
  <c r="L1323"/>
  <c r="H1323"/>
  <c r="F1323"/>
  <c r="AL1322"/>
  <c r="L1322"/>
  <c r="H1322"/>
  <c r="F1322"/>
  <c r="AL1321"/>
  <c r="L1321"/>
  <c r="H1321"/>
  <c r="F1321"/>
  <c r="AL1320"/>
  <c r="L1320"/>
  <c r="H1320"/>
  <c r="F1320"/>
  <c r="AL1319"/>
  <c r="L1319"/>
  <c r="H1319"/>
  <c r="F1319"/>
  <c r="AL1318"/>
  <c r="L1318"/>
  <c r="H1318"/>
  <c r="F1318"/>
  <c r="AL1317"/>
  <c r="L1317"/>
  <c r="H1317"/>
  <c r="F1317"/>
  <c r="AL1316"/>
  <c r="L1316"/>
  <c r="H1316"/>
  <c r="F1316"/>
  <c r="AK1315"/>
  <c r="AL1315" s="1"/>
  <c r="X1315"/>
  <c r="H1315"/>
  <c r="F1315"/>
  <c r="AL1314"/>
  <c r="L1314"/>
  <c r="H1314"/>
  <c r="F1314"/>
  <c r="AL1313"/>
  <c r="L1313"/>
  <c r="H1313"/>
  <c r="F1313"/>
  <c r="AL1312"/>
  <c r="L1312"/>
  <c r="H1312"/>
  <c r="F1312"/>
  <c r="AL1311"/>
  <c r="L1311"/>
  <c r="H1311"/>
  <c r="F1311"/>
  <c r="AL1310"/>
  <c r="L1310"/>
  <c r="H1310"/>
  <c r="F1310"/>
  <c r="AL1309"/>
  <c r="L1309"/>
  <c r="H1309"/>
  <c r="F1309"/>
  <c r="AL1308"/>
  <c r="L1308"/>
  <c r="H1308"/>
  <c r="F1308"/>
  <c r="AL1307"/>
  <c r="L1307"/>
  <c r="H1307"/>
  <c r="F1307"/>
  <c r="AL1306"/>
  <c r="L1306"/>
  <c r="H1306"/>
  <c r="F1306"/>
  <c r="AL1305"/>
  <c r="L1305"/>
  <c r="H1305"/>
  <c r="F1305"/>
  <c r="AL1304"/>
  <c r="L1304"/>
  <c r="H1304"/>
  <c r="F1304"/>
  <c r="AL1303"/>
  <c r="L1303"/>
  <c r="H1303"/>
  <c r="F1303"/>
  <c r="AL1302"/>
  <c r="L1302"/>
  <c r="H1302"/>
  <c r="F1302"/>
  <c r="AL1301"/>
  <c r="L1301"/>
  <c r="H1301"/>
  <c r="F1301"/>
  <c r="AK1300"/>
  <c r="AL1300" s="1"/>
  <c r="X1300"/>
  <c r="H1300"/>
  <c r="F1300"/>
  <c r="AL1299"/>
  <c r="L1299"/>
  <c r="H1299"/>
  <c r="F1299"/>
  <c r="AL1298"/>
  <c r="L1298"/>
  <c r="H1298"/>
  <c r="F1298"/>
  <c r="AL1297"/>
  <c r="L1297"/>
  <c r="H1297"/>
  <c r="F1297"/>
  <c r="AL1296"/>
  <c r="L1296"/>
  <c r="H1296"/>
  <c r="F1296"/>
  <c r="AL1295"/>
  <c r="L1295"/>
  <c r="H1295"/>
  <c r="F1295"/>
  <c r="AL1294"/>
  <c r="L1294"/>
  <c r="H1294"/>
  <c r="F1294"/>
  <c r="AL1293"/>
  <c r="L1293"/>
  <c r="H1293"/>
  <c r="F1293"/>
  <c r="AL1292"/>
  <c r="L1292"/>
  <c r="H1292"/>
  <c r="F1292"/>
  <c r="AL1291"/>
  <c r="L1291"/>
  <c r="H1291"/>
  <c r="F1291"/>
  <c r="AL1290"/>
  <c r="L1290"/>
  <c r="H1290"/>
  <c r="F1290"/>
  <c r="AL1289"/>
  <c r="L1289"/>
  <c r="H1289"/>
  <c r="F1289"/>
  <c r="AL1288"/>
  <c r="L1288"/>
  <c r="H1288"/>
  <c r="F1288"/>
  <c r="AL1287"/>
  <c r="L1287"/>
  <c r="H1287"/>
  <c r="F1287"/>
  <c r="AL1286"/>
  <c r="L1286"/>
  <c r="H1286"/>
  <c r="F1286"/>
  <c r="AL1285"/>
  <c r="L1285"/>
  <c r="H1285"/>
  <c r="F1285"/>
  <c r="AK1284"/>
  <c r="AL1284" s="1"/>
  <c r="X1284"/>
  <c r="H1284"/>
  <c r="F1284"/>
  <c r="AL1283"/>
  <c r="L1283"/>
  <c r="H1283"/>
  <c r="F1283"/>
  <c r="AL1282"/>
  <c r="L1282"/>
  <c r="H1282"/>
  <c r="F1282"/>
  <c r="AL1281"/>
  <c r="L1281"/>
  <c r="H1281"/>
  <c r="F1281"/>
  <c r="AL1280"/>
  <c r="L1280"/>
  <c r="H1280"/>
  <c r="F1280"/>
  <c r="AL1279"/>
  <c r="L1279"/>
  <c r="H1279"/>
  <c r="F1279"/>
  <c r="AL1278"/>
  <c r="L1278"/>
  <c r="H1278"/>
  <c r="F1278"/>
  <c r="AL1277"/>
  <c r="L1277"/>
  <c r="H1277"/>
  <c r="F1277"/>
  <c r="AL1276"/>
  <c r="L1276"/>
  <c r="H1276"/>
  <c r="F1276"/>
  <c r="AL1275"/>
  <c r="L1275"/>
  <c r="H1275"/>
  <c r="F1275"/>
  <c r="AL1274"/>
  <c r="L1274"/>
  <c r="H1274"/>
  <c r="F1274"/>
  <c r="AL1273"/>
  <c r="L1273"/>
  <c r="H1273"/>
  <c r="F1273"/>
  <c r="AL1272"/>
  <c r="L1272"/>
  <c r="H1272"/>
  <c r="F1272"/>
  <c r="AL1271"/>
  <c r="L1271"/>
  <c r="H1271"/>
  <c r="F1271"/>
  <c r="AL1270"/>
  <c r="L1270"/>
  <c r="H1270"/>
  <c r="F1270"/>
  <c r="AL1269"/>
  <c r="L1269"/>
  <c r="H1269"/>
  <c r="F1269"/>
  <c r="AL1268"/>
  <c r="L1268"/>
  <c r="H1268"/>
  <c r="F1268"/>
  <c r="AL1267"/>
  <c r="L1267"/>
  <c r="H1267"/>
  <c r="F1267"/>
  <c r="AL1266"/>
  <c r="L1266"/>
  <c r="H1266"/>
  <c r="F1266"/>
  <c r="AL1265"/>
  <c r="L1265"/>
  <c r="H1265"/>
  <c r="F1265"/>
  <c r="AK1264"/>
  <c r="AL1264" s="1"/>
  <c r="X1264"/>
  <c r="H1264"/>
  <c r="F1264"/>
  <c r="AL1263"/>
  <c r="L1263"/>
  <c r="H1263"/>
  <c r="F1263"/>
  <c r="AL1262"/>
  <c r="L1262"/>
  <c r="H1262"/>
  <c r="F1262"/>
  <c r="AL1261"/>
  <c r="L1261"/>
  <c r="H1261"/>
  <c r="F1261"/>
  <c r="AL1260"/>
  <c r="L1260"/>
  <c r="H1260"/>
  <c r="F1260"/>
  <c r="AL1259"/>
  <c r="L1259"/>
  <c r="H1259"/>
  <c r="F1259"/>
  <c r="AL1258"/>
  <c r="L1258"/>
  <c r="H1258"/>
  <c r="F1258"/>
  <c r="AL1257"/>
  <c r="L1257"/>
  <c r="H1257"/>
  <c r="F1257"/>
  <c r="AL1256"/>
  <c r="L1256"/>
  <c r="H1256"/>
  <c r="F1256"/>
  <c r="AL1255"/>
  <c r="L1255"/>
  <c r="H1255"/>
  <c r="F1255"/>
  <c r="AL1254"/>
  <c r="L1254"/>
  <c r="H1254"/>
  <c r="F1254"/>
  <c r="AL1253"/>
  <c r="L1253"/>
  <c r="H1253"/>
  <c r="F1253"/>
  <c r="AL1252"/>
  <c r="L1252"/>
  <c r="H1252"/>
  <c r="F1252"/>
  <c r="AL1251"/>
  <c r="L1251"/>
  <c r="H1251"/>
  <c r="F1251"/>
  <c r="AL1250"/>
  <c r="L1250"/>
  <c r="H1250"/>
  <c r="F1250"/>
  <c r="AL1249"/>
  <c r="L1249"/>
  <c r="H1249"/>
  <c r="F1249"/>
  <c r="AL1248"/>
  <c r="L1248"/>
  <c r="H1248"/>
  <c r="F1248"/>
  <c r="AL1247"/>
  <c r="L1247"/>
  <c r="H1247"/>
  <c r="F1247"/>
  <c r="AL1246"/>
  <c r="L1246"/>
  <c r="H1246"/>
  <c r="F1246"/>
  <c r="AL1245"/>
  <c r="L1245"/>
  <c r="H1245"/>
  <c r="F1245"/>
  <c r="AL1244"/>
  <c r="L1244"/>
  <c r="H1244"/>
  <c r="F1244"/>
  <c r="AL1243"/>
  <c r="L1243"/>
  <c r="H1243"/>
  <c r="F1243"/>
  <c r="AL1242"/>
  <c r="L1242"/>
  <c r="H1242"/>
  <c r="F1242"/>
  <c r="AK1241"/>
  <c r="AL1241" s="1"/>
  <c r="X1241"/>
  <c r="H1241"/>
  <c r="F1241"/>
  <c r="AL1240"/>
  <c r="L1240"/>
  <c r="H1240"/>
  <c r="F1240"/>
  <c r="AL1239"/>
  <c r="L1239"/>
  <c r="H1239"/>
  <c r="F1239"/>
  <c r="AL1238"/>
  <c r="L1238"/>
  <c r="H1238"/>
  <c r="F1238"/>
  <c r="AL1237"/>
  <c r="L1237"/>
  <c r="H1237"/>
  <c r="F1237"/>
  <c r="AL1236"/>
  <c r="L1236"/>
  <c r="H1236"/>
  <c r="F1236"/>
  <c r="AL1235"/>
  <c r="L1235"/>
  <c r="H1235"/>
  <c r="F1235"/>
  <c r="AL1234"/>
  <c r="L1234"/>
  <c r="H1234"/>
  <c r="F1234"/>
  <c r="AL1233"/>
  <c r="L1233"/>
  <c r="H1233"/>
  <c r="F1233"/>
  <c r="AL1232"/>
  <c r="L1232"/>
  <c r="H1232"/>
  <c r="F1232"/>
  <c r="AL1231"/>
  <c r="L1231"/>
  <c r="H1231"/>
  <c r="F1231"/>
  <c r="AL1230"/>
  <c r="L1230"/>
  <c r="H1230"/>
  <c r="F1230"/>
  <c r="AL1229"/>
  <c r="L1229"/>
  <c r="H1229"/>
  <c r="F1229"/>
  <c r="AK1228"/>
  <c r="AL1228" s="1"/>
  <c r="X1228"/>
  <c r="H1228"/>
  <c r="F1228"/>
  <c r="AL1227"/>
  <c r="L1227"/>
  <c r="H1227"/>
  <c r="F1227"/>
  <c r="AL1226"/>
  <c r="L1226"/>
  <c r="H1226"/>
  <c r="F1226"/>
  <c r="AL1225"/>
  <c r="L1225"/>
  <c r="H1225"/>
  <c r="F1225"/>
  <c r="AL1224"/>
  <c r="L1224"/>
  <c r="H1224"/>
  <c r="F1224"/>
  <c r="AL1223"/>
  <c r="L1223"/>
  <c r="H1223"/>
  <c r="F1223"/>
  <c r="AL1222"/>
  <c r="L1222"/>
  <c r="H1222"/>
  <c r="F1222"/>
  <c r="AL1221"/>
  <c r="L1221"/>
  <c r="H1221"/>
  <c r="F1221"/>
  <c r="AL1220"/>
  <c r="L1220"/>
  <c r="H1220"/>
  <c r="F1220"/>
  <c r="AL1219"/>
  <c r="L1219"/>
  <c r="H1219"/>
  <c r="F1219"/>
  <c r="AL1218"/>
  <c r="L1218"/>
  <c r="H1218"/>
  <c r="F1218"/>
  <c r="AK1217"/>
  <c r="AL1217" s="1"/>
  <c r="X1217"/>
  <c r="H1217"/>
  <c r="F1217"/>
  <c r="AL1216"/>
  <c r="L1216"/>
  <c r="H1216"/>
  <c r="F1216"/>
  <c r="AL1215"/>
  <c r="L1215"/>
  <c r="H1215"/>
  <c r="F1215"/>
  <c r="AL1214"/>
  <c r="L1214"/>
  <c r="H1214"/>
  <c r="F1214"/>
  <c r="AL1213"/>
  <c r="L1213"/>
  <c r="H1213"/>
  <c r="F1213"/>
  <c r="AL1212"/>
  <c r="L1212"/>
  <c r="H1212"/>
  <c r="F1212"/>
  <c r="AL1211"/>
  <c r="L1211"/>
  <c r="H1211"/>
  <c r="F1211"/>
  <c r="AL1210"/>
  <c r="L1210"/>
  <c r="H1210"/>
  <c r="F1210"/>
  <c r="AL1209"/>
  <c r="L1209"/>
  <c r="H1209"/>
  <c r="F1209"/>
  <c r="AL1208"/>
  <c r="L1208"/>
  <c r="H1208"/>
  <c r="F1208"/>
  <c r="AL1207"/>
  <c r="L1207"/>
  <c r="H1207"/>
  <c r="F1207"/>
  <c r="AL1206"/>
  <c r="L1206"/>
  <c r="H1206"/>
  <c r="F1206"/>
  <c r="AL1205"/>
  <c r="L1205"/>
  <c r="H1205"/>
  <c r="F1205"/>
  <c r="AL1204"/>
  <c r="L1204"/>
  <c r="H1204"/>
  <c r="F1204"/>
  <c r="AK1203"/>
  <c r="AL1203" s="1"/>
  <c r="X1203"/>
  <c r="H1203"/>
  <c r="F1203"/>
  <c r="AL1202"/>
  <c r="L1202"/>
  <c r="H1202"/>
  <c r="F1202"/>
  <c r="AL1201"/>
  <c r="L1201"/>
  <c r="H1201"/>
  <c r="F1201"/>
  <c r="AL1200"/>
  <c r="L1200"/>
  <c r="H1200"/>
  <c r="F1200"/>
  <c r="AL1199"/>
  <c r="L1199"/>
  <c r="H1199"/>
  <c r="F1199"/>
  <c r="AL1198"/>
  <c r="L1198"/>
  <c r="H1198"/>
  <c r="F1198"/>
  <c r="AL1197"/>
  <c r="L1197"/>
  <c r="H1197"/>
  <c r="F1197"/>
  <c r="AL1196"/>
  <c r="L1196"/>
  <c r="H1196"/>
  <c r="F1196"/>
  <c r="AL1195"/>
  <c r="L1195"/>
  <c r="H1195"/>
  <c r="F1195"/>
  <c r="AL1194"/>
  <c r="L1194"/>
  <c r="H1194"/>
  <c r="F1194"/>
  <c r="AL1193"/>
  <c r="L1193"/>
  <c r="H1193"/>
  <c r="F1193"/>
  <c r="AK1192"/>
  <c r="AL1192" s="1"/>
  <c r="X1192"/>
  <c r="H1192"/>
  <c r="F1192"/>
  <c r="AL1191"/>
  <c r="L1191"/>
  <c r="H1191"/>
  <c r="F1191"/>
  <c r="AL1190"/>
  <c r="L1190"/>
  <c r="H1190"/>
  <c r="F1190"/>
  <c r="AL1189"/>
  <c r="L1189"/>
  <c r="H1189"/>
  <c r="F1189"/>
  <c r="AL1188"/>
  <c r="L1188"/>
  <c r="H1188"/>
  <c r="F1188"/>
  <c r="AL1187"/>
  <c r="L1187"/>
  <c r="H1187"/>
  <c r="F1187"/>
  <c r="AL1186"/>
  <c r="L1186"/>
  <c r="H1186"/>
  <c r="F1186"/>
  <c r="AL1185"/>
  <c r="L1185"/>
  <c r="H1185"/>
  <c r="F1185"/>
  <c r="AL1184"/>
  <c r="L1184"/>
  <c r="H1184"/>
  <c r="F1184"/>
  <c r="AL1183"/>
  <c r="L1183"/>
  <c r="H1183"/>
  <c r="F1183"/>
  <c r="AL1182"/>
  <c r="L1182"/>
  <c r="H1182"/>
  <c r="F1182"/>
  <c r="AL1181"/>
  <c r="L1181"/>
  <c r="H1181"/>
  <c r="F1181"/>
  <c r="AL1180"/>
  <c r="L1180"/>
  <c r="H1180"/>
  <c r="F1180"/>
  <c r="AK1179"/>
  <c r="AL1179" s="1"/>
  <c r="X1179"/>
  <c r="H1179"/>
  <c r="F1179"/>
  <c r="AL1178"/>
  <c r="L1178"/>
  <c r="H1178"/>
  <c r="F1178"/>
  <c r="AL1177"/>
  <c r="L1177"/>
  <c r="H1177"/>
  <c r="F1177"/>
  <c r="AL1176"/>
  <c r="L1176"/>
  <c r="H1176"/>
  <c r="F1176"/>
  <c r="AL1175"/>
  <c r="L1175"/>
  <c r="H1175"/>
  <c r="F1175"/>
  <c r="AL1174"/>
  <c r="L1174"/>
  <c r="H1174"/>
  <c r="F1174"/>
  <c r="AL1173"/>
  <c r="L1173"/>
  <c r="H1173"/>
  <c r="F1173"/>
  <c r="AL1172"/>
  <c r="L1172"/>
  <c r="H1172"/>
  <c r="F1172"/>
  <c r="AL1171"/>
  <c r="L1171"/>
  <c r="H1171"/>
  <c r="F1171"/>
  <c r="AL1170"/>
  <c r="L1170"/>
  <c r="H1170"/>
  <c r="F1170"/>
  <c r="AL1169"/>
  <c r="L1169"/>
  <c r="H1169"/>
  <c r="F1169"/>
  <c r="AL1168"/>
  <c r="L1168"/>
  <c r="H1168"/>
  <c r="F1168"/>
  <c r="AL1167"/>
  <c r="L1167"/>
  <c r="H1167"/>
  <c r="F1167"/>
  <c r="AL1166"/>
  <c r="L1166"/>
  <c r="H1166"/>
  <c r="F1166"/>
  <c r="AL1165"/>
  <c r="L1165"/>
  <c r="H1165"/>
  <c r="F1165"/>
  <c r="AK1164"/>
  <c r="AL1164" s="1"/>
  <c r="X1164"/>
  <c r="H1164"/>
  <c r="F1164"/>
  <c r="AL1163"/>
  <c r="L1163"/>
  <c r="H1163"/>
  <c r="F1163"/>
  <c r="AL1162"/>
  <c r="L1162"/>
  <c r="H1162"/>
  <c r="F1162"/>
  <c r="AL1161"/>
  <c r="L1161"/>
  <c r="H1161"/>
  <c r="F1161"/>
  <c r="AL1160"/>
  <c r="L1160"/>
  <c r="H1160"/>
  <c r="F1160"/>
  <c r="AL1159"/>
  <c r="L1159"/>
  <c r="H1159"/>
  <c r="F1159"/>
  <c r="AL1158"/>
  <c r="L1158"/>
  <c r="H1158"/>
  <c r="F1158"/>
  <c r="AL1157"/>
  <c r="L1157"/>
  <c r="H1157"/>
  <c r="F1157"/>
  <c r="AL1156"/>
  <c r="L1156"/>
  <c r="H1156"/>
  <c r="F1156"/>
  <c r="AL1155"/>
  <c r="L1155"/>
  <c r="H1155"/>
  <c r="F1155"/>
  <c r="AL1154"/>
  <c r="L1154"/>
  <c r="H1154"/>
  <c r="F1154"/>
  <c r="AL1153"/>
  <c r="L1153"/>
  <c r="H1153"/>
  <c r="F1153"/>
  <c r="AL1152"/>
  <c r="L1152"/>
  <c r="H1152"/>
  <c r="F1152"/>
  <c r="AL1151"/>
  <c r="L1151"/>
  <c r="H1151"/>
  <c r="F1151"/>
  <c r="AL1150"/>
  <c r="L1150"/>
  <c r="H1150"/>
  <c r="F1150"/>
  <c r="AL1149"/>
  <c r="L1149"/>
  <c r="H1149"/>
  <c r="F1149"/>
  <c r="AL1148"/>
  <c r="L1148"/>
  <c r="H1148"/>
  <c r="F1148"/>
  <c r="AK1147"/>
  <c r="AL1147" s="1"/>
  <c r="X1147"/>
  <c r="H1147"/>
  <c r="F1147"/>
  <c r="AL1146"/>
  <c r="L1146"/>
  <c r="H1146"/>
  <c r="F1146"/>
  <c r="AL1145"/>
  <c r="L1145"/>
  <c r="H1145"/>
  <c r="F1145"/>
  <c r="AL1144"/>
  <c r="L1144"/>
  <c r="H1144"/>
  <c r="F1144"/>
  <c r="AL1143"/>
  <c r="L1143"/>
  <c r="H1143"/>
  <c r="F1143"/>
  <c r="AL1142"/>
  <c r="L1142"/>
  <c r="H1142"/>
  <c r="F1142"/>
  <c r="AL1141"/>
  <c r="L1141"/>
  <c r="H1141"/>
  <c r="F1141"/>
  <c r="AL1140"/>
  <c r="L1140"/>
  <c r="H1140"/>
  <c r="F1140"/>
  <c r="AL1139"/>
  <c r="L1139"/>
  <c r="H1139"/>
  <c r="F1139"/>
  <c r="AL1138"/>
  <c r="L1138"/>
  <c r="H1138"/>
  <c r="F1138"/>
  <c r="AL1137"/>
  <c r="L1137"/>
  <c r="H1137"/>
  <c r="F1137"/>
  <c r="AL1136"/>
  <c r="L1136"/>
  <c r="H1136"/>
  <c r="F1136"/>
  <c r="AL1135"/>
  <c r="L1135"/>
  <c r="H1135"/>
  <c r="F1135"/>
  <c r="AL1134"/>
  <c r="L1134"/>
  <c r="H1134"/>
  <c r="F1134"/>
  <c r="AL1133"/>
  <c r="L1133"/>
  <c r="H1133"/>
  <c r="F1133"/>
  <c r="AL1132"/>
  <c r="L1132"/>
  <c r="H1132"/>
  <c r="F1132"/>
  <c r="AL1131"/>
  <c r="L1131"/>
  <c r="H1131"/>
  <c r="F1131"/>
  <c r="AL1130"/>
  <c r="L1130"/>
  <c r="H1130"/>
  <c r="F1130"/>
  <c r="AL1129"/>
  <c r="L1129"/>
  <c r="H1129"/>
  <c r="F1129"/>
  <c r="AK1128"/>
  <c r="AL1128" s="1"/>
  <c r="X1128"/>
  <c r="H1128"/>
  <c r="F1128"/>
  <c r="AL1127"/>
  <c r="L1127"/>
  <c r="H1127"/>
  <c r="F1127"/>
  <c r="AL1126"/>
  <c r="L1126"/>
  <c r="H1126"/>
  <c r="F1126"/>
  <c r="AL1125"/>
  <c r="L1125"/>
  <c r="H1125"/>
  <c r="F1125"/>
  <c r="AL1124"/>
  <c r="L1124"/>
  <c r="H1124"/>
  <c r="F1124"/>
  <c r="AL1123"/>
  <c r="L1123"/>
  <c r="H1123"/>
  <c r="F1123"/>
  <c r="AL1122"/>
  <c r="L1122"/>
  <c r="H1122"/>
  <c r="F1122"/>
  <c r="AL1121"/>
  <c r="L1121"/>
  <c r="H1121"/>
  <c r="F1121"/>
  <c r="AL1120"/>
  <c r="L1120"/>
  <c r="H1120"/>
  <c r="F1120"/>
  <c r="AL1119"/>
  <c r="L1119"/>
  <c r="H1119"/>
  <c r="F1119"/>
  <c r="AL1118"/>
  <c r="L1118"/>
  <c r="H1118"/>
  <c r="F1118"/>
  <c r="AL1117"/>
  <c r="L1117"/>
  <c r="H1117"/>
  <c r="F1117"/>
  <c r="AL1116"/>
  <c r="L1116"/>
  <c r="H1116"/>
  <c r="F1116"/>
  <c r="AL1115"/>
  <c r="L1115"/>
  <c r="H1115"/>
  <c r="F1115"/>
  <c r="AL1114"/>
  <c r="L1114"/>
  <c r="H1114"/>
  <c r="F1114"/>
  <c r="AL1113"/>
  <c r="L1113"/>
  <c r="H1113"/>
  <c r="F1113"/>
  <c r="AL1112"/>
  <c r="L1112"/>
  <c r="H1112"/>
  <c r="F1112"/>
  <c r="AK1111"/>
  <c r="AL1111" s="1"/>
  <c r="X1111"/>
  <c r="H1111"/>
  <c r="F1111"/>
  <c r="AL1110"/>
  <c r="L1110"/>
  <c r="H1110"/>
  <c r="F1110"/>
  <c r="AL1109"/>
  <c r="L1109"/>
  <c r="H1109"/>
  <c r="F1109"/>
  <c r="AL1108"/>
  <c r="L1108"/>
  <c r="H1108"/>
  <c r="F1108"/>
  <c r="AL1107"/>
  <c r="L1107"/>
  <c r="H1107"/>
  <c r="F1107"/>
  <c r="AL1106"/>
  <c r="L1106"/>
  <c r="H1106"/>
  <c r="F1106"/>
  <c r="AL1105"/>
  <c r="L1105"/>
  <c r="H1105"/>
  <c r="F1105"/>
  <c r="AL1104"/>
  <c r="L1104"/>
  <c r="H1104"/>
  <c r="F1104"/>
  <c r="AL1103"/>
  <c r="L1103"/>
  <c r="H1103"/>
  <c r="F1103"/>
  <c r="AL1102"/>
  <c r="L1102"/>
  <c r="H1102"/>
  <c r="F1102"/>
  <c r="AL1101"/>
  <c r="L1101"/>
  <c r="H1101"/>
  <c r="F1101"/>
  <c r="AL1100"/>
  <c r="L1100"/>
  <c r="H1100"/>
  <c r="F1100"/>
  <c r="AL1099"/>
  <c r="L1099"/>
  <c r="H1099"/>
  <c r="F1099"/>
  <c r="AL1098"/>
  <c r="L1098"/>
  <c r="H1098"/>
  <c r="F1098"/>
  <c r="AL1097"/>
  <c r="L1097"/>
  <c r="H1097"/>
  <c r="F1097"/>
  <c r="AL1096"/>
  <c r="L1096"/>
  <c r="H1096"/>
  <c r="F1096"/>
  <c r="AL1095"/>
  <c r="L1095"/>
  <c r="H1095"/>
  <c r="F1095"/>
  <c r="AL1094"/>
  <c r="L1094"/>
  <c r="H1094"/>
  <c r="F1094"/>
  <c r="AK1093"/>
  <c r="AL1093" s="1"/>
  <c r="X1093"/>
  <c r="H1093"/>
  <c r="F1093"/>
  <c r="AL1092"/>
  <c r="L1092"/>
  <c r="H1092"/>
  <c r="F1092"/>
  <c r="AL1091"/>
  <c r="L1091"/>
  <c r="H1091"/>
  <c r="F1091"/>
  <c r="AL1090"/>
  <c r="L1090"/>
  <c r="H1090"/>
  <c r="F1090"/>
  <c r="AL1089"/>
  <c r="L1089"/>
  <c r="H1089"/>
  <c r="F1089"/>
  <c r="AL1088"/>
  <c r="L1088"/>
  <c r="H1088"/>
  <c r="F1088"/>
  <c r="AL1087"/>
  <c r="L1087"/>
  <c r="H1087"/>
  <c r="F1087"/>
  <c r="AL1086"/>
  <c r="L1086"/>
  <c r="H1086"/>
  <c r="F1086"/>
  <c r="AL1085"/>
  <c r="L1085"/>
  <c r="H1085"/>
  <c r="F1085"/>
  <c r="AL1084"/>
  <c r="L1084"/>
  <c r="H1084"/>
  <c r="F1084"/>
  <c r="AL1083"/>
  <c r="L1083"/>
  <c r="H1083"/>
  <c r="F1083"/>
  <c r="AL1082"/>
  <c r="L1082"/>
  <c r="H1082"/>
  <c r="F1082"/>
  <c r="AL1081"/>
  <c r="L1081"/>
  <c r="H1081"/>
  <c r="F1081"/>
  <c r="AK1080"/>
  <c r="AL1080" s="1"/>
  <c r="X1080"/>
  <c r="H1080"/>
  <c r="F1080"/>
  <c r="AL1079"/>
  <c r="L1079"/>
  <c r="H1079"/>
  <c r="F1079"/>
  <c r="AL1078"/>
  <c r="L1078"/>
  <c r="H1078"/>
  <c r="F1078"/>
  <c r="AL1077"/>
  <c r="L1077"/>
  <c r="H1077"/>
  <c r="F1077"/>
  <c r="AL1076"/>
  <c r="L1076"/>
  <c r="H1076"/>
  <c r="F1076"/>
  <c r="AL1075"/>
  <c r="L1075"/>
  <c r="H1075"/>
  <c r="F1075"/>
  <c r="AL1074"/>
  <c r="L1074"/>
  <c r="H1074"/>
  <c r="F1074"/>
  <c r="AL1073"/>
  <c r="L1073"/>
  <c r="H1073"/>
  <c r="F1073"/>
  <c r="AL1072"/>
  <c r="L1072"/>
  <c r="H1072"/>
  <c r="F1072"/>
  <c r="AL1071"/>
  <c r="L1071"/>
  <c r="H1071"/>
  <c r="F1071"/>
  <c r="AL1070"/>
  <c r="L1070"/>
  <c r="H1070"/>
  <c r="F1070"/>
  <c r="AL1069"/>
  <c r="L1069"/>
  <c r="H1069"/>
  <c r="F1069"/>
  <c r="AL1068"/>
  <c r="L1068"/>
  <c r="H1068"/>
  <c r="F1068"/>
  <c r="AL1067"/>
  <c r="L1067"/>
  <c r="H1067"/>
  <c r="F1067"/>
  <c r="AL1066"/>
  <c r="L1066"/>
  <c r="H1066"/>
  <c r="F1066"/>
  <c r="AK1065"/>
  <c r="AL1065" s="1"/>
  <c r="X1065"/>
  <c r="H1065"/>
  <c r="F1065"/>
  <c r="AL1064"/>
  <c r="L1064"/>
  <c r="H1064"/>
  <c r="F1064"/>
  <c r="AL1063"/>
  <c r="L1063"/>
  <c r="H1063"/>
  <c r="F1063"/>
  <c r="AL1062"/>
  <c r="L1062"/>
  <c r="H1062"/>
  <c r="F1062"/>
  <c r="AL1061"/>
  <c r="L1061"/>
  <c r="H1061"/>
  <c r="F1061"/>
  <c r="AL1060"/>
  <c r="L1060"/>
  <c r="H1060"/>
  <c r="F1060"/>
  <c r="AL1059"/>
  <c r="L1059"/>
  <c r="H1059"/>
  <c r="F1059"/>
  <c r="AL1058"/>
  <c r="L1058"/>
  <c r="H1058"/>
  <c r="F1058"/>
  <c r="AL1057"/>
  <c r="L1057"/>
  <c r="H1057"/>
  <c r="F1057"/>
  <c r="AL1056"/>
  <c r="L1056"/>
  <c r="H1056"/>
  <c r="F1056"/>
  <c r="AL1055"/>
  <c r="L1055"/>
  <c r="H1055"/>
  <c r="F1055"/>
  <c r="AL1054"/>
  <c r="L1054"/>
  <c r="H1054"/>
  <c r="F1054"/>
  <c r="AL1053"/>
  <c r="L1053"/>
  <c r="H1053"/>
  <c r="F1053"/>
  <c r="AL1052"/>
  <c r="L1052"/>
  <c r="H1052"/>
  <c r="F1052"/>
  <c r="AL1051"/>
  <c r="L1051"/>
  <c r="H1051"/>
  <c r="F1051"/>
  <c r="AL1050"/>
  <c r="L1050"/>
  <c r="H1050"/>
  <c r="F1050"/>
  <c r="AL1049"/>
  <c r="L1049"/>
  <c r="H1049"/>
  <c r="F1049"/>
  <c r="AL1048"/>
  <c r="L1048"/>
  <c r="H1048"/>
  <c r="F1048"/>
  <c r="AL1047"/>
  <c r="L1047"/>
  <c r="H1047"/>
  <c r="F1047"/>
  <c r="AL1046"/>
  <c r="L1046"/>
  <c r="H1046"/>
  <c r="F1046"/>
  <c r="AK1045"/>
  <c r="AL1045" s="1"/>
  <c r="X1045"/>
  <c r="H1045"/>
  <c r="F1045"/>
  <c r="AL1044"/>
  <c r="L1044"/>
  <c r="H1044"/>
  <c r="F1044"/>
  <c r="AL1043"/>
  <c r="L1043"/>
  <c r="H1043"/>
  <c r="F1043"/>
  <c r="AL1042"/>
  <c r="L1042"/>
  <c r="H1042"/>
  <c r="F1042"/>
  <c r="AL1041"/>
  <c r="L1041"/>
  <c r="H1041"/>
  <c r="F1041"/>
  <c r="AL1040"/>
  <c r="L1040"/>
  <c r="H1040"/>
  <c r="F1040"/>
  <c r="AL1039"/>
  <c r="L1039"/>
  <c r="H1039"/>
  <c r="F1039"/>
  <c r="AL1038"/>
  <c r="L1038"/>
  <c r="H1038"/>
  <c r="F1038"/>
  <c r="AL1037"/>
  <c r="L1037"/>
  <c r="H1037"/>
  <c r="F1037"/>
  <c r="AL1036"/>
  <c r="L1036"/>
  <c r="H1036"/>
  <c r="F1036"/>
  <c r="AL1035"/>
  <c r="L1035"/>
  <c r="H1035"/>
  <c r="F1035"/>
  <c r="AL1034"/>
  <c r="L1034"/>
  <c r="H1034"/>
  <c r="F1034"/>
  <c r="AL1033"/>
  <c r="L1033"/>
  <c r="H1033"/>
  <c r="F1033"/>
  <c r="AL1032"/>
  <c r="L1032"/>
  <c r="H1032"/>
  <c r="F1032"/>
  <c r="AL1031"/>
  <c r="L1031"/>
  <c r="H1031"/>
  <c r="F1031"/>
  <c r="AL1030"/>
  <c r="L1030"/>
  <c r="H1030"/>
  <c r="F1030"/>
  <c r="AL1029"/>
  <c r="L1029"/>
  <c r="H1029"/>
  <c r="F1029"/>
  <c r="AL1028"/>
  <c r="L1028"/>
  <c r="H1028"/>
  <c r="F1028"/>
  <c r="AL1027"/>
  <c r="L1027"/>
  <c r="H1027"/>
  <c r="F1027"/>
  <c r="AL1026"/>
  <c r="L1026"/>
  <c r="H1026"/>
  <c r="F1026"/>
  <c r="AL1025"/>
  <c r="L1025"/>
  <c r="H1025"/>
  <c r="F1025"/>
  <c r="AK1024"/>
  <c r="AL1024" s="1"/>
  <c r="X1024"/>
  <c r="H1024"/>
  <c r="F1024"/>
  <c r="AL1023"/>
  <c r="L1023"/>
  <c r="H1023"/>
  <c r="F1023"/>
  <c r="AL1022"/>
  <c r="L1022"/>
  <c r="H1022"/>
  <c r="F1022"/>
  <c r="AL1021"/>
  <c r="L1021"/>
  <c r="H1021"/>
  <c r="F1021"/>
  <c r="AL1020"/>
  <c r="L1020"/>
  <c r="H1020"/>
  <c r="F1020"/>
  <c r="AL1019"/>
  <c r="L1019"/>
  <c r="H1019"/>
  <c r="F1019"/>
  <c r="AL1018"/>
  <c r="L1018"/>
  <c r="H1018"/>
  <c r="F1018"/>
  <c r="AL1017"/>
  <c r="L1017"/>
  <c r="H1017"/>
  <c r="F1017"/>
  <c r="AL1016"/>
  <c r="L1016"/>
  <c r="H1016"/>
  <c r="F1016"/>
  <c r="AL1015"/>
  <c r="L1015"/>
  <c r="H1015"/>
  <c r="F1015"/>
  <c r="AL1014"/>
  <c r="L1014"/>
  <c r="H1014"/>
  <c r="F1014"/>
  <c r="AL1013"/>
  <c r="L1013"/>
  <c r="H1013"/>
  <c r="F1013"/>
  <c r="AL1012"/>
  <c r="L1012"/>
  <c r="H1012"/>
  <c r="F1012"/>
  <c r="AL1011"/>
  <c r="L1011"/>
  <c r="H1011"/>
  <c r="F1011"/>
  <c r="AL1010"/>
  <c r="L1010"/>
  <c r="H1010"/>
  <c r="F1010"/>
  <c r="AL1009"/>
  <c r="L1009"/>
  <c r="H1009"/>
  <c r="F1009"/>
  <c r="AL1008"/>
  <c r="L1008"/>
  <c r="H1008"/>
  <c r="F1008"/>
  <c r="AK1007"/>
  <c r="AL1007" s="1"/>
  <c r="X1007"/>
  <c r="H1007"/>
  <c r="F1007"/>
  <c r="AL1006"/>
  <c r="L1006"/>
  <c r="H1006"/>
  <c r="F1006"/>
  <c r="AL1005"/>
  <c r="L1005"/>
  <c r="H1005"/>
  <c r="F1005"/>
  <c r="AL1004"/>
  <c r="L1004"/>
  <c r="H1004"/>
  <c r="F1004"/>
  <c r="AL1003"/>
  <c r="L1003"/>
  <c r="H1003"/>
  <c r="F1003"/>
  <c r="AL1002"/>
  <c r="L1002"/>
  <c r="H1002"/>
  <c r="F1002"/>
  <c r="AL1001"/>
  <c r="L1001"/>
  <c r="H1001"/>
  <c r="F1001"/>
  <c r="AL1000"/>
  <c r="L1000"/>
  <c r="H1000"/>
  <c r="F1000"/>
  <c r="AL999"/>
  <c r="L999"/>
  <c r="H999"/>
  <c r="F999"/>
  <c r="AL998"/>
  <c r="L998"/>
  <c r="H998"/>
  <c r="F998"/>
  <c r="AL997"/>
  <c r="L997"/>
  <c r="H997"/>
  <c r="F997"/>
  <c r="AL996"/>
  <c r="L996"/>
  <c r="H996"/>
  <c r="F996"/>
  <c r="AL995"/>
  <c r="L995"/>
  <c r="H995"/>
  <c r="F995"/>
  <c r="AL994"/>
  <c r="L994"/>
  <c r="H994"/>
  <c r="F994"/>
  <c r="AK993"/>
  <c r="AL993" s="1"/>
  <c r="X993"/>
  <c r="H993"/>
  <c r="F993"/>
  <c r="AL992"/>
  <c r="L992"/>
  <c r="H992"/>
  <c r="F992"/>
  <c r="AL991"/>
  <c r="L991"/>
  <c r="H991"/>
  <c r="F991"/>
  <c r="AL990"/>
  <c r="L990"/>
  <c r="H990"/>
  <c r="F990"/>
  <c r="AL989"/>
  <c r="L989"/>
  <c r="H989"/>
  <c r="F989"/>
  <c r="AL988"/>
  <c r="L988"/>
  <c r="H988"/>
  <c r="F988"/>
  <c r="AL987"/>
  <c r="L987"/>
  <c r="H987"/>
  <c r="F987"/>
  <c r="AL986"/>
  <c r="L986"/>
  <c r="H986"/>
  <c r="F986"/>
  <c r="AL985"/>
  <c r="L985"/>
  <c r="H985"/>
  <c r="F985"/>
  <c r="AL984"/>
  <c r="L984"/>
  <c r="H984"/>
  <c r="F984"/>
  <c r="AL983"/>
  <c r="L983"/>
  <c r="H983"/>
  <c r="F983"/>
  <c r="AL982"/>
  <c r="L982"/>
  <c r="H982"/>
  <c r="F982"/>
  <c r="AL981"/>
  <c r="L981"/>
  <c r="H981"/>
  <c r="F981"/>
  <c r="AL980"/>
  <c r="L980"/>
  <c r="H980"/>
  <c r="F980"/>
  <c r="AK979"/>
  <c r="AL979" s="1"/>
  <c r="X979"/>
  <c r="H979"/>
  <c r="F979"/>
  <c r="AL978"/>
  <c r="L978"/>
  <c r="H978"/>
  <c r="F978"/>
  <c r="AL977"/>
  <c r="L977"/>
  <c r="H977"/>
  <c r="F977"/>
  <c r="AL976"/>
  <c r="L976"/>
  <c r="H976"/>
  <c r="F976"/>
  <c r="AL975"/>
  <c r="L975"/>
  <c r="H975"/>
  <c r="F975"/>
  <c r="AL974"/>
  <c r="L974"/>
  <c r="H974"/>
  <c r="F974"/>
  <c r="AL973"/>
  <c r="L973"/>
  <c r="H973"/>
  <c r="F973"/>
  <c r="AL972"/>
  <c r="L972"/>
  <c r="H972"/>
  <c r="F972"/>
  <c r="AL971"/>
  <c r="L971"/>
  <c r="H971"/>
  <c r="F971"/>
  <c r="AL970"/>
  <c r="L970"/>
  <c r="H970"/>
  <c r="F970"/>
  <c r="AL969"/>
  <c r="L969"/>
  <c r="H969"/>
  <c r="F969"/>
  <c r="AL968"/>
  <c r="L968"/>
  <c r="H968"/>
  <c r="F968"/>
  <c r="AL967"/>
  <c r="L967"/>
  <c r="H967"/>
  <c r="F967"/>
  <c r="AL966"/>
  <c r="L966"/>
  <c r="H966"/>
  <c r="F966"/>
  <c r="AL965"/>
  <c r="L965"/>
  <c r="H965"/>
  <c r="F965"/>
  <c r="AL964"/>
  <c r="L964"/>
  <c r="H964"/>
  <c r="F964"/>
  <c r="AK963"/>
  <c r="AL963" s="1"/>
  <c r="X963"/>
  <c r="H963"/>
  <c r="F963"/>
  <c r="AL962"/>
  <c r="L962"/>
  <c r="H962"/>
  <c r="F962"/>
  <c r="AL961"/>
  <c r="L961"/>
  <c r="H961"/>
  <c r="F961"/>
  <c r="AL960"/>
  <c r="L960"/>
  <c r="H960"/>
  <c r="F960"/>
  <c r="AL959"/>
  <c r="L959"/>
  <c r="H959"/>
  <c r="F959"/>
  <c r="AL958"/>
  <c r="L958"/>
  <c r="H958"/>
  <c r="F958"/>
  <c r="AL957"/>
  <c r="L957"/>
  <c r="H957"/>
  <c r="F957"/>
  <c r="AL956"/>
  <c r="L956"/>
  <c r="H956"/>
  <c r="F956"/>
  <c r="AL955"/>
  <c r="L955"/>
  <c r="H955"/>
  <c r="F955"/>
  <c r="AL954"/>
  <c r="L954"/>
  <c r="H954"/>
  <c r="F954"/>
  <c r="AL953"/>
  <c r="L953"/>
  <c r="H953"/>
  <c r="F953"/>
  <c r="AL952"/>
  <c r="L952"/>
  <c r="H952"/>
  <c r="F952"/>
  <c r="AL951"/>
  <c r="L951"/>
  <c r="H951"/>
  <c r="F951"/>
  <c r="AL950"/>
  <c r="L950"/>
  <c r="H950"/>
  <c r="F950"/>
  <c r="AL949"/>
  <c r="L949"/>
  <c r="H949"/>
  <c r="F949"/>
  <c r="AK948"/>
  <c r="AL948" s="1"/>
  <c r="X948"/>
  <c r="H948"/>
  <c r="F948"/>
  <c r="AL947"/>
  <c r="L947"/>
  <c r="H947"/>
  <c r="F947"/>
  <c r="AL946"/>
  <c r="L946"/>
  <c r="H946"/>
  <c r="F946"/>
  <c r="AL945"/>
  <c r="L945"/>
  <c r="H945"/>
  <c r="F945"/>
  <c r="AL944"/>
  <c r="L944"/>
  <c r="H944"/>
  <c r="F944"/>
  <c r="AL943"/>
  <c r="L943"/>
  <c r="H943"/>
  <c r="F943"/>
  <c r="AL942"/>
  <c r="L942"/>
  <c r="H942"/>
  <c r="F942"/>
  <c r="AL941"/>
  <c r="L941"/>
  <c r="H941"/>
  <c r="F941"/>
  <c r="AL940"/>
  <c r="L940"/>
  <c r="H940"/>
  <c r="F940"/>
  <c r="AL939"/>
  <c r="L939"/>
  <c r="H939"/>
  <c r="F939"/>
  <c r="AL938"/>
  <c r="L938"/>
  <c r="H938"/>
  <c r="F938"/>
  <c r="AL937"/>
  <c r="L937"/>
  <c r="H937"/>
  <c r="F937"/>
  <c r="AL936"/>
  <c r="L936"/>
  <c r="H936"/>
  <c r="F936"/>
  <c r="AK935"/>
  <c r="AL935" s="1"/>
  <c r="X935"/>
  <c r="H935"/>
  <c r="F935"/>
  <c r="AL934"/>
  <c r="L934"/>
  <c r="AE934" s="1"/>
  <c r="AF934" s="1"/>
  <c r="I934" s="1"/>
  <c r="H934"/>
  <c r="F934"/>
  <c r="AL933"/>
  <c r="L933"/>
  <c r="H933"/>
  <c r="F933"/>
  <c r="AL932"/>
  <c r="L932"/>
  <c r="H932"/>
  <c r="F932"/>
  <c r="AL931"/>
  <c r="L931"/>
  <c r="H931"/>
  <c r="F931"/>
  <c r="AL930"/>
  <c r="L930"/>
  <c r="AE930" s="1"/>
  <c r="AF930" s="1"/>
  <c r="I930" s="1"/>
  <c r="H930"/>
  <c r="F930"/>
  <c r="AL929"/>
  <c r="L929"/>
  <c r="H929"/>
  <c r="F929"/>
  <c r="AL928"/>
  <c r="L928"/>
  <c r="H928"/>
  <c r="F928"/>
  <c r="AL927"/>
  <c r="L927"/>
  <c r="H927"/>
  <c r="F927"/>
  <c r="AL926"/>
  <c r="L926"/>
  <c r="AE926" s="1"/>
  <c r="AF926" s="1"/>
  <c r="I926" s="1"/>
  <c r="H926"/>
  <c r="F926"/>
  <c r="AL925"/>
  <c r="L925"/>
  <c r="H925"/>
  <c r="F925"/>
  <c r="AL924"/>
  <c r="L924"/>
  <c r="H924"/>
  <c r="F924"/>
  <c r="AL923"/>
  <c r="L923"/>
  <c r="H923"/>
  <c r="F923"/>
  <c r="AL922"/>
  <c r="L922"/>
  <c r="AE922" s="1"/>
  <c r="AF922" s="1"/>
  <c r="I922" s="1"/>
  <c r="H922"/>
  <c r="F922"/>
  <c r="AL921"/>
  <c r="L921"/>
  <c r="H921"/>
  <c r="F921"/>
  <c r="AL920"/>
  <c r="L920"/>
  <c r="H920"/>
  <c r="F920"/>
  <c r="AL919"/>
  <c r="L919"/>
  <c r="H919"/>
  <c r="F919"/>
  <c r="AL918"/>
  <c r="L918"/>
  <c r="AE918" s="1"/>
  <c r="AF918" s="1"/>
  <c r="I918" s="1"/>
  <c r="H918"/>
  <c r="F918"/>
  <c r="AL917"/>
  <c r="L917"/>
  <c r="H917"/>
  <c r="F917"/>
  <c r="AL916"/>
  <c r="L916"/>
  <c r="H916"/>
  <c r="F916"/>
  <c r="AK915"/>
  <c r="AL915" s="1"/>
  <c r="X915"/>
  <c r="H915"/>
  <c r="F915"/>
  <c r="AL914"/>
  <c r="L914"/>
  <c r="H914"/>
  <c r="F914"/>
  <c r="AL913"/>
  <c r="L913"/>
  <c r="H913"/>
  <c r="F913"/>
  <c r="AL912"/>
  <c r="L912"/>
  <c r="H912"/>
  <c r="F912"/>
  <c r="AL911"/>
  <c r="L911"/>
  <c r="AE911" s="1"/>
  <c r="AF911" s="1"/>
  <c r="I911" s="1"/>
  <c r="H911"/>
  <c r="F911"/>
  <c r="AL910"/>
  <c r="L910"/>
  <c r="H910"/>
  <c r="F910"/>
  <c r="AL909"/>
  <c r="L909"/>
  <c r="H909"/>
  <c r="F909"/>
  <c r="AL908"/>
  <c r="L908"/>
  <c r="H908"/>
  <c r="F908"/>
  <c r="AL907"/>
  <c r="L907"/>
  <c r="AE907" s="1"/>
  <c r="AF907" s="1"/>
  <c r="I907" s="1"/>
  <c r="H907"/>
  <c r="F907"/>
  <c r="AL906"/>
  <c r="L906"/>
  <c r="H906"/>
  <c r="F906"/>
  <c r="AL905"/>
  <c r="L905"/>
  <c r="H905"/>
  <c r="F905"/>
  <c r="AL904"/>
  <c r="L904"/>
  <c r="H904"/>
  <c r="F904"/>
  <c r="AL903"/>
  <c r="L903"/>
  <c r="AE903" s="1"/>
  <c r="AF903" s="1"/>
  <c r="I903" s="1"/>
  <c r="H903"/>
  <c r="F903"/>
  <c r="AL902"/>
  <c r="L902"/>
  <c r="H902"/>
  <c r="F902"/>
  <c r="AL901"/>
  <c r="L901"/>
  <c r="H901"/>
  <c r="F901"/>
  <c r="AL900"/>
  <c r="L900"/>
  <c r="H900"/>
  <c r="F900"/>
  <c r="AL899"/>
  <c r="L899"/>
  <c r="AE899" s="1"/>
  <c r="AF899" s="1"/>
  <c r="I899" s="1"/>
  <c r="H899"/>
  <c r="F899"/>
  <c r="AL898"/>
  <c r="L898"/>
  <c r="H898"/>
  <c r="F898"/>
  <c r="AL897"/>
  <c r="L897"/>
  <c r="H897"/>
  <c r="F897"/>
  <c r="AL896"/>
  <c r="L896"/>
  <c r="H896"/>
  <c r="F896"/>
  <c r="AL895"/>
  <c r="L895"/>
  <c r="AE895" s="1"/>
  <c r="AF895" s="1"/>
  <c r="I895" s="1"/>
  <c r="H895"/>
  <c r="F895"/>
  <c r="AK894"/>
  <c r="AL894" s="1"/>
  <c r="X894"/>
  <c r="H894"/>
  <c r="F894"/>
  <c r="AL893"/>
  <c r="L893"/>
  <c r="H893"/>
  <c r="F893"/>
  <c r="AL892"/>
  <c r="L892"/>
  <c r="AE892" s="1"/>
  <c r="AF892" s="1"/>
  <c r="I892" s="1"/>
  <c r="H892"/>
  <c r="F892"/>
  <c r="AL891"/>
  <c r="L891"/>
  <c r="H891"/>
  <c r="F891"/>
  <c r="AL890"/>
  <c r="L890"/>
  <c r="H890"/>
  <c r="F890"/>
  <c r="AL889"/>
  <c r="L889"/>
  <c r="H889"/>
  <c r="F889"/>
  <c r="AL888"/>
  <c r="L888"/>
  <c r="AE888" s="1"/>
  <c r="AF888" s="1"/>
  <c r="I888" s="1"/>
  <c r="H888"/>
  <c r="F888"/>
  <c r="AL887"/>
  <c r="L887"/>
  <c r="H887"/>
  <c r="F887"/>
  <c r="AL886"/>
  <c r="L886"/>
  <c r="H886"/>
  <c r="F886"/>
  <c r="AL885"/>
  <c r="L885"/>
  <c r="H885"/>
  <c r="F885"/>
  <c r="AL884"/>
  <c r="L884"/>
  <c r="AE884" s="1"/>
  <c r="AF884" s="1"/>
  <c r="I884" s="1"/>
  <c r="H884"/>
  <c r="F884"/>
  <c r="AL883"/>
  <c r="L883"/>
  <c r="H883"/>
  <c r="F883"/>
  <c r="AL882"/>
  <c r="L882"/>
  <c r="H882"/>
  <c r="F882"/>
  <c r="AL881"/>
  <c r="L881"/>
  <c r="H881"/>
  <c r="F881"/>
  <c r="AL880"/>
  <c r="L880"/>
  <c r="AE880" s="1"/>
  <c r="AF880" s="1"/>
  <c r="I880" s="1"/>
  <c r="H880"/>
  <c r="F880"/>
  <c r="AL879"/>
  <c r="L879"/>
  <c r="H879"/>
  <c r="F879"/>
  <c r="AL878"/>
  <c r="L878"/>
  <c r="H878"/>
  <c r="F878"/>
  <c r="AK877"/>
  <c r="AL877" s="1"/>
  <c r="X877"/>
  <c r="H877"/>
  <c r="F877"/>
  <c r="AL876"/>
  <c r="L876"/>
  <c r="H876"/>
  <c r="F876"/>
  <c r="AL875"/>
  <c r="L875"/>
  <c r="H875"/>
  <c r="F875"/>
  <c r="AL874"/>
  <c r="L874"/>
  <c r="H874"/>
  <c r="F874"/>
  <c r="AL873"/>
  <c r="L873"/>
  <c r="AE873" s="1"/>
  <c r="AF873" s="1"/>
  <c r="I873" s="1"/>
  <c r="H873"/>
  <c r="F873"/>
  <c r="AL872"/>
  <c r="L872"/>
  <c r="H872"/>
  <c r="F872"/>
  <c r="AL871"/>
  <c r="L871"/>
  <c r="H871"/>
  <c r="F871"/>
  <c r="AL870"/>
  <c r="L870"/>
  <c r="H870"/>
  <c r="F870"/>
  <c r="AL869"/>
  <c r="L869"/>
  <c r="AE869" s="1"/>
  <c r="AF869" s="1"/>
  <c r="I869" s="1"/>
  <c r="H869"/>
  <c r="F869"/>
  <c r="AL868"/>
  <c r="L868"/>
  <c r="H868"/>
  <c r="F868"/>
  <c r="AL867"/>
  <c r="L867"/>
  <c r="H867"/>
  <c r="F867"/>
  <c r="AL866"/>
  <c r="L866"/>
  <c r="H866"/>
  <c r="F866"/>
  <c r="AL865"/>
  <c r="L865"/>
  <c r="AE865" s="1"/>
  <c r="AF865" s="1"/>
  <c r="I865" s="1"/>
  <c r="H865"/>
  <c r="F865"/>
  <c r="AL864"/>
  <c r="L864"/>
  <c r="H864"/>
  <c r="F864"/>
  <c r="AL863"/>
  <c r="L863"/>
  <c r="H863"/>
  <c r="F863"/>
  <c r="AL862"/>
  <c r="L862"/>
  <c r="H862"/>
  <c r="F862"/>
  <c r="AL861"/>
  <c r="L861"/>
  <c r="AE861" s="1"/>
  <c r="AF861" s="1"/>
  <c r="I861" s="1"/>
  <c r="H861"/>
  <c r="F861"/>
  <c r="AL860"/>
  <c r="L860"/>
  <c r="H860"/>
  <c r="F860"/>
  <c r="AK859"/>
  <c r="AL859" s="1"/>
  <c r="X859"/>
  <c r="H859"/>
  <c r="F859"/>
  <c r="AL858"/>
  <c r="L858"/>
  <c r="AE858" s="1"/>
  <c r="AF858" s="1"/>
  <c r="I858" s="1"/>
  <c r="H858"/>
  <c r="F858"/>
  <c r="AL857"/>
  <c r="L857"/>
  <c r="AE857" s="1"/>
  <c r="AF857" s="1"/>
  <c r="I857" s="1"/>
  <c r="H857"/>
  <c r="F857"/>
  <c r="AL856"/>
  <c r="L856"/>
  <c r="AE856" s="1"/>
  <c r="AF856" s="1"/>
  <c r="I856" s="1"/>
  <c r="H856"/>
  <c r="F856"/>
  <c r="AL855"/>
  <c r="L855"/>
  <c r="AE855" s="1"/>
  <c r="AF855" s="1"/>
  <c r="I855" s="1"/>
  <c r="H855"/>
  <c r="F855"/>
  <c r="AL854"/>
  <c r="L854"/>
  <c r="AE854" s="1"/>
  <c r="AF854" s="1"/>
  <c r="I854" s="1"/>
  <c r="H854"/>
  <c r="F854"/>
  <c r="AL853"/>
  <c r="L853"/>
  <c r="AE853" s="1"/>
  <c r="AF853" s="1"/>
  <c r="I853" s="1"/>
  <c r="H853"/>
  <c r="F853"/>
  <c r="AL852"/>
  <c r="L852"/>
  <c r="AE852" s="1"/>
  <c r="AF852" s="1"/>
  <c r="I852" s="1"/>
  <c r="H852"/>
  <c r="F852"/>
  <c r="AL851"/>
  <c r="L851"/>
  <c r="AE851" s="1"/>
  <c r="AF851" s="1"/>
  <c r="I851" s="1"/>
  <c r="H851"/>
  <c r="F851"/>
  <c r="AL850"/>
  <c r="L850"/>
  <c r="AE850" s="1"/>
  <c r="AF850" s="1"/>
  <c r="I850" s="1"/>
  <c r="H850"/>
  <c r="F850"/>
  <c r="AL849"/>
  <c r="L849"/>
  <c r="AE849" s="1"/>
  <c r="AF849" s="1"/>
  <c r="I849" s="1"/>
  <c r="H849"/>
  <c r="F849"/>
  <c r="AL848"/>
  <c r="L848"/>
  <c r="AE848" s="1"/>
  <c r="AF848" s="1"/>
  <c r="I848" s="1"/>
  <c r="H848"/>
  <c r="F848"/>
  <c r="AL847"/>
  <c r="L847"/>
  <c r="AE847" s="1"/>
  <c r="AF847" s="1"/>
  <c r="I847" s="1"/>
  <c r="H847"/>
  <c r="F847"/>
  <c r="AL846"/>
  <c r="L846"/>
  <c r="AE846" s="1"/>
  <c r="AF846" s="1"/>
  <c r="I846" s="1"/>
  <c r="H846"/>
  <c r="F846"/>
  <c r="AL845"/>
  <c r="L845"/>
  <c r="AE845" s="1"/>
  <c r="AF845" s="1"/>
  <c r="I845" s="1"/>
  <c r="S54" i="8" s="1"/>
  <c r="H845" i="7"/>
  <c r="F845"/>
  <c r="AK844"/>
  <c r="AL844" s="1"/>
  <c r="X844"/>
  <c r="H844"/>
  <c r="F844"/>
  <c r="AL843"/>
  <c r="L843"/>
  <c r="H843"/>
  <c r="F843"/>
  <c r="AL842"/>
  <c r="L842"/>
  <c r="H842"/>
  <c r="F842"/>
  <c r="AL841"/>
  <c r="L841"/>
  <c r="AE841" s="1"/>
  <c r="AF841" s="1"/>
  <c r="I841" s="1"/>
  <c r="H841"/>
  <c r="F841"/>
  <c r="AL840"/>
  <c r="L840"/>
  <c r="H840"/>
  <c r="F840"/>
  <c r="AL839"/>
  <c r="L839"/>
  <c r="H839"/>
  <c r="F839"/>
  <c r="AL838"/>
  <c r="L838"/>
  <c r="H838"/>
  <c r="F838"/>
  <c r="AL837"/>
  <c r="L837"/>
  <c r="AE837" s="1"/>
  <c r="AF837" s="1"/>
  <c r="I837" s="1"/>
  <c r="H837"/>
  <c r="F837"/>
  <c r="AL836"/>
  <c r="L836"/>
  <c r="H836"/>
  <c r="F836"/>
  <c r="AL835"/>
  <c r="L835"/>
  <c r="H835"/>
  <c r="F835"/>
  <c r="AL834"/>
  <c r="L834"/>
  <c r="H834"/>
  <c r="F834"/>
  <c r="AL833"/>
  <c r="L833"/>
  <c r="AE833" s="1"/>
  <c r="AF833" s="1"/>
  <c r="I833" s="1"/>
  <c r="H833"/>
  <c r="F833"/>
  <c r="AL832"/>
  <c r="L832"/>
  <c r="H832"/>
  <c r="F832"/>
  <c r="AL831"/>
  <c r="L831"/>
  <c r="H831"/>
  <c r="F831"/>
  <c r="AL830"/>
  <c r="L830"/>
  <c r="H830"/>
  <c r="F830"/>
  <c r="AL829"/>
  <c r="L829"/>
  <c r="AE829" s="1"/>
  <c r="AF829" s="1"/>
  <c r="I829" s="1"/>
  <c r="H829"/>
  <c r="F829"/>
  <c r="AL828"/>
  <c r="L828"/>
  <c r="H828"/>
  <c r="F828"/>
  <c r="AK827"/>
  <c r="AL827" s="1"/>
  <c r="X827"/>
  <c r="H827"/>
  <c r="F827"/>
  <c r="AL826"/>
  <c r="L826"/>
  <c r="AE826" s="1"/>
  <c r="AF826" s="1"/>
  <c r="I826" s="1"/>
  <c r="H826"/>
  <c r="F826"/>
  <c r="AL825"/>
  <c r="L825"/>
  <c r="AE825" s="1"/>
  <c r="AF825" s="1"/>
  <c r="I825" s="1"/>
  <c r="H825"/>
  <c r="F825"/>
  <c r="AL824"/>
  <c r="L824"/>
  <c r="AE824" s="1"/>
  <c r="AF824" s="1"/>
  <c r="I824" s="1"/>
  <c r="H824"/>
  <c r="F824"/>
  <c r="AL823"/>
  <c r="L823"/>
  <c r="AE823" s="1"/>
  <c r="AF823" s="1"/>
  <c r="I823" s="1"/>
  <c r="H823"/>
  <c r="F823"/>
  <c r="AL822"/>
  <c r="L822"/>
  <c r="AE822" s="1"/>
  <c r="AF822" s="1"/>
  <c r="I822" s="1"/>
  <c r="H822"/>
  <c r="F822"/>
  <c r="AL821"/>
  <c r="L821"/>
  <c r="AE821" s="1"/>
  <c r="AF821" s="1"/>
  <c r="I821" s="1"/>
  <c r="H821"/>
  <c r="F821"/>
  <c r="AL820"/>
  <c r="L820"/>
  <c r="AE820" s="1"/>
  <c r="AF820" s="1"/>
  <c r="I820" s="1"/>
  <c r="H820"/>
  <c r="F820"/>
  <c r="AL819"/>
  <c r="L819"/>
  <c r="AE819" s="1"/>
  <c r="AF819" s="1"/>
  <c r="I819" s="1"/>
  <c r="H819"/>
  <c r="F819"/>
  <c r="AL818"/>
  <c r="L818"/>
  <c r="AE818" s="1"/>
  <c r="AF818" s="1"/>
  <c r="I818" s="1"/>
  <c r="H818"/>
  <c r="F818"/>
  <c r="AL817"/>
  <c r="L817"/>
  <c r="AE817" s="1"/>
  <c r="AF817" s="1"/>
  <c r="I817" s="1"/>
  <c r="H817"/>
  <c r="F817"/>
  <c r="AL816"/>
  <c r="L816"/>
  <c r="AE816" s="1"/>
  <c r="AF816" s="1"/>
  <c r="I816" s="1"/>
  <c r="H816"/>
  <c r="F816"/>
  <c r="AL815"/>
  <c r="L815"/>
  <c r="AE815" s="1"/>
  <c r="AF815" s="1"/>
  <c r="I815" s="1"/>
  <c r="H815"/>
  <c r="F815"/>
  <c r="AL814"/>
  <c r="L814"/>
  <c r="AE814" s="1"/>
  <c r="AF814" s="1"/>
  <c r="I814" s="1"/>
  <c r="H814"/>
  <c r="F814"/>
  <c r="AL813"/>
  <c r="L813"/>
  <c r="AE813" s="1"/>
  <c r="AF813" s="1"/>
  <c r="I813" s="1"/>
  <c r="H813"/>
  <c r="F813"/>
  <c r="AL812"/>
  <c r="L812"/>
  <c r="AE812" s="1"/>
  <c r="AF812" s="1"/>
  <c r="I812" s="1"/>
  <c r="H812"/>
  <c r="F812"/>
  <c r="AL811"/>
  <c r="L811"/>
  <c r="AE811" s="1"/>
  <c r="AF811" s="1"/>
  <c r="I811" s="1"/>
  <c r="H811"/>
  <c r="F811"/>
  <c r="AL810"/>
  <c r="L810"/>
  <c r="AE810" s="1"/>
  <c r="AF810" s="1"/>
  <c r="I810" s="1"/>
  <c r="H810"/>
  <c r="F810"/>
  <c r="AL809"/>
  <c r="L809"/>
  <c r="AE809" s="1"/>
  <c r="AF809" s="1"/>
  <c r="I809" s="1"/>
  <c r="H809"/>
  <c r="F809"/>
  <c r="AL808"/>
  <c r="L808"/>
  <c r="AE808" s="1"/>
  <c r="AF808" s="1"/>
  <c r="I808" s="1"/>
  <c r="H808"/>
  <c r="F808"/>
  <c r="AL807"/>
  <c r="L807"/>
  <c r="AE807" s="1"/>
  <c r="AF807" s="1"/>
  <c r="I807" s="1"/>
  <c r="H807"/>
  <c r="F807"/>
  <c r="AL806"/>
  <c r="L806"/>
  <c r="AE806" s="1"/>
  <c r="AF806" s="1"/>
  <c r="I806" s="1"/>
  <c r="S52" i="8" s="1"/>
  <c r="H806" i="7"/>
  <c r="F806"/>
  <c r="AK805"/>
  <c r="AL805" s="1"/>
  <c r="X805"/>
  <c r="H805"/>
  <c r="F805"/>
  <c r="AL804"/>
  <c r="L804"/>
  <c r="H804"/>
  <c r="F804"/>
  <c r="AL803"/>
  <c r="L803"/>
  <c r="H803"/>
  <c r="F803"/>
  <c r="AL802"/>
  <c r="L802"/>
  <c r="H802"/>
  <c r="F802"/>
  <c r="AL801"/>
  <c r="L801"/>
  <c r="H801"/>
  <c r="F801"/>
  <c r="AL800"/>
  <c r="L800"/>
  <c r="H800"/>
  <c r="F800"/>
  <c r="AL799"/>
  <c r="L799"/>
  <c r="H799"/>
  <c r="F799"/>
  <c r="AL798"/>
  <c r="L798"/>
  <c r="H798"/>
  <c r="F798"/>
  <c r="AL797"/>
  <c r="L797"/>
  <c r="H797"/>
  <c r="F797"/>
  <c r="AL796"/>
  <c r="L796"/>
  <c r="H796"/>
  <c r="F796"/>
  <c r="AL795"/>
  <c r="L795"/>
  <c r="H795"/>
  <c r="F795"/>
  <c r="AL794"/>
  <c r="L794"/>
  <c r="H794"/>
  <c r="F794"/>
  <c r="AL793"/>
  <c r="L793"/>
  <c r="H793"/>
  <c r="F793"/>
  <c r="AL792"/>
  <c r="L792"/>
  <c r="H792"/>
  <c r="F792"/>
  <c r="AL791"/>
  <c r="L791"/>
  <c r="H791"/>
  <c r="F791"/>
  <c r="AL790"/>
  <c r="L790"/>
  <c r="H790"/>
  <c r="F790"/>
  <c r="AL789"/>
  <c r="L789"/>
  <c r="H789"/>
  <c r="F789"/>
  <c r="AL788"/>
  <c r="L788"/>
  <c r="H788"/>
  <c r="F788"/>
  <c r="AL787"/>
  <c r="L787"/>
  <c r="H787"/>
  <c r="F787"/>
  <c r="AL786"/>
  <c r="L786"/>
  <c r="H786"/>
  <c r="F786"/>
  <c r="AL785"/>
  <c r="L785"/>
  <c r="H785"/>
  <c r="F785"/>
  <c r="AL784"/>
  <c r="L784"/>
  <c r="H784"/>
  <c r="F784"/>
  <c r="AL783"/>
  <c r="L783"/>
  <c r="H783"/>
  <c r="F783"/>
  <c r="AL782"/>
  <c r="L782"/>
  <c r="H782"/>
  <c r="F782"/>
  <c r="AL781"/>
  <c r="L781"/>
  <c r="H781"/>
  <c r="F781"/>
  <c r="AL780"/>
  <c r="L780"/>
  <c r="H780"/>
  <c r="F780"/>
  <c r="AL779"/>
  <c r="L779"/>
  <c r="H779"/>
  <c r="F779"/>
  <c r="AL778"/>
  <c r="L778"/>
  <c r="H778"/>
  <c r="F778"/>
  <c r="AL777"/>
  <c r="L777"/>
  <c r="H777"/>
  <c r="F777"/>
  <c r="AL776"/>
  <c r="L776"/>
  <c r="H776"/>
  <c r="F776"/>
  <c r="AL775"/>
  <c r="L775"/>
  <c r="H775"/>
  <c r="F775"/>
  <c r="AL774"/>
  <c r="L774"/>
  <c r="H774"/>
  <c r="F774"/>
  <c r="AL773"/>
  <c r="L773"/>
  <c r="H773"/>
  <c r="F773"/>
  <c r="AL772"/>
  <c r="L772"/>
  <c r="H772"/>
  <c r="F772"/>
  <c r="AL771"/>
  <c r="L771"/>
  <c r="H771"/>
  <c r="F771"/>
  <c r="AL770"/>
  <c r="L770"/>
  <c r="H770"/>
  <c r="F770"/>
  <c r="AL769"/>
  <c r="L769"/>
  <c r="H769"/>
  <c r="F769"/>
  <c r="AL768"/>
  <c r="L768"/>
  <c r="H768"/>
  <c r="F768"/>
  <c r="AL767"/>
  <c r="L767"/>
  <c r="H767"/>
  <c r="F767"/>
  <c r="AL766"/>
  <c r="L766"/>
  <c r="H766"/>
  <c r="F766"/>
  <c r="AL765"/>
  <c r="L765"/>
  <c r="H765"/>
  <c r="F765"/>
  <c r="AL764"/>
  <c r="L764"/>
  <c r="H764"/>
  <c r="F764"/>
  <c r="AL763"/>
  <c r="L763"/>
  <c r="H763"/>
  <c r="F763"/>
  <c r="AL762"/>
  <c r="L762"/>
  <c r="H762"/>
  <c r="F762"/>
  <c r="AL761"/>
  <c r="L761"/>
  <c r="H761"/>
  <c r="F761"/>
  <c r="AL760"/>
  <c r="L760"/>
  <c r="H760"/>
  <c r="F760"/>
  <c r="AL759"/>
  <c r="L759"/>
  <c r="H759"/>
  <c r="F759"/>
  <c r="AL758"/>
  <c r="L758"/>
  <c r="H758"/>
  <c r="F758"/>
  <c r="AL757"/>
  <c r="L757"/>
  <c r="H757"/>
  <c r="F757"/>
  <c r="AL756"/>
  <c r="L756"/>
  <c r="H756"/>
  <c r="F756"/>
  <c r="AL755"/>
  <c r="L755"/>
  <c r="H755"/>
  <c r="F755"/>
  <c r="AL754"/>
  <c r="L754"/>
  <c r="H754"/>
  <c r="F754"/>
  <c r="AL753"/>
  <c r="L753"/>
  <c r="H753"/>
  <c r="F753"/>
  <c r="AL752"/>
  <c r="L752"/>
  <c r="H752"/>
  <c r="F752"/>
  <c r="AL751"/>
  <c r="L751"/>
  <c r="H751"/>
  <c r="F751"/>
  <c r="AL750"/>
  <c r="L750"/>
  <c r="H750"/>
  <c r="F750"/>
  <c r="AL749"/>
  <c r="L749"/>
  <c r="H749"/>
  <c r="F749"/>
  <c r="AL748"/>
  <c r="L748"/>
  <c r="H748"/>
  <c r="F748"/>
  <c r="AL747"/>
  <c r="L747"/>
  <c r="H747"/>
  <c r="F747"/>
  <c r="AL746"/>
  <c r="L746"/>
  <c r="H746"/>
  <c r="F746"/>
  <c r="AL745"/>
  <c r="L745"/>
  <c r="H745"/>
  <c r="F745"/>
  <c r="AL744"/>
  <c r="L744"/>
  <c r="H744"/>
  <c r="F744"/>
  <c r="AL743"/>
  <c r="L743"/>
  <c r="H743"/>
  <c r="F743"/>
  <c r="AK742"/>
  <c r="AL742" s="1"/>
  <c r="X742"/>
  <c r="H742"/>
  <c r="F742"/>
  <c r="AL741"/>
  <c r="L741"/>
  <c r="AE741" s="1"/>
  <c r="AF741" s="1"/>
  <c r="I741" s="1"/>
  <c r="H741"/>
  <c r="F741"/>
  <c r="AL740"/>
  <c r="L740"/>
  <c r="AE740" s="1"/>
  <c r="AF740" s="1"/>
  <c r="I740" s="1"/>
  <c r="H740"/>
  <c r="F740"/>
  <c r="AL739"/>
  <c r="L739"/>
  <c r="AE739" s="1"/>
  <c r="AF739" s="1"/>
  <c r="I739" s="1"/>
  <c r="H739"/>
  <c r="F739"/>
  <c r="AL738"/>
  <c r="L738"/>
  <c r="H738"/>
  <c r="F738"/>
  <c r="AL737"/>
  <c r="L737"/>
  <c r="H737"/>
  <c r="F737"/>
  <c r="AL736"/>
  <c r="L736"/>
  <c r="H736"/>
  <c r="F736"/>
  <c r="AL735"/>
  <c r="L735"/>
  <c r="H735"/>
  <c r="F735"/>
  <c r="AL734"/>
  <c r="L734"/>
  <c r="H734"/>
  <c r="F734"/>
  <c r="AL733"/>
  <c r="L733"/>
  <c r="H733"/>
  <c r="F733"/>
  <c r="AL732"/>
  <c r="L732"/>
  <c r="H732"/>
  <c r="F732"/>
  <c r="AL731"/>
  <c r="L731"/>
  <c r="H731"/>
  <c r="F731"/>
  <c r="AL730"/>
  <c r="L730"/>
  <c r="H730"/>
  <c r="F730"/>
  <c r="AL729"/>
  <c r="L729"/>
  <c r="H729"/>
  <c r="F729"/>
  <c r="AL728"/>
  <c r="L728"/>
  <c r="H728"/>
  <c r="F728"/>
  <c r="AL727"/>
  <c r="L727"/>
  <c r="H727"/>
  <c r="F727"/>
  <c r="AL726"/>
  <c r="L726"/>
  <c r="H726"/>
  <c r="F726"/>
  <c r="AL725"/>
  <c r="L725"/>
  <c r="H725"/>
  <c r="F725"/>
  <c r="AL724"/>
  <c r="L724"/>
  <c r="H724"/>
  <c r="F724"/>
  <c r="AL723"/>
  <c r="L723"/>
  <c r="H723"/>
  <c r="F723"/>
  <c r="AL722"/>
  <c r="L722"/>
  <c r="H722"/>
  <c r="F722"/>
  <c r="AL721"/>
  <c r="L721"/>
  <c r="H721"/>
  <c r="F721"/>
  <c r="AL720"/>
  <c r="L720"/>
  <c r="H720"/>
  <c r="F720"/>
  <c r="AK719"/>
  <c r="AL719" s="1"/>
  <c r="X719"/>
  <c r="H719"/>
  <c r="F719"/>
  <c r="AL718"/>
  <c r="L718"/>
  <c r="H718"/>
  <c r="F718"/>
  <c r="AL717"/>
  <c r="L717"/>
  <c r="H717"/>
  <c r="F717"/>
  <c r="AL716"/>
  <c r="L716"/>
  <c r="H716"/>
  <c r="F716"/>
  <c r="AL715"/>
  <c r="L715"/>
  <c r="H715"/>
  <c r="F715"/>
  <c r="AL714"/>
  <c r="L714"/>
  <c r="H714"/>
  <c r="F714"/>
  <c r="AL713"/>
  <c r="L713"/>
  <c r="H713"/>
  <c r="F713"/>
  <c r="AL712"/>
  <c r="L712"/>
  <c r="H712"/>
  <c r="F712"/>
  <c r="AL711"/>
  <c r="L711"/>
  <c r="H711"/>
  <c r="F711"/>
  <c r="AL710"/>
  <c r="L710"/>
  <c r="H710"/>
  <c r="F710"/>
  <c r="AL709"/>
  <c r="L709"/>
  <c r="H709"/>
  <c r="F709"/>
  <c r="AL708"/>
  <c r="L708"/>
  <c r="H708"/>
  <c r="F708"/>
  <c r="AL707"/>
  <c r="L707"/>
  <c r="H707"/>
  <c r="F707"/>
  <c r="AL706"/>
  <c r="L706"/>
  <c r="H706"/>
  <c r="F706"/>
  <c r="AL705"/>
  <c r="L705"/>
  <c r="H705"/>
  <c r="F705"/>
  <c r="AL704"/>
  <c r="L704"/>
  <c r="H704"/>
  <c r="F704"/>
  <c r="AL703"/>
  <c r="L703"/>
  <c r="H703"/>
  <c r="F703"/>
  <c r="AL702"/>
  <c r="L702"/>
  <c r="H702"/>
  <c r="F702"/>
  <c r="AL701"/>
  <c r="L701"/>
  <c r="H701"/>
  <c r="F701"/>
  <c r="AL700"/>
  <c r="L700"/>
  <c r="H700"/>
  <c r="F700"/>
  <c r="AL699"/>
  <c r="L699"/>
  <c r="H699"/>
  <c r="F699"/>
  <c r="AL698"/>
  <c r="L698"/>
  <c r="H698"/>
  <c r="F698"/>
  <c r="AL697"/>
  <c r="L697"/>
  <c r="H697"/>
  <c r="F697"/>
  <c r="AL696"/>
  <c r="L696"/>
  <c r="H696"/>
  <c r="F696"/>
  <c r="AL695"/>
  <c r="L695"/>
  <c r="H695"/>
  <c r="F695"/>
  <c r="AK694"/>
  <c r="AL694" s="1"/>
  <c r="X694"/>
  <c r="H694"/>
  <c r="F694"/>
  <c r="AL693"/>
  <c r="L693"/>
  <c r="H693"/>
  <c r="F693"/>
  <c r="AL692"/>
  <c r="L692"/>
  <c r="H692"/>
  <c r="F692"/>
  <c r="AL691"/>
  <c r="L691"/>
  <c r="H691"/>
  <c r="F691"/>
  <c r="AL690"/>
  <c r="L690"/>
  <c r="H690"/>
  <c r="F690"/>
  <c r="AL689"/>
  <c r="L689"/>
  <c r="H689"/>
  <c r="F689"/>
  <c r="AL688"/>
  <c r="L688"/>
  <c r="H688"/>
  <c r="F688"/>
  <c r="AL687"/>
  <c r="L687"/>
  <c r="H687"/>
  <c r="F687"/>
  <c r="AL686"/>
  <c r="L686"/>
  <c r="H686"/>
  <c r="F686"/>
  <c r="AL685"/>
  <c r="L685"/>
  <c r="H685"/>
  <c r="F685"/>
  <c r="AL684"/>
  <c r="L684"/>
  <c r="H684"/>
  <c r="F684"/>
  <c r="AL683"/>
  <c r="L683"/>
  <c r="H683"/>
  <c r="F683"/>
  <c r="AL682"/>
  <c r="L682"/>
  <c r="H682"/>
  <c r="F682"/>
  <c r="AL681"/>
  <c r="L681"/>
  <c r="H681"/>
  <c r="F681"/>
  <c r="AL680"/>
  <c r="L680"/>
  <c r="H680"/>
  <c r="F680"/>
  <c r="AL679"/>
  <c r="L679"/>
  <c r="H679"/>
  <c r="F679"/>
  <c r="AL678"/>
  <c r="L678"/>
  <c r="H678"/>
  <c r="F678"/>
  <c r="AK677"/>
  <c r="AL677" s="1"/>
  <c r="X677"/>
  <c r="H677"/>
  <c r="F677"/>
  <c r="AL676"/>
  <c r="L676"/>
  <c r="H676"/>
  <c r="F676"/>
  <c r="AL675"/>
  <c r="L675"/>
  <c r="H675"/>
  <c r="F675"/>
  <c r="AL674"/>
  <c r="L674"/>
  <c r="H674"/>
  <c r="F674"/>
  <c r="AL673"/>
  <c r="L673"/>
  <c r="H673"/>
  <c r="F673"/>
  <c r="AL672"/>
  <c r="L672"/>
  <c r="H672"/>
  <c r="F672"/>
  <c r="AL671"/>
  <c r="L671"/>
  <c r="H671"/>
  <c r="F671"/>
  <c r="AL670"/>
  <c r="L670"/>
  <c r="H670"/>
  <c r="F670"/>
  <c r="AL669"/>
  <c r="L669"/>
  <c r="H669"/>
  <c r="F669"/>
  <c r="AL668"/>
  <c r="L668"/>
  <c r="H668"/>
  <c r="F668"/>
  <c r="AL667"/>
  <c r="L667"/>
  <c r="H667"/>
  <c r="F667"/>
  <c r="AL666"/>
  <c r="L666"/>
  <c r="H666"/>
  <c r="F666"/>
  <c r="AL665"/>
  <c r="L665"/>
  <c r="H665"/>
  <c r="F665"/>
  <c r="AL664"/>
  <c r="L664"/>
  <c r="H664"/>
  <c r="F664"/>
  <c r="AL663"/>
  <c r="L663"/>
  <c r="H663"/>
  <c r="F663"/>
  <c r="AL662"/>
  <c r="L662"/>
  <c r="H662"/>
  <c r="F662"/>
  <c r="AK661"/>
  <c r="AL661" s="1"/>
  <c r="X661"/>
  <c r="H661"/>
  <c r="F661"/>
  <c r="AL660"/>
  <c r="L660"/>
  <c r="H660"/>
  <c r="F660"/>
  <c r="AL659"/>
  <c r="L659"/>
  <c r="H659"/>
  <c r="F659"/>
  <c r="AL658"/>
  <c r="L658"/>
  <c r="H658"/>
  <c r="F658"/>
  <c r="AL657"/>
  <c r="L657"/>
  <c r="H657"/>
  <c r="F657"/>
  <c r="AL656"/>
  <c r="L656"/>
  <c r="H656"/>
  <c r="F656"/>
  <c r="AL655"/>
  <c r="L655"/>
  <c r="H655"/>
  <c r="F655"/>
  <c r="AL654"/>
  <c r="L654"/>
  <c r="H654"/>
  <c r="F654"/>
  <c r="AL653"/>
  <c r="L653"/>
  <c r="H653"/>
  <c r="F653"/>
  <c r="AL652"/>
  <c r="L652"/>
  <c r="H652"/>
  <c r="F652"/>
  <c r="AL651"/>
  <c r="L651"/>
  <c r="H651"/>
  <c r="F651"/>
  <c r="AL650"/>
  <c r="L650"/>
  <c r="H650"/>
  <c r="F650"/>
  <c r="AL649"/>
  <c r="L649"/>
  <c r="H649"/>
  <c r="F649"/>
  <c r="AL648"/>
  <c r="L648"/>
  <c r="H648"/>
  <c r="F648"/>
  <c r="AL647"/>
  <c r="L647"/>
  <c r="H647"/>
  <c r="F647"/>
  <c r="AL646"/>
  <c r="L646"/>
  <c r="H646"/>
  <c r="F646"/>
  <c r="AL645"/>
  <c r="L645"/>
  <c r="H645"/>
  <c r="F645"/>
  <c r="AK644"/>
  <c r="AL644" s="1"/>
  <c r="X644"/>
  <c r="H644"/>
  <c r="F644"/>
  <c r="AL643"/>
  <c r="L643"/>
  <c r="H643"/>
  <c r="F643"/>
  <c r="AL642"/>
  <c r="L642"/>
  <c r="H642"/>
  <c r="F642"/>
  <c r="AL641"/>
  <c r="L641"/>
  <c r="H641"/>
  <c r="F641"/>
  <c r="AL640"/>
  <c r="L640"/>
  <c r="H640"/>
  <c r="F640"/>
  <c r="AL639"/>
  <c r="L639"/>
  <c r="H639"/>
  <c r="F639"/>
  <c r="AL638"/>
  <c r="L638"/>
  <c r="H638"/>
  <c r="F638"/>
  <c r="AL637"/>
  <c r="L637"/>
  <c r="H637"/>
  <c r="F637"/>
  <c r="AL636"/>
  <c r="L636"/>
  <c r="H636"/>
  <c r="F636"/>
  <c r="AL635"/>
  <c r="L635"/>
  <c r="H635"/>
  <c r="F635"/>
  <c r="AL634"/>
  <c r="L634"/>
  <c r="H634"/>
  <c r="F634"/>
  <c r="AL633"/>
  <c r="L633"/>
  <c r="H633"/>
  <c r="F633"/>
  <c r="AL632"/>
  <c r="L632"/>
  <c r="H632"/>
  <c r="F632"/>
  <c r="AL631"/>
  <c r="L631"/>
  <c r="H631"/>
  <c r="F631"/>
  <c r="AL630"/>
  <c r="L630"/>
  <c r="H630"/>
  <c r="F630"/>
  <c r="AK629"/>
  <c r="AL629" s="1"/>
  <c r="X629"/>
  <c r="H629"/>
  <c r="F629"/>
  <c r="AL628"/>
  <c r="L628"/>
  <c r="H628"/>
  <c r="F628"/>
  <c r="AL627"/>
  <c r="L627"/>
  <c r="H627"/>
  <c r="F627"/>
  <c r="AL626"/>
  <c r="L626"/>
  <c r="H626"/>
  <c r="F626"/>
  <c r="AL625"/>
  <c r="L625"/>
  <c r="H625"/>
  <c r="F625"/>
  <c r="AL624"/>
  <c r="L624"/>
  <c r="H624"/>
  <c r="F624"/>
  <c r="AL623"/>
  <c r="L623"/>
  <c r="H623"/>
  <c r="F623"/>
  <c r="AL622"/>
  <c r="L622"/>
  <c r="H622"/>
  <c r="F622"/>
  <c r="AL621"/>
  <c r="L621"/>
  <c r="H621"/>
  <c r="F621"/>
  <c r="AL620"/>
  <c r="L620"/>
  <c r="H620"/>
  <c r="F620"/>
  <c r="AL619"/>
  <c r="L619"/>
  <c r="H619"/>
  <c r="F619"/>
  <c r="AK618"/>
  <c r="AL618" s="1"/>
  <c r="X618"/>
  <c r="H618"/>
  <c r="F618"/>
  <c r="AL617"/>
  <c r="L617"/>
  <c r="H617"/>
  <c r="F617"/>
  <c r="AL616"/>
  <c r="L616"/>
  <c r="H616"/>
  <c r="F616"/>
  <c r="AL615"/>
  <c r="L615"/>
  <c r="H615"/>
  <c r="F615"/>
  <c r="AL614"/>
  <c r="L614"/>
  <c r="H614"/>
  <c r="F614"/>
  <c r="AL613"/>
  <c r="L613"/>
  <c r="H613"/>
  <c r="F613"/>
  <c r="AL612"/>
  <c r="L612"/>
  <c r="H612"/>
  <c r="F612"/>
  <c r="AL611"/>
  <c r="L611"/>
  <c r="H611"/>
  <c r="F611"/>
  <c r="AL610"/>
  <c r="L610"/>
  <c r="H610"/>
  <c r="F610"/>
  <c r="AL609"/>
  <c r="L609"/>
  <c r="H609"/>
  <c r="F609"/>
  <c r="AL608"/>
  <c r="L608"/>
  <c r="H608"/>
  <c r="F608"/>
  <c r="AK607"/>
  <c r="AL607" s="1"/>
  <c r="X607"/>
  <c r="H607"/>
  <c r="F607"/>
  <c r="AL606"/>
  <c r="L606"/>
  <c r="H606"/>
  <c r="F606"/>
  <c r="AL605"/>
  <c r="L605"/>
  <c r="H605"/>
  <c r="F605"/>
  <c r="AL604"/>
  <c r="L604"/>
  <c r="H604"/>
  <c r="F604"/>
  <c r="AL603"/>
  <c r="L603"/>
  <c r="H603"/>
  <c r="F603"/>
  <c r="AL602"/>
  <c r="L602"/>
  <c r="H602"/>
  <c r="F602"/>
  <c r="AL601"/>
  <c r="L601"/>
  <c r="H601"/>
  <c r="F601"/>
  <c r="AL600"/>
  <c r="L600"/>
  <c r="H600"/>
  <c r="F600"/>
  <c r="AL599"/>
  <c r="L599"/>
  <c r="H599"/>
  <c r="F599"/>
  <c r="AL598"/>
  <c r="L598"/>
  <c r="H598"/>
  <c r="F598"/>
  <c r="AL597"/>
  <c r="L597"/>
  <c r="H597"/>
  <c r="F597"/>
  <c r="AL596"/>
  <c r="L596"/>
  <c r="H596"/>
  <c r="F596"/>
  <c r="AL595"/>
  <c r="L595"/>
  <c r="H595"/>
  <c r="F595"/>
  <c r="AK594"/>
  <c r="AL594" s="1"/>
  <c r="X594"/>
  <c r="H594"/>
  <c r="F594"/>
  <c r="AL593"/>
  <c r="L593"/>
  <c r="H593"/>
  <c r="F593"/>
  <c r="AL592"/>
  <c r="L592"/>
  <c r="H592"/>
  <c r="F592"/>
  <c r="AL591"/>
  <c r="L591"/>
  <c r="H591"/>
  <c r="F591"/>
  <c r="AL590"/>
  <c r="L590"/>
  <c r="H590"/>
  <c r="F590"/>
  <c r="AL589"/>
  <c r="L589"/>
  <c r="H589"/>
  <c r="F589"/>
  <c r="AL588"/>
  <c r="L588"/>
  <c r="H588"/>
  <c r="F588"/>
  <c r="AL587"/>
  <c r="L587"/>
  <c r="H587"/>
  <c r="F587"/>
  <c r="AL586"/>
  <c r="L586"/>
  <c r="H586"/>
  <c r="F586"/>
  <c r="AL585"/>
  <c r="L585"/>
  <c r="H585"/>
  <c r="F585"/>
  <c r="AL584"/>
  <c r="L584"/>
  <c r="H584"/>
  <c r="F584"/>
  <c r="AL583"/>
  <c r="L583"/>
  <c r="H583"/>
  <c r="F583"/>
  <c r="AL582"/>
  <c r="L582"/>
  <c r="H582"/>
  <c r="F582"/>
  <c r="AL581"/>
  <c r="L581"/>
  <c r="H581"/>
  <c r="F581"/>
  <c r="AL580"/>
  <c r="L580"/>
  <c r="H580"/>
  <c r="F580"/>
  <c r="AK579"/>
  <c r="AL579" s="1"/>
  <c r="X579"/>
  <c r="H579"/>
  <c r="F579"/>
  <c r="AL578"/>
  <c r="L578"/>
  <c r="H578"/>
  <c r="F578"/>
  <c r="AL577"/>
  <c r="L577"/>
  <c r="H577"/>
  <c r="F577"/>
  <c r="AL576"/>
  <c r="L576"/>
  <c r="H576"/>
  <c r="F576"/>
  <c r="AL575"/>
  <c r="L575"/>
  <c r="H575"/>
  <c r="F575"/>
  <c r="AL574"/>
  <c r="L574"/>
  <c r="H574"/>
  <c r="F574"/>
  <c r="AL573"/>
  <c r="L573"/>
  <c r="H573"/>
  <c r="F573"/>
  <c r="AL572"/>
  <c r="L572"/>
  <c r="H572"/>
  <c r="F572"/>
  <c r="AL571"/>
  <c r="L571"/>
  <c r="H571"/>
  <c r="F571"/>
  <c r="AL570"/>
  <c r="L570"/>
  <c r="H570"/>
  <c r="F570"/>
  <c r="AL569"/>
  <c r="L569"/>
  <c r="H569"/>
  <c r="F569"/>
  <c r="AL568"/>
  <c r="L568"/>
  <c r="H568"/>
  <c r="F568"/>
  <c r="AL567"/>
  <c r="L567"/>
  <c r="H567"/>
  <c r="F567"/>
  <c r="AL566"/>
  <c r="L566"/>
  <c r="H566"/>
  <c r="F566"/>
  <c r="AK565"/>
  <c r="AL565" s="1"/>
  <c r="X565"/>
  <c r="H565"/>
  <c r="F565"/>
  <c r="AL564"/>
  <c r="L564"/>
  <c r="H564"/>
  <c r="F564"/>
  <c r="AL563"/>
  <c r="L563"/>
  <c r="H563"/>
  <c r="F563"/>
  <c r="AL562"/>
  <c r="L562"/>
  <c r="H562"/>
  <c r="F562"/>
  <c r="AL561"/>
  <c r="L561"/>
  <c r="H561"/>
  <c r="F561"/>
  <c r="AL560"/>
  <c r="L560"/>
  <c r="H560"/>
  <c r="F560"/>
  <c r="AL559"/>
  <c r="L559"/>
  <c r="H559"/>
  <c r="F559"/>
  <c r="AL558"/>
  <c r="L558"/>
  <c r="H558"/>
  <c r="F558"/>
  <c r="AL557"/>
  <c r="L557"/>
  <c r="H557"/>
  <c r="F557"/>
  <c r="AL556"/>
  <c r="L556"/>
  <c r="H556"/>
  <c r="F556"/>
  <c r="AL555"/>
  <c r="L555"/>
  <c r="H555"/>
  <c r="F555"/>
  <c r="AL554"/>
  <c r="L554"/>
  <c r="H554"/>
  <c r="F554"/>
  <c r="AL553"/>
  <c r="L553"/>
  <c r="H553"/>
  <c r="F553"/>
  <c r="AL552"/>
  <c r="L552"/>
  <c r="H552"/>
  <c r="F552"/>
  <c r="AL551"/>
  <c r="L551"/>
  <c r="H551"/>
  <c r="F551"/>
  <c r="AL550"/>
  <c r="L550"/>
  <c r="H550"/>
  <c r="F550"/>
  <c r="AL549"/>
  <c r="L549"/>
  <c r="H549"/>
  <c r="F549"/>
  <c r="AK548"/>
  <c r="AL548" s="1"/>
  <c r="X548"/>
  <c r="H548"/>
  <c r="F548"/>
  <c r="AL547"/>
  <c r="L547"/>
  <c r="H547"/>
  <c r="F547"/>
  <c r="AL546"/>
  <c r="L546"/>
  <c r="H546"/>
  <c r="F546"/>
  <c r="AL545"/>
  <c r="L545"/>
  <c r="H545"/>
  <c r="F545"/>
  <c r="AL544"/>
  <c r="L544"/>
  <c r="H544"/>
  <c r="F544"/>
  <c r="AL543"/>
  <c r="L543"/>
  <c r="H543"/>
  <c r="F543"/>
  <c r="AL542"/>
  <c r="L542"/>
  <c r="H542"/>
  <c r="F542"/>
  <c r="AL541"/>
  <c r="L541"/>
  <c r="H541"/>
  <c r="F541"/>
  <c r="AL540"/>
  <c r="L540"/>
  <c r="H540"/>
  <c r="F540"/>
  <c r="AL539"/>
  <c r="L539"/>
  <c r="H539"/>
  <c r="F539"/>
  <c r="AL538"/>
  <c r="L538"/>
  <c r="H538"/>
  <c r="F538"/>
  <c r="AL537"/>
  <c r="L537"/>
  <c r="H537"/>
  <c r="F537"/>
  <c r="AL536"/>
  <c r="L536"/>
  <c r="H536"/>
  <c r="F536"/>
  <c r="AL535"/>
  <c r="L535"/>
  <c r="H535"/>
  <c r="F535"/>
  <c r="AL534"/>
  <c r="L534"/>
  <c r="H534"/>
  <c r="F534"/>
  <c r="AL533"/>
  <c r="L533"/>
  <c r="H533"/>
  <c r="F533"/>
  <c r="AL532"/>
  <c r="L532"/>
  <c r="H532"/>
  <c r="F532"/>
  <c r="AL531"/>
  <c r="L531"/>
  <c r="H531"/>
  <c r="F531"/>
  <c r="AL530"/>
  <c r="L530"/>
  <c r="H530"/>
  <c r="F530"/>
  <c r="AL529"/>
  <c r="L529"/>
  <c r="H529"/>
  <c r="F529"/>
  <c r="AL528"/>
  <c r="L528"/>
  <c r="H528"/>
  <c r="F528"/>
  <c r="AL527"/>
  <c r="L527"/>
  <c r="H527"/>
  <c r="F527"/>
  <c r="AL526"/>
  <c r="L526"/>
  <c r="H526"/>
  <c r="F526"/>
  <c r="AK525"/>
  <c r="AL525" s="1"/>
  <c r="X525"/>
  <c r="H525"/>
  <c r="F525"/>
  <c r="AL524"/>
  <c r="L524"/>
  <c r="H524"/>
  <c r="F524"/>
  <c r="AL523"/>
  <c r="L523"/>
  <c r="H523"/>
  <c r="F523"/>
  <c r="AL522"/>
  <c r="L522"/>
  <c r="H522"/>
  <c r="F522"/>
  <c r="AL521"/>
  <c r="L521"/>
  <c r="H521"/>
  <c r="F521"/>
  <c r="AL520"/>
  <c r="L520"/>
  <c r="H520"/>
  <c r="F520"/>
  <c r="AL519"/>
  <c r="L519"/>
  <c r="H519"/>
  <c r="F519"/>
  <c r="AL518"/>
  <c r="L518"/>
  <c r="H518"/>
  <c r="F518"/>
  <c r="AL517"/>
  <c r="L517"/>
  <c r="H517"/>
  <c r="F517"/>
  <c r="AL516"/>
  <c r="L516"/>
  <c r="H516"/>
  <c r="F516"/>
  <c r="AL515"/>
  <c r="L515"/>
  <c r="H515"/>
  <c r="F515"/>
  <c r="AL514"/>
  <c r="L514"/>
  <c r="H514"/>
  <c r="F514"/>
  <c r="AL513"/>
  <c r="L513"/>
  <c r="H513"/>
  <c r="F513"/>
  <c r="AL512"/>
  <c r="L512"/>
  <c r="H512"/>
  <c r="F512"/>
  <c r="AL511"/>
  <c r="L511"/>
  <c r="H511"/>
  <c r="F511"/>
  <c r="AL510"/>
  <c r="L510"/>
  <c r="H510"/>
  <c r="F510"/>
  <c r="AL509"/>
  <c r="L509"/>
  <c r="H509"/>
  <c r="F509"/>
  <c r="AL508"/>
  <c r="L508"/>
  <c r="H508"/>
  <c r="F508"/>
  <c r="AL507"/>
  <c r="L507"/>
  <c r="H507"/>
  <c r="F507"/>
  <c r="AL506"/>
  <c r="L506"/>
  <c r="H506"/>
  <c r="F506"/>
  <c r="AL505"/>
  <c r="L505"/>
  <c r="H505"/>
  <c r="F505"/>
  <c r="AK504"/>
  <c r="AL504" s="1"/>
  <c r="X504"/>
  <c r="H504"/>
  <c r="F504"/>
  <c r="AL503"/>
  <c r="L503"/>
  <c r="H503"/>
  <c r="F503"/>
  <c r="AL502"/>
  <c r="L502"/>
  <c r="H502"/>
  <c r="F502"/>
  <c r="AL501"/>
  <c r="L501"/>
  <c r="H501"/>
  <c r="F501"/>
  <c r="AL500"/>
  <c r="L500"/>
  <c r="H500"/>
  <c r="F500"/>
  <c r="AL499"/>
  <c r="L499"/>
  <c r="H499"/>
  <c r="F499"/>
  <c r="AL498"/>
  <c r="L498"/>
  <c r="H498"/>
  <c r="F498"/>
  <c r="AL497"/>
  <c r="L497"/>
  <c r="H497"/>
  <c r="F497"/>
  <c r="AL496"/>
  <c r="L496"/>
  <c r="H496"/>
  <c r="F496"/>
  <c r="AL495"/>
  <c r="L495"/>
  <c r="H495"/>
  <c r="F495"/>
  <c r="AL494"/>
  <c r="L494"/>
  <c r="H494"/>
  <c r="F494"/>
  <c r="AL493"/>
  <c r="L493"/>
  <c r="H493"/>
  <c r="F493"/>
  <c r="AL492"/>
  <c r="L492"/>
  <c r="H492"/>
  <c r="F492"/>
  <c r="AL491"/>
  <c r="L491"/>
  <c r="H491"/>
  <c r="F491"/>
  <c r="AL490"/>
  <c r="L490"/>
  <c r="H490"/>
  <c r="F490"/>
  <c r="AL489"/>
  <c r="L489"/>
  <c r="H489"/>
  <c r="F489"/>
  <c r="AL488"/>
  <c r="L488"/>
  <c r="H488"/>
  <c r="F488"/>
  <c r="AL487"/>
  <c r="L487"/>
  <c r="H487"/>
  <c r="F487"/>
  <c r="AL486"/>
  <c r="L486"/>
  <c r="H486"/>
  <c r="F486"/>
  <c r="AL485"/>
  <c r="L485"/>
  <c r="H485"/>
  <c r="F485"/>
  <c r="AK484"/>
  <c r="AL484" s="1"/>
  <c r="X484"/>
  <c r="H484"/>
  <c r="F484"/>
  <c r="AL483"/>
  <c r="L483"/>
  <c r="H483"/>
  <c r="F483"/>
  <c r="AL482"/>
  <c r="L482"/>
  <c r="H482"/>
  <c r="F482"/>
  <c r="AL481"/>
  <c r="L481"/>
  <c r="H481"/>
  <c r="F481"/>
  <c r="AL480"/>
  <c r="L480"/>
  <c r="H480"/>
  <c r="F480"/>
  <c r="AL479"/>
  <c r="L479"/>
  <c r="H479"/>
  <c r="F479"/>
  <c r="AL478"/>
  <c r="L478"/>
  <c r="H478"/>
  <c r="F478"/>
  <c r="AL477"/>
  <c r="L477"/>
  <c r="H477"/>
  <c r="F477"/>
  <c r="AL476"/>
  <c r="L476"/>
  <c r="H476"/>
  <c r="F476"/>
  <c r="AL475"/>
  <c r="L475"/>
  <c r="H475"/>
  <c r="F475"/>
  <c r="AL474"/>
  <c r="L474"/>
  <c r="H474"/>
  <c r="F474"/>
  <c r="AL473"/>
  <c r="L473"/>
  <c r="H473"/>
  <c r="F473"/>
  <c r="AL472"/>
  <c r="L472"/>
  <c r="H472"/>
  <c r="F472"/>
  <c r="AL471"/>
  <c r="L471"/>
  <c r="H471"/>
  <c r="F471"/>
  <c r="AL470"/>
  <c r="L470"/>
  <c r="H470"/>
  <c r="F470"/>
  <c r="AK469"/>
  <c r="AL469" s="1"/>
  <c r="X469"/>
  <c r="H469"/>
  <c r="F469"/>
  <c r="AL468"/>
  <c r="L468"/>
  <c r="H468"/>
  <c r="F468"/>
  <c r="AM467"/>
  <c r="AL467"/>
  <c r="L467"/>
  <c r="H467"/>
  <c r="F467"/>
  <c r="AM466"/>
  <c r="AL466"/>
  <c r="L466"/>
  <c r="H466"/>
  <c r="F466"/>
  <c r="AL465"/>
  <c r="L465"/>
  <c r="H465"/>
  <c r="F465"/>
  <c r="AM464"/>
  <c r="AL464"/>
  <c r="L464"/>
  <c r="H464"/>
  <c r="F464"/>
  <c r="AM463"/>
  <c r="AL463"/>
  <c r="L463"/>
  <c r="H463"/>
  <c r="F463"/>
  <c r="AL462"/>
  <c r="L462"/>
  <c r="H462"/>
  <c r="F462"/>
  <c r="AM461"/>
  <c r="AL461"/>
  <c r="L461"/>
  <c r="H461"/>
  <c r="F461"/>
  <c r="AM460"/>
  <c r="AL460"/>
  <c r="L460"/>
  <c r="H460"/>
  <c r="F460"/>
  <c r="AM459"/>
  <c r="AL459"/>
  <c r="L459"/>
  <c r="H459"/>
  <c r="F459"/>
  <c r="AK458"/>
  <c r="AL458" s="1"/>
  <c r="X458"/>
  <c r="H458"/>
  <c r="F458"/>
  <c r="AM457"/>
  <c r="AL457"/>
  <c r="L457"/>
  <c r="H457"/>
  <c r="F457"/>
  <c r="AL456"/>
  <c r="L456"/>
  <c r="H456"/>
  <c r="F456"/>
  <c r="AL455"/>
  <c r="L455"/>
  <c r="H455"/>
  <c r="F455"/>
  <c r="AL454"/>
  <c r="L454"/>
  <c r="H454"/>
  <c r="F454"/>
  <c r="AM453"/>
  <c r="AL453"/>
  <c r="L453"/>
  <c r="H453"/>
  <c r="F453"/>
  <c r="AM452"/>
  <c r="AL452"/>
  <c r="L452"/>
  <c r="H452"/>
  <c r="F452"/>
  <c r="AL451"/>
  <c r="L451"/>
  <c r="H451"/>
  <c r="F451"/>
  <c r="AM450"/>
  <c r="AL450"/>
  <c r="L450"/>
  <c r="H450"/>
  <c r="F450"/>
  <c r="AM449"/>
  <c r="AL449"/>
  <c r="L449"/>
  <c r="H449"/>
  <c r="F449"/>
  <c r="AM448"/>
  <c r="AL448"/>
  <c r="L448"/>
  <c r="H448"/>
  <c r="F448"/>
  <c r="AK447"/>
  <c r="AL447" s="1"/>
  <c r="X447"/>
  <c r="H447"/>
  <c r="F447"/>
  <c r="AL446"/>
  <c r="L446"/>
  <c r="H446"/>
  <c r="F446"/>
  <c r="AL445"/>
  <c r="L445"/>
  <c r="H445"/>
  <c r="F445"/>
  <c r="AL444"/>
  <c r="L444"/>
  <c r="H444"/>
  <c r="F444"/>
  <c r="AL443"/>
  <c r="L443"/>
  <c r="H443"/>
  <c r="F443"/>
  <c r="AL442"/>
  <c r="L442"/>
  <c r="H442"/>
  <c r="F442"/>
  <c r="AL441"/>
  <c r="L441"/>
  <c r="H441"/>
  <c r="F441"/>
  <c r="AL440"/>
  <c r="L440"/>
  <c r="H440"/>
  <c r="F440"/>
  <c r="AL439"/>
  <c r="L439"/>
  <c r="H439"/>
  <c r="F439"/>
  <c r="AL438"/>
  <c r="L438"/>
  <c r="H438"/>
  <c r="F438"/>
  <c r="AL437"/>
  <c r="L437"/>
  <c r="H437"/>
  <c r="F437"/>
  <c r="AL436"/>
  <c r="L436"/>
  <c r="H436"/>
  <c r="F436"/>
  <c r="AL435"/>
  <c r="L435"/>
  <c r="H435"/>
  <c r="F435"/>
  <c r="AL434"/>
  <c r="L434"/>
  <c r="H434"/>
  <c r="F434"/>
  <c r="AL433"/>
  <c r="L433"/>
  <c r="H433"/>
  <c r="F433"/>
  <c r="AK432"/>
  <c r="AL432" s="1"/>
  <c r="X432"/>
  <c r="H432"/>
  <c r="F432"/>
  <c r="AL431"/>
  <c r="L431"/>
  <c r="H431"/>
  <c r="F431"/>
  <c r="AL430"/>
  <c r="L430"/>
  <c r="H430"/>
  <c r="F430"/>
  <c r="AL429"/>
  <c r="L429"/>
  <c r="H429"/>
  <c r="F429"/>
  <c r="AL428"/>
  <c r="L428"/>
  <c r="H428"/>
  <c r="F428"/>
  <c r="AL427"/>
  <c r="L427"/>
  <c r="H427"/>
  <c r="F427"/>
  <c r="AL426"/>
  <c r="L426"/>
  <c r="H426"/>
  <c r="F426"/>
  <c r="AL425"/>
  <c r="L425"/>
  <c r="H425"/>
  <c r="F425"/>
  <c r="AL424"/>
  <c r="L424"/>
  <c r="H424"/>
  <c r="F424"/>
  <c r="AL423"/>
  <c r="L423"/>
  <c r="H423"/>
  <c r="F423"/>
  <c r="AL422"/>
  <c r="L422"/>
  <c r="H422"/>
  <c r="F422"/>
  <c r="AL421"/>
  <c r="L421"/>
  <c r="H421"/>
  <c r="F421"/>
  <c r="AL420"/>
  <c r="L420"/>
  <c r="H420"/>
  <c r="F420"/>
  <c r="AK419"/>
  <c r="AL419" s="1"/>
  <c r="X419"/>
  <c r="H419"/>
  <c r="F419"/>
  <c r="AL418"/>
  <c r="L418"/>
  <c r="H418"/>
  <c r="F418"/>
  <c r="AL417"/>
  <c r="L417"/>
  <c r="H417"/>
  <c r="F417"/>
  <c r="AL416"/>
  <c r="L416"/>
  <c r="H416"/>
  <c r="F416"/>
  <c r="AM415"/>
  <c r="AL415"/>
  <c r="L415"/>
  <c r="H415"/>
  <c r="F415"/>
  <c r="AL414"/>
  <c r="L414"/>
  <c r="H414"/>
  <c r="F414"/>
  <c r="AM413"/>
  <c r="AL413"/>
  <c r="L413"/>
  <c r="H413"/>
  <c r="F413"/>
  <c r="AM412"/>
  <c r="AL412"/>
  <c r="L412"/>
  <c r="H412"/>
  <c r="F412"/>
  <c r="AM411"/>
  <c r="AL411"/>
  <c r="L411"/>
  <c r="H411"/>
  <c r="F411"/>
  <c r="AL410"/>
  <c r="L410"/>
  <c r="H410"/>
  <c r="F410"/>
  <c r="AM409"/>
  <c r="AL409"/>
  <c r="L409"/>
  <c r="H409"/>
  <c r="F409"/>
  <c r="AM408"/>
  <c r="AL408"/>
  <c r="L408"/>
  <c r="H408"/>
  <c r="F408"/>
  <c r="AM407"/>
  <c r="AL407"/>
  <c r="L407"/>
  <c r="H407"/>
  <c r="F407"/>
  <c r="AM406"/>
  <c r="AL406"/>
  <c r="L406"/>
  <c r="H406"/>
  <c r="F406"/>
  <c r="AM405"/>
  <c r="AL405"/>
  <c r="L405"/>
  <c r="H405"/>
  <c r="F405"/>
  <c r="AL404"/>
  <c r="L404"/>
  <c r="H404"/>
  <c r="F404"/>
  <c r="AM403"/>
  <c r="AL403"/>
  <c r="L403"/>
  <c r="H403"/>
  <c r="F403"/>
  <c r="AL402"/>
  <c r="L402"/>
  <c r="H402"/>
  <c r="F402"/>
  <c r="AL401"/>
  <c r="L401"/>
  <c r="H401"/>
  <c r="F401"/>
  <c r="AK400"/>
  <c r="AL400" s="1"/>
  <c r="X400"/>
  <c r="H400"/>
  <c r="F400"/>
  <c r="AL399"/>
  <c r="L399"/>
  <c r="H399"/>
  <c r="F399"/>
  <c r="AL398"/>
  <c r="L398"/>
  <c r="H398"/>
  <c r="F398"/>
  <c r="AL397"/>
  <c r="L397"/>
  <c r="H397"/>
  <c r="F397"/>
  <c r="AL396"/>
  <c r="L396"/>
  <c r="H396"/>
  <c r="F396"/>
  <c r="AL395"/>
  <c r="L395"/>
  <c r="H395"/>
  <c r="F395"/>
  <c r="AL394"/>
  <c r="L394"/>
  <c r="H394"/>
  <c r="F394"/>
  <c r="AL393"/>
  <c r="L393"/>
  <c r="H393"/>
  <c r="F393"/>
  <c r="AL392"/>
  <c r="L392"/>
  <c r="H392"/>
  <c r="F392"/>
  <c r="AL391"/>
  <c r="L391"/>
  <c r="H391"/>
  <c r="F391"/>
  <c r="AL390"/>
  <c r="L390"/>
  <c r="H390"/>
  <c r="F390"/>
  <c r="AL389"/>
  <c r="L389"/>
  <c r="H389"/>
  <c r="F389"/>
  <c r="AL388"/>
  <c r="L388"/>
  <c r="H388"/>
  <c r="F388"/>
  <c r="AL387"/>
  <c r="L387"/>
  <c r="H387"/>
  <c r="F387"/>
  <c r="AL386"/>
  <c r="L386"/>
  <c r="H386"/>
  <c r="F386"/>
  <c r="AL385"/>
  <c r="L385"/>
  <c r="H385"/>
  <c r="F385"/>
  <c r="AL384"/>
  <c r="L384"/>
  <c r="H384"/>
  <c r="F384"/>
  <c r="AL383"/>
  <c r="L383"/>
  <c r="H383"/>
  <c r="F383"/>
  <c r="AL382"/>
  <c r="L382"/>
  <c r="H382"/>
  <c r="F382"/>
  <c r="AL381"/>
  <c r="L381"/>
  <c r="H381"/>
  <c r="F381"/>
  <c r="AL380"/>
  <c r="L380"/>
  <c r="H380"/>
  <c r="F380"/>
  <c r="AL379"/>
  <c r="L379"/>
  <c r="H379"/>
  <c r="F379"/>
  <c r="AK378"/>
  <c r="AL378" s="1"/>
  <c r="X378"/>
  <c r="H378"/>
  <c r="F378"/>
  <c r="AL377"/>
  <c r="L377"/>
  <c r="H377"/>
  <c r="F377"/>
  <c r="AL376"/>
  <c r="L376"/>
  <c r="H376"/>
  <c r="F376"/>
  <c r="AL375"/>
  <c r="L375"/>
  <c r="H375"/>
  <c r="F375"/>
  <c r="AL374"/>
  <c r="L374"/>
  <c r="H374"/>
  <c r="F374"/>
  <c r="AL373"/>
  <c r="L373"/>
  <c r="H373"/>
  <c r="F373"/>
  <c r="AL372"/>
  <c r="L372"/>
  <c r="H372"/>
  <c r="F372"/>
  <c r="AL371"/>
  <c r="L371"/>
  <c r="H371"/>
  <c r="F371"/>
  <c r="AL370"/>
  <c r="L370"/>
  <c r="H370"/>
  <c r="F370"/>
  <c r="AL369"/>
  <c r="L369"/>
  <c r="H369"/>
  <c r="F369"/>
  <c r="AL368"/>
  <c r="L368"/>
  <c r="H368"/>
  <c r="F368"/>
  <c r="AL367"/>
  <c r="L367"/>
  <c r="H367"/>
  <c r="F367"/>
  <c r="AL366"/>
  <c r="L366"/>
  <c r="H366"/>
  <c r="F366"/>
  <c r="AL365"/>
  <c r="L365"/>
  <c r="H365"/>
  <c r="F365"/>
  <c r="AL364"/>
  <c r="L364"/>
  <c r="H364"/>
  <c r="F364"/>
  <c r="AL363"/>
  <c r="L363"/>
  <c r="H363"/>
  <c r="F363"/>
  <c r="AL362"/>
  <c r="L362"/>
  <c r="H362"/>
  <c r="F362"/>
  <c r="AK361"/>
  <c r="AL361" s="1"/>
  <c r="X361"/>
  <c r="H361"/>
  <c r="F361"/>
  <c r="AL360"/>
  <c r="L360"/>
  <c r="H360"/>
  <c r="F360"/>
  <c r="AL359"/>
  <c r="L359"/>
  <c r="H359"/>
  <c r="F359"/>
  <c r="AL358"/>
  <c r="L358"/>
  <c r="H358"/>
  <c r="F358"/>
  <c r="AL357"/>
  <c r="L357"/>
  <c r="H357"/>
  <c r="F357"/>
  <c r="AM356"/>
  <c r="AL356"/>
  <c r="L356"/>
  <c r="H356"/>
  <c r="F356"/>
  <c r="AL355"/>
  <c r="L355"/>
  <c r="H355"/>
  <c r="F355"/>
  <c r="AM354"/>
  <c r="AL354"/>
  <c r="L354"/>
  <c r="H354"/>
  <c r="F354"/>
  <c r="AM353"/>
  <c r="AL353"/>
  <c r="L353"/>
  <c r="H353"/>
  <c r="F353"/>
  <c r="AM352"/>
  <c r="AL352"/>
  <c r="L352"/>
  <c r="H352"/>
  <c r="F352"/>
  <c r="AM351"/>
  <c r="AL351"/>
  <c r="L351"/>
  <c r="H351"/>
  <c r="F351"/>
  <c r="AL350"/>
  <c r="L350"/>
  <c r="H350"/>
  <c r="F350"/>
  <c r="AM349"/>
  <c r="AL349"/>
  <c r="L349"/>
  <c r="H349"/>
  <c r="F349"/>
  <c r="AM348"/>
  <c r="AL348"/>
  <c r="L348"/>
  <c r="H348"/>
  <c r="F348"/>
  <c r="AL347"/>
  <c r="L347"/>
  <c r="H347"/>
  <c r="F347"/>
  <c r="AL346"/>
  <c r="L346"/>
  <c r="H346"/>
  <c r="F346"/>
  <c r="AK345"/>
  <c r="AL345" s="1"/>
  <c r="X345"/>
  <c r="H345"/>
  <c r="F345"/>
  <c r="AM344"/>
  <c r="AL344"/>
  <c r="L344"/>
  <c r="H344"/>
  <c r="F344"/>
  <c r="AM343"/>
  <c r="AL343"/>
  <c r="L343"/>
  <c r="H343"/>
  <c r="F343"/>
  <c r="AL342"/>
  <c r="L342"/>
  <c r="H342"/>
  <c r="F342"/>
  <c r="AM341"/>
  <c r="AL341"/>
  <c r="L341"/>
  <c r="H341"/>
  <c r="F341"/>
  <c r="AM340"/>
  <c r="AL340"/>
  <c r="L340"/>
  <c r="H340"/>
  <c r="F340"/>
  <c r="AM339"/>
  <c r="AL339"/>
  <c r="L339"/>
  <c r="H339"/>
  <c r="F339"/>
  <c r="AL338"/>
  <c r="L338"/>
  <c r="H338"/>
  <c r="F338"/>
  <c r="AM337"/>
  <c r="AL337"/>
  <c r="L337"/>
  <c r="H337"/>
  <c r="F337"/>
  <c r="AM336"/>
  <c r="AL336"/>
  <c r="L336"/>
  <c r="H336"/>
  <c r="F336"/>
  <c r="AM335"/>
  <c r="AL335"/>
  <c r="L335"/>
  <c r="H335"/>
  <c r="F335"/>
  <c r="AL334"/>
  <c r="L334"/>
  <c r="H334"/>
  <c r="F334"/>
  <c r="AL333"/>
  <c r="L333"/>
  <c r="H333"/>
  <c r="F333"/>
  <c r="AM332"/>
  <c r="AL332"/>
  <c r="L332"/>
  <c r="H332"/>
  <c r="F332"/>
  <c r="AM331"/>
  <c r="AL331"/>
  <c r="L331"/>
  <c r="H331"/>
  <c r="F331"/>
  <c r="AL330"/>
  <c r="L330"/>
  <c r="H330"/>
  <c r="F330"/>
  <c r="AK329"/>
  <c r="AL329" s="1"/>
  <c r="X329"/>
  <c r="H329"/>
  <c r="F329"/>
  <c r="AL328"/>
  <c r="L328"/>
  <c r="H328"/>
  <c r="F328"/>
  <c r="AL327"/>
  <c r="L327"/>
  <c r="H327"/>
  <c r="F327"/>
  <c r="AL326"/>
  <c r="L326"/>
  <c r="H326"/>
  <c r="F326"/>
  <c r="AL325"/>
  <c r="L325"/>
  <c r="H325"/>
  <c r="F325"/>
  <c r="AL324"/>
  <c r="L324"/>
  <c r="H324"/>
  <c r="F324"/>
  <c r="AL323"/>
  <c r="L323"/>
  <c r="H323"/>
  <c r="F323"/>
  <c r="AL322"/>
  <c r="L322"/>
  <c r="H322"/>
  <c r="F322"/>
  <c r="AL321"/>
  <c r="L321"/>
  <c r="H321"/>
  <c r="F321"/>
  <c r="AL320"/>
  <c r="L320"/>
  <c r="H320"/>
  <c r="F320"/>
  <c r="AL319"/>
  <c r="L319"/>
  <c r="H319"/>
  <c r="F319"/>
  <c r="AL318"/>
  <c r="L318"/>
  <c r="H318"/>
  <c r="F318"/>
  <c r="AL317"/>
  <c r="L317"/>
  <c r="H317"/>
  <c r="F317"/>
  <c r="AL316"/>
  <c r="L316"/>
  <c r="H316"/>
  <c r="F316"/>
  <c r="AL315"/>
  <c r="L315"/>
  <c r="H315"/>
  <c r="F315"/>
  <c r="AL314"/>
  <c r="L314"/>
  <c r="H314"/>
  <c r="F314"/>
  <c r="AL313"/>
  <c r="L313"/>
  <c r="H313"/>
  <c r="F313"/>
  <c r="AL312"/>
  <c r="L312"/>
  <c r="H312"/>
  <c r="F312"/>
  <c r="AL311"/>
  <c r="L311"/>
  <c r="H311"/>
  <c r="F311"/>
  <c r="AL310"/>
  <c r="L310"/>
  <c r="H310"/>
  <c r="F310"/>
  <c r="AL309"/>
  <c r="L309"/>
  <c r="H309"/>
  <c r="F309"/>
  <c r="AL308"/>
  <c r="L308"/>
  <c r="H308"/>
  <c r="F308"/>
  <c r="AL307"/>
  <c r="L307"/>
  <c r="H307"/>
  <c r="F307"/>
  <c r="AL306"/>
  <c r="L306"/>
  <c r="H306"/>
  <c r="F306"/>
  <c r="AL305"/>
  <c r="L305"/>
  <c r="H305"/>
  <c r="F305"/>
  <c r="AK304"/>
  <c r="AL304" s="1"/>
  <c r="X304"/>
  <c r="H304"/>
  <c r="F304"/>
  <c r="AL303"/>
  <c r="L303"/>
  <c r="H303"/>
  <c r="F303"/>
  <c r="AL302"/>
  <c r="L302"/>
  <c r="H302"/>
  <c r="F302"/>
  <c r="AL301"/>
  <c r="L301"/>
  <c r="H301"/>
  <c r="F301"/>
  <c r="AL300"/>
  <c r="L300"/>
  <c r="H300"/>
  <c r="F300"/>
  <c r="AL299"/>
  <c r="L299"/>
  <c r="H299"/>
  <c r="F299"/>
  <c r="AL298"/>
  <c r="L298"/>
  <c r="H298"/>
  <c r="F298"/>
  <c r="AL297"/>
  <c r="L297"/>
  <c r="H297"/>
  <c r="F297"/>
  <c r="AL296"/>
  <c r="L296"/>
  <c r="H296"/>
  <c r="F296"/>
  <c r="AL295"/>
  <c r="L295"/>
  <c r="H295"/>
  <c r="F295"/>
  <c r="AK294"/>
  <c r="AL294" s="1"/>
  <c r="X294"/>
  <c r="H294"/>
  <c r="F294"/>
  <c r="AL293"/>
  <c r="L293"/>
  <c r="H293"/>
  <c r="F293"/>
  <c r="AL292"/>
  <c r="L292"/>
  <c r="H292"/>
  <c r="F292"/>
  <c r="AL291"/>
  <c r="L291"/>
  <c r="H291"/>
  <c r="F291"/>
  <c r="AL290"/>
  <c r="L290"/>
  <c r="H290"/>
  <c r="F290"/>
  <c r="AL289"/>
  <c r="L289"/>
  <c r="H289"/>
  <c r="F289"/>
  <c r="AL288"/>
  <c r="L288"/>
  <c r="H288"/>
  <c r="F288"/>
  <c r="AL287"/>
  <c r="L287"/>
  <c r="H287"/>
  <c r="F287"/>
  <c r="AL286"/>
  <c r="L286"/>
  <c r="H286"/>
  <c r="F286"/>
  <c r="AL285"/>
  <c r="L285"/>
  <c r="H285"/>
  <c r="F285"/>
  <c r="AL284"/>
  <c r="L284"/>
  <c r="H284"/>
  <c r="F284"/>
  <c r="AL283"/>
  <c r="L283"/>
  <c r="H283"/>
  <c r="F283"/>
  <c r="AL282"/>
  <c r="L282"/>
  <c r="H282"/>
  <c r="F282"/>
  <c r="AK281"/>
  <c r="AL281" s="1"/>
  <c r="X281"/>
  <c r="H281"/>
  <c r="F281"/>
  <c r="AL280"/>
  <c r="L280"/>
  <c r="H280"/>
  <c r="F280"/>
  <c r="AL279"/>
  <c r="L279"/>
  <c r="H279"/>
  <c r="F279"/>
  <c r="AL278"/>
  <c r="L278"/>
  <c r="H278"/>
  <c r="F278"/>
  <c r="AL277"/>
  <c r="L277"/>
  <c r="H277"/>
  <c r="F277"/>
  <c r="AL276"/>
  <c r="L276"/>
  <c r="H276"/>
  <c r="F276"/>
  <c r="AL275"/>
  <c r="L275"/>
  <c r="H275"/>
  <c r="F275"/>
  <c r="AL274"/>
  <c r="L274"/>
  <c r="H274"/>
  <c r="F274"/>
  <c r="AL273"/>
  <c r="L273"/>
  <c r="H273"/>
  <c r="F273"/>
  <c r="AL272"/>
  <c r="L272"/>
  <c r="H272"/>
  <c r="F272"/>
  <c r="AL271"/>
  <c r="L271"/>
  <c r="H271"/>
  <c r="F271"/>
  <c r="AL270"/>
  <c r="L270"/>
  <c r="H270"/>
  <c r="F270"/>
  <c r="AL269"/>
  <c r="L269"/>
  <c r="H269"/>
  <c r="F269"/>
  <c r="AK268"/>
  <c r="AL268" s="1"/>
  <c r="X268"/>
  <c r="H268"/>
  <c r="F268"/>
  <c r="AL267"/>
  <c r="L267"/>
  <c r="H267"/>
  <c r="F267"/>
  <c r="AL266"/>
  <c r="L266"/>
  <c r="H266"/>
  <c r="F266"/>
  <c r="AL265"/>
  <c r="L265"/>
  <c r="H265"/>
  <c r="F265"/>
  <c r="AL264"/>
  <c r="L264"/>
  <c r="H264"/>
  <c r="F264"/>
  <c r="AL263"/>
  <c r="L263"/>
  <c r="H263"/>
  <c r="F263"/>
  <c r="AL262"/>
  <c r="L262"/>
  <c r="H262"/>
  <c r="F262"/>
  <c r="AL261"/>
  <c r="L261"/>
  <c r="H261"/>
  <c r="F261"/>
  <c r="AL260"/>
  <c r="L260"/>
  <c r="H260"/>
  <c r="F260"/>
  <c r="AL259"/>
  <c r="L259"/>
  <c r="H259"/>
  <c r="F259"/>
  <c r="AL258"/>
  <c r="L258"/>
  <c r="H258"/>
  <c r="F258"/>
  <c r="AL257"/>
  <c r="L257"/>
  <c r="H257"/>
  <c r="F257"/>
  <c r="AL256"/>
  <c r="L256"/>
  <c r="H256"/>
  <c r="F256"/>
  <c r="AL255"/>
  <c r="L255"/>
  <c r="H255"/>
  <c r="F255"/>
  <c r="AL254"/>
  <c r="L254"/>
  <c r="H254"/>
  <c r="F254"/>
  <c r="AL253"/>
  <c r="L253"/>
  <c r="H253"/>
  <c r="F253"/>
  <c r="AL252"/>
  <c r="L252"/>
  <c r="H252"/>
  <c r="F252"/>
  <c r="AL251"/>
  <c r="L251"/>
  <c r="H251"/>
  <c r="F251"/>
  <c r="AL250"/>
  <c r="L250"/>
  <c r="H250"/>
  <c r="F250"/>
  <c r="AL249"/>
  <c r="L249"/>
  <c r="H249"/>
  <c r="F249"/>
  <c r="AK248"/>
  <c r="AL248" s="1"/>
  <c r="X248"/>
  <c r="H248"/>
  <c r="F248"/>
  <c r="AL247"/>
  <c r="L247"/>
  <c r="H247"/>
  <c r="F247"/>
  <c r="AL246"/>
  <c r="L246"/>
  <c r="H246"/>
  <c r="F246"/>
  <c r="AL245"/>
  <c r="L245"/>
  <c r="H245"/>
  <c r="F245"/>
  <c r="AL244"/>
  <c r="L244"/>
  <c r="H244"/>
  <c r="F244"/>
  <c r="AL243"/>
  <c r="L243"/>
  <c r="H243"/>
  <c r="F243"/>
  <c r="AL242"/>
  <c r="L242"/>
  <c r="H242"/>
  <c r="F242"/>
  <c r="AL241"/>
  <c r="L241"/>
  <c r="H241"/>
  <c r="F241"/>
  <c r="AL240"/>
  <c r="L240"/>
  <c r="H240"/>
  <c r="F240"/>
  <c r="AL239"/>
  <c r="L239"/>
  <c r="H239"/>
  <c r="F239"/>
  <c r="AL238"/>
  <c r="L238"/>
  <c r="H238"/>
  <c r="F238"/>
  <c r="AL237"/>
  <c r="L237"/>
  <c r="H237"/>
  <c r="F237"/>
  <c r="AL236"/>
  <c r="L236"/>
  <c r="H236"/>
  <c r="F236"/>
  <c r="AL235"/>
  <c r="L235"/>
  <c r="H235"/>
  <c r="F235"/>
  <c r="AL234"/>
  <c r="L234"/>
  <c r="H234"/>
  <c r="F234"/>
  <c r="AL233"/>
  <c r="L233"/>
  <c r="H233"/>
  <c r="F233"/>
  <c r="AL232"/>
  <c r="L232"/>
  <c r="H232"/>
  <c r="F232"/>
  <c r="AK231"/>
  <c r="AL231" s="1"/>
  <c r="X231"/>
  <c r="H231"/>
  <c r="F231"/>
  <c r="AL230"/>
  <c r="L230"/>
  <c r="H230"/>
  <c r="F230"/>
  <c r="AL229"/>
  <c r="L229"/>
  <c r="H229"/>
  <c r="F229"/>
  <c r="AL228"/>
  <c r="L228"/>
  <c r="H228"/>
  <c r="F228"/>
  <c r="AL227"/>
  <c r="L227"/>
  <c r="H227"/>
  <c r="F227"/>
  <c r="AL226"/>
  <c r="L226"/>
  <c r="H226"/>
  <c r="F226"/>
  <c r="AL225"/>
  <c r="L225"/>
  <c r="H225"/>
  <c r="F225"/>
  <c r="AL224"/>
  <c r="L224"/>
  <c r="H224"/>
  <c r="F224"/>
  <c r="AL223"/>
  <c r="L223"/>
  <c r="H223"/>
  <c r="F223"/>
  <c r="AL222"/>
  <c r="L222"/>
  <c r="H222"/>
  <c r="F222"/>
  <c r="AL221"/>
  <c r="L221"/>
  <c r="H221"/>
  <c r="F221"/>
  <c r="AL220"/>
  <c r="L220"/>
  <c r="H220"/>
  <c r="F220"/>
  <c r="AL219"/>
  <c r="L219"/>
  <c r="H219"/>
  <c r="F219"/>
  <c r="AL218"/>
  <c r="L218"/>
  <c r="H218"/>
  <c r="F218"/>
  <c r="AL217"/>
  <c r="L217"/>
  <c r="H217"/>
  <c r="F217"/>
  <c r="AL216"/>
  <c r="L216"/>
  <c r="H216"/>
  <c r="F216"/>
  <c r="AK215"/>
  <c r="AL215" s="1"/>
  <c r="X215"/>
  <c r="H215"/>
  <c r="F215"/>
  <c r="AL214"/>
  <c r="L214"/>
  <c r="H214"/>
  <c r="F214"/>
  <c r="AL213"/>
  <c r="L213"/>
  <c r="H213"/>
  <c r="F213"/>
  <c r="AL212"/>
  <c r="L212"/>
  <c r="H212"/>
  <c r="F212"/>
  <c r="AL211"/>
  <c r="L211"/>
  <c r="H211"/>
  <c r="F211"/>
  <c r="AL210"/>
  <c r="L210"/>
  <c r="H210"/>
  <c r="F210"/>
  <c r="AL209"/>
  <c r="L209"/>
  <c r="H209"/>
  <c r="F209"/>
  <c r="AL208"/>
  <c r="L208"/>
  <c r="H208"/>
  <c r="F208"/>
  <c r="AL207"/>
  <c r="L207"/>
  <c r="H207"/>
  <c r="F207"/>
  <c r="AL206"/>
  <c r="L206"/>
  <c r="H206"/>
  <c r="F206"/>
  <c r="AL205"/>
  <c r="L205"/>
  <c r="H205"/>
  <c r="F205"/>
  <c r="AL204"/>
  <c r="L204"/>
  <c r="H204"/>
  <c r="F204"/>
  <c r="AL203"/>
  <c r="L203"/>
  <c r="H203"/>
  <c r="F203"/>
  <c r="AL202"/>
  <c r="L202"/>
  <c r="H202"/>
  <c r="F202"/>
  <c r="AL201"/>
  <c r="L201"/>
  <c r="H201"/>
  <c r="F201"/>
  <c r="AL200"/>
  <c r="L200"/>
  <c r="H200"/>
  <c r="F200"/>
  <c r="AL199"/>
  <c r="L199"/>
  <c r="H199"/>
  <c r="F199"/>
  <c r="AK198"/>
  <c r="AL198" s="1"/>
  <c r="X198"/>
  <c r="H198"/>
  <c r="F198"/>
  <c r="AL197"/>
  <c r="L197"/>
  <c r="H197"/>
  <c r="F197"/>
  <c r="AL196"/>
  <c r="L196"/>
  <c r="H196"/>
  <c r="F196"/>
  <c r="AL195"/>
  <c r="L195"/>
  <c r="H195"/>
  <c r="F195"/>
  <c r="AL194"/>
  <c r="L194"/>
  <c r="H194"/>
  <c r="F194"/>
  <c r="AL193"/>
  <c r="L193"/>
  <c r="H193"/>
  <c r="F193"/>
  <c r="AL192"/>
  <c r="L192"/>
  <c r="H192"/>
  <c r="F192"/>
  <c r="AL191"/>
  <c r="L191"/>
  <c r="H191"/>
  <c r="F191"/>
  <c r="AL190"/>
  <c r="L190"/>
  <c r="H190"/>
  <c r="F190"/>
  <c r="AL189"/>
  <c r="L189"/>
  <c r="H189"/>
  <c r="F189"/>
  <c r="AL188"/>
  <c r="L188"/>
  <c r="H188"/>
  <c r="F188"/>
  <c r="AL187"/>
  <c r="L187"/>
  <c r="H187"/>
  <c r="F187"/>
  <c r="AL186"/>
  <c r="L186"/>
  <c r="H186"/>
  <c r="F186"/>
  <c r="AL185"/>
  <c r="L185"/>
  <c r="H185"/>
  <c r="F185"/>
  <c r="AL184"/>
  <c r="L184"/>
  <c r="H184"/>
  <c r="F184"/>
  <c r="AL183"/>
  <c r="L183"/>
  <c r="H183"/>
  <c r="F183"/>
  <c r="AK182"/>
  <c r="AL182" s="1"/>
  <c r="X182"/>
  <c r="H182"/>
  <c r="F182"/>
  <c r="AL181"/>
  <c r="L181"/>
  <c r="H181"/>
  <c r="F181"/>
  <c r="AL180"/>
  <c r="L180"/>
  <c r="H180"/>
  <c r="F180"/>
  <c r="AL179"/>
  <c r="L179"/>
  <c r="H179"/>
  <c r="F179"/>
  <c r="AL178"/>
  <c r="L178"/>
  <c r="H178"/>
  <c r="F178"/>
  <c r="AL177"/>
  <c r="L177"/>
  <c r="H177"/>
  <c r="F177"/>
  <c r="AL176"/>
  <c r="L176"/>
  <c r="H176"/>
  <c r="F176"/>
  <c r="AL175"/>
  <c r="L175"/>
  <c r="H175"/>
  <c r="F175"/>
  <c r="AL174"/>
  <c r="L174"/>
  <c r="H174"/>
  <c r="F174"/>
  <c r="AL173"/>
  <c r="L173"/>
  <c r="H173"/>
  <c r="F173"/>
  <c r="AL172"/>
  <c r="L172"/>
  <c r="H172"/>
  <c r="F172"/>
  <c r="AL171"/>
  <c r="L171"/>
  <c r="H171"/>
  <c r="F171"/>
  <c r="AL170"/>
  <c r="L170"/>
  <c r="H170"/>
  <c r="F170"/>
  <c r="AL169"/>
  <c r="L169"/>
  <c r="H169"/>
  <c r="F169"/>
  <c r="AL168"/>
  <c r="L168"/>
  <c r="H168"/>
  <c r="F168"/>
  <c r="AL167"/>
  <c r="L167"/>
  <c r="H167"/>
  <c r="F167"/>
  <c r="AL166"/>
  <c r="L166"/>
  <c r="H166"/>
  <c r="F166"/>
  <c r="AL165"/>
  <c r="L165"/>
  <c r="H165"/>
  <c r="F165"/>
  <c r="AL164"/>
  <c r="L164"/>
  <c r="H164"/>
  <c r="F164"/>
  <c r="AL163"/>
  <c r="L163"/>
  <c r="H163"/>
  <c r="F163"/>
  <c r="AK162"/>
  <c r="AL162" s="1"/>
  <c r="X162"/>
  <c r="H162"/>
  <c r="F162"/>
  <c r="AL161"/>
  <c r="L161"/>
  <c r="H161"/>
  <c r="F161"/>
  <c r="AL160"/>
  <c r="L160"/>
  <c r="H160"/>
  <c r="F160"/>
  <c r="AL159"/>
  <c r="L159"/>
  <c r="H159"/>
  <c r="F159"/>
  <c r="AL158"/>
  <c r="L158"/>
  <c r="H158"/>
  <c r="F158"/>
  <c r="AL157"/>
  <c r="L157"/>
  <c r="H157"/>
  <c r="F157"/>
  <c r="AL156"/>
  <c r="L156"/>
  <c r="H156"/>
  <c r="F156"/>
  <c r="AL155"/>
  <c r="L155"/>
  <c r="H155"/>
  <c r="F155"/>
  <c r="AL154"/>
  <c r="L154"/>
  <c r="H154"/>
  <c r="F154"/>
  <c r="AL153"/>
  <c r="L153"/>
  <c r="H153"/>
  <c r="F153"/>
  <c r="AL152"/>
  <c r="L152"/>
  <c r="H152"/>
  <c r="F152"/>
  <c r="AL151"/>
  <c r="L151"/>
  <c r="H151"/>
  <c r="F151"/>
  <c r="AL150"/>
  <c r="L150"/>
  <c r="H150"/>
  <c r="F150"/>
  <c r="AL149"/>
  <c r="L149"/>
  <c r="H149"/>
  <c r="F149"/>
  <c r="AL148"/>
  <c r="L148"/>
  <c r="H148"/>
  <c r="F148"/>
  <c r="AL147"/>
  <c r="L147"/>
  <c r="H147"/>
  <c r="F147"/>
  <c r="AL146"/>
  <c r="L146"/>
  <c r="H146"/>
  <c r="F146"/>
  <c r="AK145"/>
  <c r="AL145" s="1"/>
  <c r="X145"/>
  <c r="H145"/>
  <c r="F145"/>
  <c r="AL144"/>
  <c r="L144"/>
  <c r="H144"/>
  <c r="F144"/>
  <c r="AL143"/>
  <c r="L143"/>
  <c r="H143"/>
  <c r="F143"/>
  <c r="AL142"/>
  <c r="L142"/>
  <c r="H142"/>
  <c r="F142"/>
  <c r="AL141"/>
  <c r="L141"/>
  <c r="H141"/>
  <c r="F141"/>
  <c r="AM140"/>
  <c r="AL140"/>
  <c r="L140"/>
  <c r="H140"/>
  <c r="F140"/>
  <c r="AM139"/>
  <c r="AL139"/>
  <c r="L139"/>
  <c r="H139"/>
  <c r="F139"/>
  <c r="AM138"/>
  <c r="AL138"/>
  <c r="L138"/>
  <c r="H138"/>
  <c r="F138"/>
  <c r="AM137"/>
  <c r="AL137"/>
  <c r="L137"/>
  <c r="H137"/>
  <c r="F137"/>
  <c r="AM136"/>
  <c r="AL136"/>
  <c r="L136"/>
  <c r="H136"/>
  <c r="F136"/>
  <c r="AM135"/>
  <c r="AL135"/>
  <c r="L135"/>
  <c r="H135"/>
  <c r="F135"/>
  <c r="AM134"/>
  <c r="AL134"/>
  <c r="L134"/>
  <c r="H134"/>
  <c r="F134"/>
  <c r="AM133"/>
  <c r="AL133"/>
  <c r="L133"/>
  <c r="H133"/>
  <c r="F133"/>
  <c r="AM132"/>
  <c r="AL132"/>
  <c r="L132"/>
  <c r="H132"/>
  <c r="F132"/>
  <c r="AM131"/>
  <c r="AL131"/>
  <c r="L131"/>
  <c r="H131"/>
  <c r="F131"/>
  <c r="AM130"/>
  <c r="AL130"/>
  <c r="L130"/>
  <c r="H130"/>
  <c r="F130"/>
  <c r="AM129"/>
  <c r="AL129"/>
  <c r="L129"/>
  <c r="H129"/>
  <c r="F129"/>
  <c r="AM128"/>
  <c r="AL128"/>
  <c r="L128"/>
  <c r="H128"/>
  <c r="F128"/>
  <c r="AK127"/>
  <c r="AL127" s="1"/>
  <c r="X127"/>
  <c r="H127"/>
  <c r="F127"/>
  <c r="AL126"/>
  <c r="L126"/>
  <c r="H126"/>
  <c r="F126"/>
  <c r="AL125"/>
  <c r="L125"/>
  <c r="H125"/>
  <c r="F125"/>
  <c r="AL124"/>
  <c r="L124"/>
  <c r="H124"/>
  <c r="F124"/>
  <c r="AL123"/>
  <c r="L123"/>
  <c r="H123"/>
  <c r="F123"/>
  <c r="AL122"/>
  <c r="L122"/>
  <c r="H122"/>
  <c r="F122"/>
  <c r="AL121"/>
  <c r="L121"/>
  <c r="H121"/>
  <c r="F121"/>
  <c r="AL120"/>
  <c r="L120"/>
  <c r="H120"/>
  <c r="F120"/>
  <c r="AL119"/>
  <c r="L119"/>
  <c r="H119"/>
  <c r="F119"/>
  <c r="AL118"/>
  <c r="L118"/>
  <c r="H118"/>
  <c r="F118"/>
  <c r="AL117"/>
  <c r="L117"/>
  <c r="H117"/>
  <c r="F117"/>
  <c r="AL116"/>
  <c r="L116"/>
  <c r="H116"/>
  <c r="F116"/>
  <c r="AL115"/>
  <c r="L115"/>
  <c r="H115"/>
  <c r="F115"/>
  <c r="AL114"/>
  <c r="L114"/>
  <c r="H114"/>
  <c r="F114"/>
  <c r="AL113"/>
  <c r="L113"/>
  <c r="H113"/>
  <c r="F113"/>
  <c r="AL112"/>
  <c r="L112"/>
  <c r="H112"/>
  <c r="F112"/>
  <c r="AK111"/>
  <c r="AL111" s="1"/>
  <c r="X111"/>
  <c r="H111"/>
  <c r="F111"/>
  <c r="AL110"/>
  <c r="L110"/>
  <c r="H110"/>
  <c r="F110"/>
  <c r="AL109"/>
  <c r="L109"/>
  <c r="H109"/>
  <c r="F109"/>
  <c r="AL108"/>
  <c r="L108"/>
  <c r="H108"/>
  <c r="F108"/>
  <c r="AL107"/>
  <c r="L107"/>
  <c r="H107"/>
  <c r="F107"/>
  <c r="AL106"/>
  <c r="L106"/>
  <c r="H106"/>
  <c r="F106"/>
  <c r="AL105"/>
  <c r="L105"/>
  <c r="H105"/>
  <c r="F105"/>
  <c r="AL104"/>
  <c r="L104"/>
  <c r="H104"/>
  <c r="F104"/>
  <c r="AL103"/>
  <c r="L103"/>
  <c r="H103"/>
  <c r="F103"/>
  <c r="AL102"/>
  <c r="L102"/>
  <c r="H102"/>
  <c r="F102"/>
  <c r="AL101"/>
  <c r="L101"/>
  <c r="H101"/>
  <c r="F101"/>
  <c r="AL100"/>
  <c r="L100"/>
  <c r="H100"/>
  <c r="F100"/>
  <c r="AL99"/>
  <c r="L99"/>
  <c r="H99"/>
  <c r="F99"/>
  <c r="AL98"/>
  <c r="L98"/>
  <c r="H98"/>
  <c r="F98"/>
  <c r="AL97"/>
  <c r="L97"/>
  <c r="H97"/>
  <c r="F97"/>
  <c r="AL96"/>
  <c r="L96"/>
  <c r="H96"/>
  <c r="F96"/>
  <c r="AL95"/>
  <c r="L95"/>
  <c r="H95"/>
  <c r="F95"/>
  <c r="AL94"/>
  <c r="L94"/>
  <c r="H94"/>
  <c r="F94"/>
  <c r="AK93"/>
  <c r="AL93" s="1"/>
  <c r="X93"/>
  <c r="H93"/>
  <c r="F93"/>
  <c r="AL92"/>
  <c r="L92"/>
  <c r="H92"/>
  <c r="F92"/>
  <c r="AL91"/>
  <c r="L91"/>
  <c r="H91"/>
  <c r="F91"/>
  <c r="AL90"/>
  <c r="L90"/>
  <c r="H90"/>
  <c r="F90"/>
  <c r="AL89"/>
  <c r="L89"/>
  <c r="H89"/>
  <c r="F89"/>
  <c r="AL88"/>
  <c r="L88"/>
  <c r="H88"/>
  <c r="F88"/>
  <c r="AL87"/>
  <c r="L87"/>
  <c r="H87"/>
  <c r="F87"/>
  <c r="AL86"/>
  <c r="L86"/>
  <c r="H86"/>
  <c r="F86"/>
  <c r="AL85"/>
  <c r="L85"/>
  <c r="H85"/>
  <c r="F85"/>
  <c r="AL84"/>
  <c r="L84"/>
  <c r="H84"/>
  <c r="F84"/>
  <c r="AL83"/>
  <c r="L83"/>
  <c r="H83"/>
  <c r="F83"/>
  <c r="AL82"/>
  <c r="L82"/>
  <c r="H82"/>
  <c r="F82"/>
  <c r="AL81"/>
  <c r="L81"/>
  <c r="H81"/>
  <c r="F81"/>
  <c r="AL80"/>
  <c r="L80"/>
  <c r="H80"/>
  <c r="F80"/>
  <c r="AL79"/>
  <c r="L79"/>
  <c r="H79"/>
  <c r="F79"/>
  <c r="AL78"/>
  <c r="L78"/>
  <c r="H78"/>
  <c r="F78"/>
  <c r="AL77"/>
  <c r="L77"/>
  <c r="H77"/>
  <c r="F77"/>
  <c r="AL76"/>
  <c r="L76"/>
  <c r="H76"/>
  <c r="F76"/>
  <c r="AK75"/>
  <c r="AL75" s="1"/>
  <c r="X75"/>
  <c r="H75"/>
  <c r="F75"/>
  <c r="AL74"/>
  <c r="L74"/>
  <c r="H74"/>
  <c r="F74"/>
  <c r="AL73"/>
  <c r="L73"/>
  <c r="H73"/>
  <c r="F73"/>
  <c r="AL72"/>
  <c r="L72"/>
  <c r="H72"/>
  <c r="F72"/>
  <c r="AL71"/>
  <c r="L71"/>
  <c r="H71"/>
  <c r="F71"/>
  <c r="AL70"/>
  <c r="L70"/>
  <c r="H70"/>
  <c r="F70"/>
  <c r="AL69"/>
  <c r="L69"/>
  <c r="H69"/>
  <c r="F69"/>
  <c r="AL68"/>
  <c r="L68"/>
  <c r="H68"/>
  <c r="F68"/>
  <c r="AL67"/>
  <c r="L67"/>
  <c r="H67"/>
  <c r="F67"/>
  <c r="AL66"/>
  <c r="L66"/>
  <c r="H66"/>
  <c r="F66"/>
  <c r="AL65"/>
  <c r="L65"/>
  <c r="H65"/>
  <c r="F65"/>
  <c r="AL64"/>
  <c r="L64"/>
  <c r="H64"/>
  <c r="F64"/>
  <c r="AL63"/>
  <c r="L63"/>
  <c r="H63"/>
  <c r="F63"/>
  <c r="AL62"/>
  <c r="L62"/>
  <c r="H62"/>
  <c r="F62"/>
  <c r="AL61"/>
  <c r="L61"/>
  <c r="H61"/>
  <c r="F61"/>
  <c r="AL60"/>
  <c r="L60"/>
  <c r="H60"/>
  <c r="F60"/>
  <c r="AL59"/>
  <c r="L59"/>
  <c r="H59"/>
  <c r="F59"/>
  <c r="AL58"/>
  <c r="L58"/>
  <c r="H58"/>
  <c r="F58"/>
  <c r="AK57"/>
  <c r="AL57" s="1"/>
  <c r="X57"/>
  <c r="H57"/>
  <c r="F57"/>
  <c r="AL56"/>
  <c r="L56"/>
  <c r="H56"/>
  <c r="F56"/>
  <c r="AL55"/>
  <c r="L55"/>
  <c r="H55"/>
  <c r="F55"/>
  <c r="AL54"/>
  <c r="L54"/>
  <c r="H54"/>
  <c r="F54"/>
  <c r="AL53"/>
  <c r="L53"/>
  <c r="H53"/>
  <c r="F53"/>
  <c r="AL52"/>
  <c r="L52"/>
  <c r="H52"/>
  <c r="F52"/>
  <c r="AL51"/>
  <c r="L51"/>
  <c r="H51"/>
  <c r="F51"/>
  <c r="AL50"/>
  <c r="L50"/>
  <c r="H50"/>
  <c r="F50"/>
  <c r="AL49"/>
  <c r="L49"/>
  <c r="H49"/>
  <c r="F49"/>
  <c r="AL48"/>
  <c r="L48"/>
  <c r="H48"/>
  <c r="F48"/>
  <c r="AL47"/>
  <c r="L47"/>
  <c r="H47"/>
  <c r="F47"/>
  <c r="AL46"/>
  <c r="L46"/>
  <c r="H46"/>
  <c r="F46"/>
  <c r="AL45"/>
  <c r="L45"/>
  <c r="H45"/>
  <c r="F45"/>
  <c r="AL44"/>
  <c r="L44"/>
  <c r="H44"/>
  <c r="F44"/>
  <c r="AL43"/>
  <c r="L43"/>
  <c r="H43"/>
  <c r="F43"/>
  <c r="AL42"/>
  <c r="L42"/>
  <c r="H42"/>
  <c r="F42"/>
  <c r="AL41"/>
  <c r="L41"/>
  <c r="H41"/>
  <c r="F41"/>
  <c r="AL40"/>
  <c r="L40"/>
  <c r="H40"/>
  <c r="F40"/>
  <c r="AL39"/>
  <c r="L39"/>
  <c r="H39"/>
  <c r="F39"/>
  <c r="AL38"/>
  <c r="L38"/>
  <c r="H38"/>
  <c r="F38"/>
  <c r="AK37"/>
  <c r="AL37" s="1"/>
  <c r="X37"/>
  <c r="H37"/>
  <c r="F37"/>
  <c r="AL36"/>
  <c r="L36"/>
  <c r="H36"/>
  <c r="F36"/>
  <c r="AL35"/>
  <c r="L35"/>
  <c r="H35"/>
  <c r="F35"/>
  <c r="AL34"/>
  <c r="L34"/>
  <c r="H34"/>
  <c r="F34"/>
  <c r="AL33"/>
  <c r="L33"/>
  <c r="H33"/>
  <c r="F33"/>
  <c r="AL32"/>
  <c r="L32"/>
  <c r="H32"/>
  <c r="F32"/>
  <c r="AL31"/>
  <c r="L31"/>
  <c r="H31"/>
  <c r="F31"/>
  <c r="AL30"/>
  <c r="L30"/>
  <c r="H30"/>
  <c r="F30"/>
  <c r="AL29"/>
  <c r="L29"/>
  <c r="H29"/>
  <c r="F29"/>
  <c r="AL28"/>
  <c r="L28"/>
  <c r="H28"/>
  <c r="F28"/>
  <c r="AL27"/>
  <c r="L27"/>
  <c r="H27"/>
  <c r="F27"/>
  <c r="AL26"/>
  <c r="L26"/>
  <c r="H26"/>
  <c r="F26"/>
  <c r="AL25"/>
  <c r="L25"/>
  <c r="H25"/>
  <c r="F25"/>
  <c r="AL24"/>
  <c r="L24"/>
  <c r="H24"/>
  <c r="F24"/>
  <c r="AL23"/>
  <c r="L23"/>
  <c r="H23"/>
  <c r="F23"/>
  <c r="AL22"/>
  <c r="L22"/>
  <c r="H22"/>
  <c r="F22"/>
  <c r="AL21"/>
  <c r="L21"/>
  <c r="H21"/>
  <c r="F21"/>
  <c r="X20"/>
  <c r="H20"/>
  <c r="F20"/>
  <c r="AL19"/>
  <c r="L19"/>
  <c r="H19"/>
  <c r="F19"/>
  <c r="AL18"/>
  <c r="L18"/>
  <c r="H18"/>
  <c r="F18"/>
  <c r="AL17"/>
  <c r="L17"/>
  <c r="H17"/>
  <c r="F17"/>
  <c r="AL16"/>
  <c r="L16"/>
  <c r="H16"/>
  <c r="F16"/>
  <c r="AL15"/>
  <c r="L15"/>
  <c r="H15"/>
  <c r="F15"/>
  <c r="AL14"/>
  <c r="L14"/>
  <c r="H14"/>
  <c r="F14"/>
  <c r="AL13"/>
  <c r="L13"/>
  <c r="H13"/>
  <c r="F13"/>
  <c r="AL12"/>
  <c r="L12"/>
  <c r="H12"/>
  <c r="F12"/>
  <c r="AL11"/>
  <c r="L11"/>
  <c r="H11"/>
  <c r="F11"/>
  <c r="AL10"/>
  <c r="L10"/>
  <c r="H10"/>
  <c r="F10"/>
  <c r="AL9"/>
  <c r="L9"/>
  <c r="H9"/>
  <c r="F9"/>
  <c r="AL8"/>
  <c r="L8"/>
  <c r="H8"/>
  <c r="F8"/>
  <c r="AL7"/>
  <c r="L7"/>
  <c r="H7"/>
  <c r="F7"/>
  <c r="AL6"/>
  <c r="L6"/>
  <c r="H6"/>
  <c r="F6"/>
  <c r="AL5"/>
  <c r="L5"/>
  <c r="H5"/>
  <c r="F5"/>
  <c r="AL4"/>
  <c r="AM21" s="1"/>
  <c r="L4"/>
  <c r="H4"/>
  <c r="F4"/>
  <c r="T2" i="8"/>
  <c r="L3" i="7"/>
  <c r="F3"/>
  <c r="E38" i="6"/>
  <c r="D38"/>
  <c r="E37"/>
  <c r="D37"/>
  <c r="E36"/>
  <c r="D36"/>
  <c r="E35"/>
  <c r="D35"/>
  <c r="X1494" i="7" l="1"/>
  <c r="AE3"/>
  <c r="AK3"/>
  <c r="D93" i="8"/>
  <c r="F93" s="1"/>
  <c r="F2"/>
  <c r="C93"/>
  <c r="E93" s="1"/>
  <c r="AF3" i="7"/>
  <c r="AK22"/>
  <c r="AE22"/>
  <c r="AF22" s="1"/>
  <c r="I22" s="1"/>
  <c r="AK23"/>
  <c r="AE23"/>
  <c r="AF23" s="1"/>
  <c r="I23" s="1"/>
  <c r="AK25"/>
  <c r="AE25"/>
  <c r="AF25" s="1"/>
  <c r="I25" s="1"/>
  <c r="AK27"/>
  <c r="AE27"/>
  <c r="AF27" s="1"/>
  <c r="I27" s="1"/>
  <c r="AK29"/>
  <c r="AE29"/>
  <c r="AF29" s="1"/>
  <c r="I29" s="1"/>
  <c r="AK31"/>
  <c r="AE31"/>
  <c r="AF31" s="1"/>
  <c r="I31" s="1"/>
  <c r="AK33"/>
  <c r="AE33"/>
  <c r="AF33" s="1"/>
  <c r="I33" s="1"/>
  <c r="AK35"/>
  <c r="AE35"/>
  <c r="AF35" s="1"/>
  <c r="I35" s="1"/>
  <c r="X39"/>
  <c r="AE39"/>
  <c r="AF39" s="1"/>
  <c r="I39" s="1"/>
  <c r="AK40"/>
  <c r="AE40"/>
  <c r="AF40" s="1"/>
  <c r="I40" s="1"/>
  <c r="AK42"/>
  <c r="AE42"/>
  <c r="AF42" s="1"/>
  <c r="I42" s="1"/>
  <c r="AK44"/>
  <c r="AE44"/>
  <c r="AF44" s="1"/>
  <c r="I44" s="1"/>
  <c r="AK46"/>
  <c r="AE46"/>
  <c r="AF46" s="1"/>
  <c r="I46" s="1"/>
  <c r="AK48"/>
  <c r="AE48"/>
  <c r="AF48" s="1"/>
  <c r="I48" s="1"/>
  <c r="AK50"/>
  <c r="AE50"/>
  <c r="AF50" s="1"/>
  <c r="I50" s="1"/>
  <c r="AK52"/>
  <c r="AE52"/>
  <c r="AF52" s="1"/>
  <c r="I52" s="1"/>
  <c r="AK54"/>
  <c r="AE54"/>
  <c r="AF54" s="1"/>
  <c r="I54" s="1"/>
  <c r="X55"/>
  <c r="AE55"/>
  <c r="AF55" s="1"/>
  <c r="I55" s="1"/>
  <c r="AK59"/>
  <c r="AE59"/>
  <c r="AF59" s="1"/>
  <c r="I59" s="1"/>
  <c r="AK61"/>
  <c r="AE61"/>
  <c r="AF61" s="1"/>
  <c r="I61" s="1"/>
  <c r="AK64"/>
  <c r="AE64"/>
  <c r="AF64" s="1"/>
  <c r="I64" s="1"/>
  <c r="AK66"/>
  <c r="AE66"/>
  <c r="AF66" s="1"/>
  <c r="I66" s="1"/>
  <c r="AK67"/>
  <c r="AE67"/>
  <c r="AF67" s="1"/>
  <c r="I67" s="1"/>
  <c r="AK69"/>
  <c r="AE69"/>
  <c r="AF69" s="1"/>
  <c r="I69" s="1"/>
  <c r="AK71"/>
  <c r="AE71"/>
  <c r="AF71" s="1"/>
  <c r="I71" s="1"/>
  <c r="AK73"/>
  <c r="AE73"/>
  <c r="AF73" s="1"/>
  <c r="I73" s="1"/>
  <c r="X77"/>
  <c r="AE77"/>
  <c r="AF77" s="1"/>
  <c r="I77" s="1"/>
  <c r="AK78"/>
  <c r="AE78"/>
  <c r="AF78" s="1"/>
  <c r="I78" s="1"/>
  <c r="AK80"/>
  <c r="AE80"/>
  <c r="AF80" s="1"/>
  <c r="I80" s="1"/>
  <c r="AK82"/>
  <c r="AE82"/>
  <c r="AF82" s="1"/>
  <c r="I82" s="1"/>
  <c r="AK84"/>
  <c r="AE84"/>
  <c r="AF84" s="1"/>
  <c r="I84" s="1"/>
  <c r="AK86"/>
  <c r="AE86"/>
  <c r="AF86" s="1"/>
  <c r="I86" s="1"/>
  <c r="X87"/>
  <c r="AE87"/>
  <c r="AF87" s="1"/>
  <c r="I87" s="1"/>
  <c r="AK90"/>
  <c r="AE90"/>
  <c r="AF90" s="1"/>
  <c r="I90" s="1"/>
  <c r="X91"/>
  <c r="AE91"/>
  <c r="AF91" s="1"/>
  <c r="I91" s="1"/>
  <c r="AK95"/>
  <c r="AE95"/>
  <c r="AF95" s="1"/>
  <c r="I95" s="1"/>
  <c r="AK97"/>
  <c r="AE97"/>
  <c r="AF97" s="1"/>
  <c r="I97" s="1"/>
  <c r="AK99"/>
  <c r="AE99"/>
  <c r="AF99" s="1"/>
  <c r="I99" s="1"/>
  <c r="AK101"/>
  <c r="AE101"/>
  <c r="AF101" s="1"/>
  <c r="I101" s="1"/>
  <c r="AK103"/>
  <c r="AE103"/>
  <c r="AF103" s="1"/>
  <c r="I103" s="1"/>
  <c r="AK105"/>
  <c r="AE105"/>
  <c r="AF105" s="1"/>
  <c r="I105" s="1"/>
  <c r="AK107"/>
  <c r="AE107"/>
  <c r="AF107" s="1"/>
  <c r="I107" s="1"/>
  <c r="AK110"/>
  <c r="AE110"/>
  <c r="AF110" s="1"/>
  <c r="I110" s="1"/>
  <c r="AK112"/>
  <c r="AE112"/>
  <c r="AF112" s="1"/>
  <c r="I112" s="1"/>
  <c r="AK114"/>
  <c r="AE114"/>
  <c r="AF114" s="1"/>
  <c r="I114" s="1"/>
  <c r="AK116"/>
  <c r="AE116"/>
  <c r="AF116" s="1"/>
  <c r="I116" s="1"/>
  <c r="AK118"/>
  <c r="AE118"/>
  <c r="AF118" s="1"/>
  <c r="I118" s="1"/>
  <c r="AK120"/>
  <c r="AE120"/>
  <c r="AF120" s="1"/>
  <c r="I120" s="1"/>
  <c r="AK121"/>
  <c r="AE121"/>
  <c r="AF121" s="1"/>
  <c r="I121" s="1"/>
  <c r="AK123"/>
  <c r="AE123"/>
  <c r="AF123" s="1"/>
  <c r="I123" s="1"/>
  <c r="X136"/>
  <c r="AE136"/>
  <c r="AF136" s="1"/>
  <c r="I136" s="1"/>
  <c r="AK332"/>
  <c r="AE332"/>
  <c r="AF332" s="1"/>
  <c r="I332" s="1"/>
  <c r="AK336"/>
  <c r="AE336"/>
  <c r="AF336" s="1"/>
  <c r="I336" s="1"/>
  <c r="AK339"/>
  <c r="AE339"/>
  <c r="AF339" s="1"/>
  <c r="I339" s="1"/>
  <c r="X352"/>
  <c r="AE352"/>
  <c r="AF352" s="1"/>
  <c r="I352" s="1"/>
  <c r="X360"/>
  <c r="AE360"/>
  <c r="AF360" s="1"/>
  <c r="I360" s="1"/>
  <c r="AK362"/>
  <c r="AE362"/>
  <c r="AF362" s="1"/>
  <c r="I362" s="1"/>
  <c r="AK364"/>
  <c r="AE364"/>
  <c r="AF364" s="1"/>
  <c r="I364" s="1"/>
  <c r="AK365"/>
  <c r="AE365"/>
  <c r="AF365" s="1"/>
  <c r="I365" s="1"/>
  <c r="X367"/>
  <c r="AE367"/>
  <c r="AF367" s="1"/>
  <c r="I367" s="1"/>
  <c r="AK369"/>
  <c r="AE369"/>
  <c r="AF369" s="1"/>
  <c r="I369" s="1"/>
  <c r="AK371"/>
  <c r="AE371"/>
  <c r="AF371" s="1"/>
  <c r="I371" s="1"/>
  <c r="AK373"/>
  <c r="AE373"/>
  <c r="AF373" s="1"/>
  <c r="I373" s="1"/>
  <c r="AK375"/>
  <c r="AE375"/>
  <c r="AF375" s="1"/>
  <c r="I375" s="1"/>
  <c r="X376"/>
  <c r="AE376"/>
  <c r="AF376" s="1"/>
  <c r="I376" s="1"/>
  <c r="AK380"/>
  <c r="AE380"/>
  <c r="AF380" s="1"/>
  <c r="I380" s="1"/>
  <c r="AK382"/>
  <c r="AE382"/>
  <c r="AF382" s="1"/>
  <c r="I382" s="1"/>
  <c r="AK384"/>
  <c r="AE384"/>
  <c r="AF384" s="1"/>
  <c r="I384" s="1"/>
  <c r="AK386"/>
  <c r="AE386"/>
  <c r="AF386" s="1"/>
  <c r="I386" s="1"/>
  <c r="AK388"/>
  <c r="AE388"/>
  <c r="AF388" s="1"/>
  <c r="I388" s="1"/>
  <c r="AK390"/>
  <c r="AE390"/>
  <c r="AF390" s="1"/>
  <c r="I390" s="1"/>
  <c r="AK392"/>
  <c r="AE392"/>
  <c r="AF392" s="1"/>
  <c r="I392" s="1"/>
  <c r="AK394"/>
  <c r="AE394"/>
  <c r="AF394" s="1"/>
  <c r="I394" s="1"/>
  <c r="X395"/>
  <c r="AE395"/>
  <c r="AF395" s="1"/>
  <c r="I395" s="1"/>
  <c r="X397"/>
  <c r="AE397"/>
  <c r="AF397" s="1"/>
  <c r="I397" s="1"/>
  <c r="AK398"/>
  <c r="AE398"/>
  <c r="AF398" s="1"/>
  <c r="I398" s="1"/>
  <c r="X402"/>
  <c r="AE402"/>
  <c r="AF402" s="1"/>
  <c r="I402" s="1"/>
  <c r="AK403"/>
  <c r="AE403"/>
  <c r="AF403" s="1"/>
  <c r="I403" s="1"/>
  <c r="AK411"/>
  <c r="AE411"/>
  <c r="AF411" s="1"/>
  <c r="I411" s="1"/>
  <c r="X418"/>
  <c r="AE418"/>
  <c r="AF418" s="1"/>
  <c r="I418" s="1"/>
  <c r="AK420"/>
  <c r="AE420"/>
  <c r="AF420" s="1"/>
  <c r="I420" s="1"/>
  <c r="X421"/>
  <c r="AE421"/>
  <c r="AF421" s="1"/>
  <c r="I421" s="1"/>
  <c r="AK422"/>
  <c r="AE422"/>
  <c r="AF422" s="1"/>
  <c r="I422" s="1"/>
  <c r="X425"/>
  <c r="AE425"/>
  <c r="AF425" s="1"/>
  <c r="I425" s="1"/>
  <c r="X427"/>
  <c r="AE427"/>
  <c r="AF427" s="1"/>
  <c r="I427" s="1"/>
  <c r="X429"/>
  <c r="AE429"/>
  <c r="AF429" s="1"/>
  <c r="I429" s="1"/>
  <c r="AK430"/>
  <c r="AE430"/>
  <c r="AF430" s="1"/>
  <c r="I430" s="1"/>
  <c r="X431"/>
  <c r="AE431"/>
  <c r="AF431" s="1"/>
  <c r="I431" s="1"/>
  <c r="AK433"/>
  <c r="AE433"/>
  <c r="AF433" s="1"/>
  <c r="I433" s="1"/>
  <c r="AK435"/>
  <c r="AE435"/>
  <c r="AF435" s="1"/>
  <c r="I435" s="1"/>
  <c r="X436"/>
  <c r="AE436"/>
  <c r="AF436" s="1"/>
  <c r="I436" s="1"/>
  <c r="X438"/>
  <c r="AE438"/>
  <c r="AF438" s="1"/>
  <c r="I438" s="1"/>
  <c r="X440"/>
  <c r="AE440"/>
  <c r="AF440" s="1"/>
  <c r="I440" s="1"/>
  <c r="X442"/>
  <c r="AE442"/>
  <c r="AF442" s="1"/>
  <c r="I442" s="1"/>
  <c r="AK443"/>
  <c r="AE443"/>
  <c r="AF443" s="1"/>
  <c r="I443" s="1"/>
  <c r="AK461"/>
  <c r="AE461"/>
  <c r="AF461" s="1"/>
  <c r="I461" s="1"/>
  <c r="X464"/>
  <c r="AE464"/>
  <c r="AF464" s="1"/>
  <c r="I464" s="1"/>
  <c r="AK467"/>
  <c r="AE467"/>
  <c r="AF467" s="1"/>
  <c r="I467" s="1"/>
  <c r="AK4"/>
  <c r="AE4"/>
  <c r="AF4" s="1"/>
  <c r="X5"/>
  <c r="AE5"/>
  <c r="AF5" s="1"/>
  <c r="AK6"/>
  <c r="AE6"/>
  <c r="AF6" s="1"/>
  <c r="X7"/>
  <c r="AE7"/>
  <c r="AF7" s="1"/>
  <c r="AK8"/>
  <c r="AE8"/>
  <c r="AF8" s="1"/>
  <c r="X9"/>
  <c r="AE9"/>
  <c r="AF9" s="1"/>
  <c r="AK10"/>
  <c r="AE10"/>
  <c r="AF10" s="1"/>
  <c r="X11"/>
  <c r="AE11"/>
  <c r="AF11" s="1"/>
  <c r="AK12"/>
  <c r="AE12"/>
  <c r="AF12" s="1"/>
  <c r="X13"/>
  <c r="AE13"/>
  <c r="AF13" s="1"/>
  <c r="AK14"/>
  <c r="AE14"/>
  <c r="AF14" s="1"/>
  <c r="X15"/>
  <c r="AE15"/>
  <c r="AF15" s="1"/>
  <c r="AK16"/>
  <c r="AE16"/>
  <c r="AF16" s="1"/>
  <c r="X17"/>
  <c r="AE17"/>
  <c r="AF17" s="1"/>
  <c r="AK18"/>
  <c r="AE18"/>
  <c r="AF18" s="1"/>
  <c r="X19"/>
  <c r="AE19"/>
  <c r="AF19" s="1"/>
  <c r="AK21"/>
  <c r="AE21"/>
  <c r="AF21" s="1"/>
  <c r="I21" s="1"/>
  <c r="AK24"/>
  <c r="AE24"/>
  <c r="AF24" s="1"/>
  <c r="I24" s="1"/>
  <c r="AK26"/>
  <c r="AE26"/>
  <c r="AF26" s="1"/>
  <c r="I26" s="1"/>
  <c r="AK28"/>
  <c r="AE28"/>
  <c r="AF28" s="1"/>
  <c r="I28" s="1"/>
  <c r="AK30"/>
  <c r="AE30"/>
  <c r="AF30" s="1"/>
  <c r="I30" s="1"/>
  <c r="AK32"/>
  <c r="AE32"/>
  <c r="AF32" s="1"/>
  <c r="I32" s="1"/>
  <c r="AK34"/>
  <c r="AE34"/>
  <c r="AF34" s="1"/>
  <c r="I34" s="1"/>
  <c r="AK36"/>
  <c r="AE36"/>
  <c r="AF36" s="1"/>
  <c r="I36" s="1"/>
  <c r="AK38"/>
  <c r="AE38"/>
  <c r="AF38" s="1"/>
  <c r="I38" s="1"/>
  <c r="X41"/>
  <c r="AE41"/>
  <c r="AF41" s="1"/>
  <c r="I41" s="1"/>
  <c r="X43"/>
  <c r="AE43"/>
  <c r="AF43" s="1"/>
  <c r="I43" s="1"/>
  <c r="X45"/>
  <c r="AE45"/>
  <c r="AF45" s="1"/>
  <c r="I45" s="1"/>
  <c r="X47"/>
  <c r="AE47"/>
  <c r="AF47" s="1"/>
  <c r="I47" s="1"/>
  <c r="X49"/>
  <c r="AE49"/>
  <c r="AF49" s="1"/>
  <c r="I49" s="1"/>
  <c r="X51"/>
  <c r="AE51"/>
  <c r="AF51" s="1"/>
  <c r="I51" s="1"/>
  <c r="X53"/>
  <c r="AE53"/>
  <c r="AF53" s="1"/>
  <c r="I53" s="1"/>
  <c r="AK56"/>
  <c r="AE56"/>
  <c r="AF56" s="1"/>
  <c r="I56" s="1"/>
  <c r="AK58"/>
  <c r="AE58"/>
  <c r="AF58" s="1"/>
  <c r="I58" s="1"/>
  <c r="AK60"/>
  <c r="AE60"/>
  <c r="AF60" s="1"/>
  <c r="I60" s="1"/>
  <c r="X62"/>
  <c r="AE62"/>
  <c r="AF62" s="1"/>
  <c r="I62" s="1"/>
  <c r="AK63"/>
  <c r="AE63"/>
  <c r="AF63" s="1"/>
  <c r="I63" s="1"/>
  <c r="AK65"/>
  <c r="AE65"/>
  <c r="AF65" s="1"/>
  <c r="I65" s="1"/>
  <c r="X68"/>
  <c r="AE68"/>
  <c r="AF68" s="1"/>
  <c r="I68" s="1"/>
  <c r="AK70"/>
  <c r="AE70"/>
  <c r="AF70" s="1"/>
  <c r="I70" s="1"/>
  <c r="X72"/>
  <c r="AE72"/>
  <c r="AF72" s="1"/>
  <c r="I72" s="1"/>
  <c r="X74"/>
  <c r="AE74"/>
  <c r="AF74" s="1"/>
  <c r="I74" s="1"/>
  <c r="AK76"/>
  <c r="AE76"/>
  <c r="AF76" s="1"/>
  <c r="I76" s="1"/>
  <c r="X79"/>
  <c r="AE79"/>
  <c r="AF79" s="1"/>
  <c r="I79" s="1"/>
  <c r="X81"/>
  <c r="AE81"/>
  <c r="AF81" s="1"/>
  <c r="I81" s="1"/>
  <c r="X83"/>
  <c r="AE83"/>
  <c r="AF83" s="1"/>
  <c r="I83" s="1"/>
  <c r="X85"/>
  <c r="AE85"/>
  <c r="AF85" s="1"/>
  <c r="I85" s="1"/>
  <c r="AK88"/>
  <c r="AE88"/>
  <c r="AF88" s="1"/>
  <c r="I88" s="1"/>
  <c r="X89"/>
  <c r="AE89"/>
  <c r="AF89" s="1"/>
  <c r="I89" s="1"/>
  <c r="AK92"/>
  <c r="AE92"/>
  <c r="AF92" s="1"/>
  <c r="I92" s="1"/>
  <c r="AK94"/>
  <c r="AE94"/>
  <c r="AF94" s="1"/>
  <c r="I94" s="1"/>
  <c r="AK96"/>
  <c r="AE96"/>
  <c r="AF96" s="1"/>
  <c r="I96" s="1"/>
  <c r="AK98"/>
  <c r="AE98"/>
  <c r="AF98" s="1"/>
  <c r="I98" s="1"/>
  <c r="AK100"/>
  <c r="AE100"/>
  <c r="AF100" s="1"/>
  <c r="I100" s="1"/>
  <c r="AK102"/>
  <c r="AE102"/>
  <c r="AF102" s="1"/>
  <c r="I102" s="1"/>
  <c r="AK104"/>
  <c r="AE104"/>
  <c r="AF104" s="1"/>
  <c r="I104" s="1"/>
  <c r="AK106"/>
  <c r="AE106"/>
  <c r="AF106" s="1"/>
  <c r="I106" s="1"/>
  <c r="AK108"/>
  <c r="AE108"/>
  <c r="AF108" s="1"/>
  <c r="I108" s="1"/>
  <c r="AK109"/>
  <c r="AE109"/>
  <c r="AF109" s="1"/>
  <c r="I109" s="1"/>
  <c r="AK113"/>
  <c r="AE113"/>
  <c r="AF113" s="1"/>
  <c r="I113" s="1"/>
  <c r="AK115"/>
  <c r="AE115"/>
  <c r="AF115" s="1"/>
  <c r="I115" s="1"/>
  <c r="AK117"/>
  <c r="AE117"/>
  <c r="AF117" s="1"/>
  <c r="I117" s="1"/>
  <c r="AK119"/>
  <c r="AE119"/>
  <c r="AF119" s="1"/>
  <c r="I119" s="1"/>
  <c r="AK122"/>
  <c r="AE122"/>
  <c r="AF122" s="1"/>
  <c r="I122" s="1"/>
  <c r="AK124"/>
  <c r="AE124"/>
  <c r="AF124" s="1"/>
  <c r="I124" s="1"/>
  <c r="AK125"/>
  <c r="AE125"/>
  <c r="AF125" s="1"/>
  <c r="I125" s="1"/>
  <c r="AK126"/>
  <c r="AE126"/>
  <c r="AF126" s="1"/>
  <c r="I126" s="1"/>
  <c r="X128"/>
  <c r="AE128"/>
  <c r="AF128" s="1"/>
  <c r="I128" s="1"/>
  <c r="X130"/>
  <c r="AE130"/>
  <c r="AF130" s="1"/>
  <c r="I130" s="1"/>
  <c r="X132"/>
  <c r="AE132"/>
  <c r="AF132" s="1"/>
  <c r="I132" s="1"/>
  <c r="X134"/>
  <c r="AE134"/>
  <c r="AF134" s="1"/>
  <c r="I134" s="1"/>
  <c r="X138"/>
  <c r="AE138"/>
  <c r="AF138" s="1"/>
  <c r="I138" s="1"/>
  <c r="X140"/>
  <c r="AE140"/>
  <c r="AF140" s="1"/>
  <c r="I140" s="1"/>
  <c r="AK338"/>
  <c r="AE338"/>
  <c r="AF338" s="1"/>
  <c r="I338" s="1"/>
  <c r="AK341"/>
  <c r="AE341"/>
  <c r="AF341" s="1"/>
  <c r="I341" s="1"/>
  <c r="AK344"/>
  <c r="AE344"/>
  <c r="AF344" s="1"/>
  <c r="I344" s="1"/>
  <c r="AK349"/>
  <c r="AE349"/>
  <c r="AF349" s="1"/>
  <c r="I349" s="1"/>
  <c r="X354"/>
  <c r="AE354"/>
  <c r="AF354" s="1"/>
  <c r="I354" s="1"/>
  <c r="AK357"/>
  <c r="AE357"/>
  <c r="AF357" s="1"/>
  <c r="I357" s="1"/>
  <c r="X358"/>
  <c r="AE358"/>
  <c r="AF358" s="1"/>
  <c r="I358" s="1"/>
  <c r="AK359"/>
  <c r="AE359"/>
  <c r="AF359" s="1"/>
  <c r="I359" s="1"/>
  <c r="X363"/>
  <c r="AE363"/>
  <c r="AF363" s="1"/>
  <c r="I363" s="1"/>
  <c r="AK366"/>
  <c r="AE366"/>
  <c r="AF366" s="1"/>
  <c r="I366" s="1"/>
  <c r="AK368"/>
  <c r="AE368"/>
  <c r="AF368" s="1"/>
  <c r="I368" s="1"/>
  <c r="X370"/>
  <c r="AE370"/>
  <c r="AF370" s="1"/>
  <c r="I370" s="1"/>
  <c r="X372"/>
  <c r="AE372"/>
  <c r="AF372" s="1"/>
  <c r="I372" s="1"/>
  <c r="X374"/>
  <c r="AE374"/>
  <c r="AF374" s="1"/>
  <c r="I374" s="1"/>
  <c r="AK377"/>
  <c r="AE377"/>
  <c r="AF377" s="1"/>
  <c r="I377" s="1"/>
  <c r="X379"/>
  <c r="AE379"/>
  <c r="AF379" s="1"/>
  <c r="I379" s="1"/>
  <c r="X381"/>
  <c r="AE381"/>
  <c r="AF381" s="1"/>
  <c r="I381" s="1"/>
  <c r="X383"/>
  <c r="AE383"/>
  <c r="AF383" s="1"/>
  <c r="I383" s="1"/>
  <c r="X385"/>
  <c r="AE385"/>
  <c r="AF385" s="1"/>
  <c r="I385" s="1"/>
  <c r="X387"/>
  <c r="AE387"/>
  <c r="AF387" s="1"/>
  <c r="I387" s="1"/>
  <c r="X389"/>
  <c r="AE389"/>
  <c r="AF389" s="1"/>
  <c r="I389" s="1"/>
  <c r="X391"/>
  <c r="AE391"/>
  <c r="AF391" s="1"/>
  <c r="I391" s="1"/>
  <c r="X393"/>
  <c r="AE393"/>
  <c r="AF393" s="1"/>
  <c r="I393" s="1"/>
  <c r="AK396"/>
  <c r="AE396"/>
  <c r="AF396" s="1"/>
  <c r="I396" s="1"/>
  <c r="X399"/>
  <c r="AE399"/>
  <c r="AF399" s="1"/>
  <c r="I399" s="1"/>
  <c r="AK401"/>
  <c r="AE401"/>
  <c r="AF401" s="1"/>
  <c r="I401" s="1"/>
  <c r="X406"/>
  <c r="AE406"/>
  <c r="AF406" s="1"/>
  <c r="I406" s="1"/>
  <c r="X408"/>
  <c r="AE408"/>
  <c r="AF408" s="1"/>
  <c r="I408" s="1"/>
  <c r="X410"/>
  <c r="AE410"/>
  <c r="AF410" s="1"/>
  <c r="I410" s="1"/>
  <c r="AK413"/>
  <c r="AE413"/>
  <c r="AF413" s="1"/>
  <c r="I413" s="1"/>
  <c r="X416"/>
  <c r="AE416"/>
  <c r="AF416" s="1"/>
  <c r="I416" s="1"/>
  <c r="AK417"/>
  <c r="AE417"/>
  <c r="AF417" s="1"/>
  <c r="I417" s="1"/>
  <c r="X423"/>
  <c r="AE423"/>
  <c r="AF423" s="1"/>
  <c r="I423" s="1"/>
  <c r="AK424"/>
  <c r="AE424"/>
  <c r="AF424" s="1"/>
  <c r="I424" s="1"/>
  <c r="AK426"/>
  <c r="AE426"/>
  <c r="AF426" s="1"/>
  <c r="I426" s="1"/>
  <c r="AK428"/>
  <c r="AE428"/>
  <c r="AF428" s="1"/>
  <c r="I428" s="1"/>
  <c r="X434"/>
  <c r="AE434"/>
  <c r="AF434" s="1"/>
  <c r="I434" s="1"/>
  <c r="AK437"/>
  <c r="AE437"/>
  <c r="AF437" s="1"/>
  <c r="I437" s="1"/>
  <c r="AK439"/>
  <c r="AE439"/>
  <c r="AF439" s="1"/>
  <c r="I439" s="1"/>
  <c r="AK441"/>
  <c r="AE441"/>
  <c r="AF441" s="1"/>
  <c r="I441" s="1"/>
  <c r="X444"/>
  <c r="AE444"/>
  <c r="AF444" s="1"/>
  <c r="I444" s="1"/>
  <c r="AK445"/>
  <c r="AE445"/>
  <c r="AF445" s="1"/>
  <c r="I445" s="1"/>
  <c r="X446"/>
  <c r="AE446"/>
  <c r="AF446" s="1"/>
  <c r="I446" s="1"/>
  <c r="AK448"/>
  <c r="AE448"/>
  <c r="AF448" s="1"/>
  <c r="I448" s="1"/>
  <c r="AK450"/>
  <c r="AE450"/>
  <c r="AF450" s="1"/>
  <c r="I450" s="1"/>
  <c r="X453"/>
  <c r="AE453"/>
  <c r="AF453" s="1"/>
  <c r="I453" s="1"/>
  <c r="AK459"/>
  <c r="AE459"/>
  <c r="AF459" s="1"/>
  <c r="I459" s="1"/>
  <c r="X129"/>
  <c r="AE129"/>
  <c r="AF129" s="1"/>
  <c r="I129" s="1"/>
  <c r="X131"/>
  <c r="AE131"/>
  <c r="AF131" s="1"/>
  <c r="I131" s="1"/>
  <c r="X133"/>
  <c r="AE133"/>
  <c r="AF133" s="1"/>
  <c r="I133" s="1"/>
  <c r="X135"/>
  <c r="AE135"/>
  <c r="AF135" s="1"/>
  <c r="I135" s="1"/>
  <c r="X137"/>
  <c r="AE137"/>
  <c r="AF137" s="1"/>
  <c r="I137" s="1"/>
  <c r="X139"/>
  <c r="AE139"/>
  <c r="AF139" s="1"/>
  <c r="I139" s="1"/>
  <c r="X141"/>
  <c r="AE141"/>
  <c r="AF141" s="1"/>
  <c r="I141" s="1"/>
  <c r="AK142"/>
  <c r="AE142"/>
  <c r="AF142" s="1"/>
  <c r="I142" s="1"/>
  <c r="X143"/>
  <c r="AE143"/>
  <c r="AF143" s="1"/>
  <c r="I143" s="1"/>
  <c r="AK144"/>
  <c r="AE144"/>
  <c r="AF144" s="1"/>
  <c r="I144" s="1"/>
  <c r="AK146"/>
  <c r="AE146"/>
  <c r="AF146" s="1"/>
  <c r="I146" s="1"/>
  <c r="AK147"/>
  <c r="AE147"/>
  <c r="AF147" s="1"/>
  <c r="I147" s="1"/>
  <c r="AK148"/>
  <c r="AE148"/>
  <c r="AF148" s="1"/>
  <c r="I148" s="1"/>
  <c r="AK149"/>
  <c r="AE149"/>
  <c r="AF149" s="1"/>
  <c r="I149" s="1"/>
  <c r="AK150"/>
  <c r="AE150"/>
  <c r="AF150" s="1"/>
  <c r="I150" s="1"/>
  <c r="AK151"/>
  <c r="AE151"/>
  <c r="AF151" s="1"/>
  <c r="I151" s="1"/>
  <c r="AK152"/>
  <c r="AE152"/>
  <c r="AF152" s="1"/>
  <c r="I152" s="1"/>
  <c r="AK153"/>
  <c r="AE153"/>
  <c r="AF153" s="1"/>
  <c r="I153" s="1"/>
  <c r="AK154"/>
  <c r="AE154"/>
  <c r="AF154" s="1"/>
  <c r="I154" s="1"/>
  <c r="AK155"/>
  <c r="AE155"/>
  <c r="AF155" s="1"/>
  <c r="I155" s="1"/>
  <c r="AK156"/>
  <c r="AE156"/>
  <c r="AF156" s="1"/>
  <c r="I156" s="1"/>
  <c r="AK157"/>
  <c r="AE157"/>
  <c r="AF157" s="1"/>
  <c r="I157" s="1"/>
  <c r="AK158"/>
  <c r="AE158"/>
  <c r="AF158" s="1"/>
  <c r="I158" s="1"/>
  <c r="AK159"/>
  <c r="AE159"/>
  <c r="AF159" s="1"/>
  <c r="I159" s="1"/>
  <c r="AK160"/>
  <c r="AE160"/>
  <c r="AF160" s="1"/>
  <c r="I160" s="1"/>
  <c r="AK161"/>
  <c r="AE161"/>
  <c r="AF161" s="1"/>
  <c r="I161" s="1"/>
  <c r="X163"/>
  <c r="AE163"/>
  <c r="AF163" s="1"/>
  <c r="I163" s="1"/>
  <c r="AK164"/>
  <c r="AE164"/>
  <c r="AF164" s="1"/>
  <c r="I164" s="1"/>
  <c r="X165"/>
  <c r="AE165"/>
  <c r="AF165" s="1"/>
  <c r="I165" s="1"/>
  <c r="AK166"/>
  <c r="AE166"/>
  <c r="AF166" s="1"/>
  <c r="I166" s="1"/>
  <c r="X167"/>
  <c r="AE167"/>
  <c r="AF167" s="1"/>
  <c r="I167" s="1"/>
  <c r="AK168"/>
  <c r="AE168"/>
  <c r="AF168" s="1"/>
  <c r="I168" s="1"/>
  <c r="X169"/>
  <c r="AE169"/>
  <c r="AF169" s="1"/>
  <c r="I169" s="1"/>
  <c r="AK170"/>
  <c r="AE170"/>
  <c r="AF170" s="1"/>
  <c r="I170" s="1"/>
  <c r="X171"/>
  <c r="AE171"/>
  <c r="AF171" s="1"/>
  <c r="I171" s="1"/>
  <c r="AK172"/>
  <c r="AE172"/>
  <c r="AF172" s="1"/>
  <c r="I172" s="1"/>
  <c r="X173"/>
  <c r="AE173"/>
  <c r="AF173" s="1"/>
  <c r="I173" s="1"/>
  <c r="AK174"/>
  <c r="AE174"/>
  <c r="AF174" s="1"/>
  <c r="I174" s="1"/>
  <c r="X175"/>
  <c r="AE175"/>
  <c r="AF175" s="1"/>
  <c r="I175" s="1"/>
  <c r="AK176"/>
  <c r="AE176"/>
  <c r="AF176" s="1"/>
  <c r="I176" s="1"/>
  <c r="X177"/>
  <c r="AE177"/>
  <c r="AF177" s="1"/>
  <c r="I177" s="1"/>
  <c r="AK178"/>
  <c r="AE178"/>
  <c r="AF178" s="1"/>
  <c r="I178" s="1"/>
  <c r="X179"/>
  <c r="AE179"/>
  <c r="AF179" s="1"/>
  <c r="I179" s="1"/>
  <c r="AK180"/>
  <c r="AE180"/>
  <c r="AF180" s="1"/>
  <c r="I180" s="1"/>
  <c r="X181"/>
  <c r="AE181"/>
  <c r="AF181" s="1"/>
  <c r="I181" s="1"/>
  <c r="AK183"/>
  <c r="AE183"/>
  <c r="AF183" s="1"/>
  <c r="I183" s="1"/>
  <c r="X184"/>
  <c r="AE184"/>
  <c r="AF184" s="1"/>
  <c r="I184" s="1"/>
  <c r="AK185"/>
  <c r="AE185"/>
  <c r="AF185" s="1"/>
  <c r="I185" s="1"/>
  <c r="X186"/>
  <c r="AE186"/>
  <c r="AF186" s="1"/>
  <c r="I186" s="1"/>
  <c r="AK187"/>
  <c r="AE187"/>
  <c r="AF187" s="1"/>
  <c r="I187" s="1"/>
  <c r="X188"/>
  <c r="AE188"/>
  <c r="AF188" s="1"/>
  <c r="I188" s="1"/>
  <c r="AK189"/>
  <c r="AE189"/>
  <c r="AF189" s="1"/>
  <c r="I189" s="1"/>
  <c r="X190"/>
  <c r="AE190"/>
  <c r="AF190" s="1"/>
  <c r="I190" s="1"/>
  <c r="AK191"/>
  <c r="AE191"/>
  <c r="AF191" s="1"/>
  <c r="I191" s="1"/>
  <c r="X192"/>
  <c r="AE192"/>
  <c r="AF192" s="1"/>
  <c r="I192" s="1"/>
  <c r="AK193"/>
  <c r="AE193"/>
  <c r="AF193" s="1"/>
  <c r="I193" s="1"/>
  <c r="X194"/>
  <c r="AE194"/>
  <c r="AF194" s="1"/>
  <c r="I194" s="1"/>
  <c r="AK195"/>
  <c r="AE195"/>
  <c r="AF195" s="1"/>
  <c r="I195" s="1"/>
  <c r="X196"/>
  <c r="AE196"/>
  <c r="AF196" s="1"/>
  <c r="I196" s="1"/>
  <c r="AK197"/>
  <c r="AE197"/>
  <c r="AF197" s="1"/>
  <c r="I197" s="1"/>
  <c r="AK199"/>
  <c r="AE199"/>
  <c r="AF199" s="1"/>
  <c r="I199" s="1"/>
  <c r="AK200"/>
  <c r="AE200"/>
  <c r="AF200" s="1"/>
  <c r="I200" s="1"/>
  <c r="AK201"/>
  <c r="AE201"/>
  <c r="AF201" s="1"/>
  <c r="I201" s="1"/>
  <c r="AK202"/>
  <c r="AE202"/>
  <c r="AF202" s="1"/>
  <c r="I202" s="1"/>
  <c r="AK203"/>
  <c r="AE203"/>
  <c r="AF203" s="1"/>
  <c r="I203" s="1"/>
  <c r="AK204"/>
  <c r="AE204"/>
  <c r="AF204" s="1"/>
  <c r="I204" s="1"/>
  <c r="AK205"/>
  <c r="AE205"/>
  <c r="AF205" s="1"/>
  <c r="I205" s="1"/>
  <c r="AK206"/>
  <c r="AE206"/>
  <c r="AF206" s="1"/>
  <c r="I206" s="1"/>
  <c r="AK207"/>
  <c r="AE207"/>
  <c r="AF207" s="1"/>
  <c r="I207" s="1"/>
  <c r="AK208"/>
  <c r="AE208"/>
  <c r="AF208" s="1"/>
  <c r="I208" s="1"/>
  <c r="AK209"/>
  <c r="AE209"/>
  <c r="AF209" s="1"/>
  <c r="I209" s="1"/>
  <c r="AK210"/>
  <c r="AE210"/>
  <c r="AF210" s="1"/>
  <c r="I210" s="1"/>
  <c r="AK211"/>
  <c r="AE211"/>
  <c r="AF211" s="1"/>
  <c r="I211" s="1"/>
  <c r="AK212"/>
  <c r="AE212"/>
  <c r="AF212" s="1"/>
  <c r="I212" s="1"/>
  <c r="AK213"/>
  <c r="AE213"/>
  <c r="AF213" s="1"/>
  <c r="I213" s="1"/>
  <c r="AK214"/>
  <c r="AE214"/>
  <c r="AF214" s="1"/>
  <c r="I214" s="1"/>
  <c r="X216"/>
  <c r="AE216"/>
  <c r="AF216" s="1"/>
  <c r="I216" s="1"/>
  <c r="AK217"/>
  <c r="AE217"/>
  <c r="AF217" s="1"/>
  <c r="I217" s="1"/>
  <c r="X218"/>
  <c r="AE218"/>
  <c r="AF218" s="1"/>
  <c r="I218" s="1"/>
  <c r="AK219"/>
  <c r="AE219"/>
  <c r="AF219" s="1"/>
  <c r="I219" s="1"/>
  <c r="X220"/>
  <c r="AE220"/>
  <c r="AF220" s="1"/>
  <c r="I220" s="1"/>
  <c r="AK221"/>
  <c r="AE221"/>
  <c r="AF221" s="1"/>
  <c r="I221" s="1"/>
  <c r="X222"/>
  <c r="AE222"/>
  <c r="AF222" s="1"/>
  <c r="I222" s="1"/>
  <c r="AK223"/>
  <c r="AE223"/>
  <c r="AF223" s="1"/>
  <c r="I223" s="1"/>
  <c r="X224"/>
  <c r="AE224"/>
  <c r="AF224" s="1"/>
  <c r="I224" s="1"/>
  <c r="AK225"/>
  <c r="AE225"/>
  <c r="AF225" s="1"/>
  <c r="I225" s="1"/>
  <c r="X226"/>
  <c r="AE226"/>
  <c r="AF226" s="1"/>
  <c r="I226" s="1"/>
  <c r="AK227"/>
  <c r="AE227"/>
  <c r="AF227" s="1"/>
  <c r="I227" s="1"/>
  <c r="X228"/>
  <c r="AE228"/>
  <c r="AF228" s="1"/>
  <c r="I228" s="1"/>
  <c r="AK229"/>
  <c r="AE229"/>
  <c r="AF229" s="1"/>
  <c r="I229" s="1"/>
  <c r="X230"/>
  <c r="AE230"/>
  <c r="AF230" s="1"/>
  <c r="I230" s="1"/>
  <c r="AK232"/>
  <c r="AE232"/>
  <c r="AF232" s="1"/>
  <c r="I232" s="1"/>
  <c r="AK233"/>
  <c r="AE233"/>
  <c r="AF233" s="1"/>
  <c r="I233" s="1"/>
  <c r="AK234"/>
  <c r="AE234"/>
  <c r="AF234" s="1"/>
  <c r="I234" s="1"/>
  <c r="AK235"/>
  <c r="AE235"/>
  <c r="AF235" s="1"/>
  <c r="I235" s="1"/>
  <c r="AK236"/>
  <c r="AE236"/>
  <c r="AF236" s="1"/>
  <c r="I236" s="1"/>
  <c r="AK237"/>
  <c r="AE237"/>
  <c r="AF237" s="1"/>
  <c r="I237" s="1"/>
  <c r="AK238"/>
  <c r="AE238"/>
  <c r="AF238" s="1"/>
  <c r="I238" s="1"/>
  <c r="AK239"/>
  <c r="AE239"/>
  <c r="AF239" s="1"/>
  <c r="I239" s="1"/>
  <c r="AK240"/>
  <c r="AE240"/>
  <c r="AF240" s="1"/>
  <c r="I240" s="1"/>
  <c r="AK241"/>
  <c r="AE241"/>
  <c r="AF241" s="1"/>
  <c r="I241" s="1"/>
  <c r="AK242"/>
  <c r="AE242"/>
  <c r="AF242" s="1"/>
  <c r="I242" s="1"/>
  <c r="AK243"/>
  <c r="AE243"/>
  <c r="AF243" s="1"/>
  <c r="I243" s="1"/>
  <c r="AK244"/>
  <c r="AE244"/>
  <c r="AF244" s="1"/>
  <c r="I244" s="1"/>
  <c r="AK245"/>
  <c r="AE245"/>
  <c r="AF245" s="1"/>
  <c r="I245" s="1"/>
  <c r="AK246"/>
  <c r="AE246"/>
  <c r="AF246" s="1"/>
  <c r="I246" s="1"/>
  <c r="AK247"/>
  <c r="AE247"/>
  <c r="AF247" s="1"/>
  <c r="I247" s="1"/>
  <c r="AK249"/>
  <c r="AE249"/>
  <c r="AF249" s="1"/>
  <c r="I249" s="1"/>
  <c r="AK250"/>
  <c r="AE250"/>
  <c r="AF250" s="1"/>
  <c r="I250" s="1"/>
  <c r="AK251"/>
  <c r="AE251"/>
  <c r="AF251" s="1"/>
  <c r="I251" s="1"/>
  <c r="AK252"/>
  <c r="AE252"/>
  <c r="AF252" s="1"/>
  <c r="I252" s="1"/>
  <c r="AK253"/>
  <c r="AE253"/>
  <c r="AF253" s="1"/>
  <c r="I253" s="1"/>
  <c r="AK254"/>
  <c r="AE254"/>
  <c r="AF254" s="1"/>
  <c r="I254" s="1"/>
  <c r="AK255"/>
  <c r="AE255"/>
  <c r="AF255" s="1"/>
  <c r="I255" s="1"/>
  <c r="AK256"/>
  <c r="AE256"/>
  <c r="AF256" s="1"/>
  <c r="I256" s="1"/>
  <c r="AK257"/>
  <c r="AE257"/>
  <c r="AF257" s="1"/>
  <c r="I257" s="1"/>
  <c r="AK258"/>
  <c r="AE258"/>
  <c r="AF258" s="1"/>
  <c r="I258" s="1"/>
  <c r="AK259"/>
  <c r="AE259"/>
  <c r="AF259" s="1"/>
  <c r="I259" s="1"/>
  <c r="AK260"/>
  <c r="AE260"/>
  <c r="AF260" s="1"/>
  <c r="I260" s="1"/>
  <c r="AK261"/>
  <c r="AE261"/>
  <c r="AF261" s="1"/>
  <c r="I261" s="1"/>
  <c r="AK262"/>
  <c r="AE262"/>
  <c r="AF262" s="1"/>
  <c r="I262" s="1"/>
  <c r="AK263"/>
  <c r="AE263"/>
  <c r="AF263" s="1"/>
  <c r="I263" s="1"/>
  <c r="AK264"/>
  <c r="AE264"/>
  <c r="AF264" s="1"/>
  <c r="I264" s="1"/>
  <c r="AK265"/>
  <c r="AE265"/>
  <c r="AF265" s="1"/>
  <c r="I265" s="1"/>
  <c r="AK266"/>
  <c r="AE266"/>
  <c r="AF266" s="1"/>
  <c r="I266" s="1"/>
  <c r="AK267"/>
  <c r="AE267"/>
  <c r="AF267" s="1"/>
  <c r="I267" s="1"/>
  <c r="X269"/>
  <c r="AE269"/>
  <c r="AF269" s="1"/>
  <c r="I269" s="1"/>
  <c r="AK270"/>
  <c r="AE270"/>
  <c r="AF270" s="1"/>
  <c r="I270" s="1"/>
  <c r="X271"/>
  <c r="AE271"/>
  <c r="AF271" s="1"/>
  <c r="I271" s="1"/>
  <c r="AK272"/>
  <c r="AE272"/>
  <c r="AF272" s="1"/>
  <c r="I272" s="1"/>
  <c r="X273"/>
  <c r="AE273"/>
  <c r="AF273" s="1"/>
  <c r="I273" s="1"/>
  <c r="AK274"/>
  <c r="AE274"/>
  <c r="AF274" s="1"/>
  <c r="I274" s="1"/>
  <c r="X275"/>
  <c r="AE275"/>
  <c r="AF275" s="1"/>
  <c r="I275" s="1"/>
  <c r="AK276"/>
  <c r="AE276"/>
  <c r="AF276" s="1"/>
  <c r="I276" s="1"/>
  <c r="X277"/>
  <c r="AE277"/>
  <c r="AF277" s="1"/>
  <c r="I277" s="1"/>
  <c r="AK278"/>
  <c r="AE278"/>
  <c r="AF278" s="1"/>
  <c r="I278" s="1"/>
  <c r="X279"/>
  <c r="AE279"/>
  <c r="AF279" s="1"/>
  <c r="I279" s="1"/>
  <c r="AK280"/>
  <c r="AE280"/>
  <c r="AF280" s="1"/>
  <c r="I280" s="1"/>
  <c r="AK282"/>
  <c r="AE282"/>
  <c r="AF282" s="1"/>
  <c r="I282" s="1"/>
  <c r="AK283"/>
  <c r="AE283"/>
  <c r="AF283" s="1"/>
  <c r="I283" s="1"/>
  <c r="AK284"/>
  <c r="AE284"/>
  <c r="AF284" s="1"/>
  <c r="I284" s="1"/>
  <c r="AK285"/>
  <c r="AE285"/>
  <c r="AF285" s="1"/>
  <c r="I285" s="1"/>
  <c r="AK286"/>
  <c r="AE286"/>
  <c r="AF286" s="1"/>
  <c r="I286" s="1"/>
  <c r="AK287"/>
  <c r="AE287"/>
  <c r="AF287" s="1"/>
  <c r="I287" s="1"/>
  <c r="AK288"/>
  <c r="AE288"/>
  <c r="AF288" s="1"/>
  <c r="I288" s="1"/>
  <c r="AK289"/>
  <c r="AE289"/>
  <c r="AF289" s="1"/>
  <c r="I289" s="1"/>
  <c r="AK290"/>
  <c r="AE290"/>
  <c r="AF290" s="1"/>
  <c r="I290" s="1"/>
  <c r="AK291"/>
  <c r="AE291"/>
  <c r="AF291" s="1"/>
  <c r="I291" s="1"/>
  <c r="AK292"/>
  <c r="AE292"/>
  <c r="AF292" s="1"/>
  <c r="I292" s="1"/>
  <c r="AK293"/>
  <c r="AE293"/>
  <c r="AF293" s="1"/>
  <c r="I293" s="1"/>
  <c r="X295"/>
  <c r="AE295"/>
  <c r="AF295" s="1"/>
  <c r="I295" s="1"/>
  <c r="AK296"/>
  <c r="AE296"/>
  <c r="AF296" s="1"/>
  <c r="I296" s="1"/>
  <c r="X297"/>
  <c r="AE297"/>
  <c r="AF297" s="1"/>
  <c r="I297" s="1"/>
  <c r="AK298"/>
  <c r="AE298"/>
  <c r="AF298" s="1"/>
  <c r="I298" s="1"/>
  <c r="X299"/>
  <c r="AE299"/>
  <c r="AF299" s="1"/>
  <c r="I299" s="1"/>
  <c r="AK300"/>
  <c r="AE300"/>
  <c r="AF300" s="1"/>
  <c r="I300" s="1"/>
  <c r="X301"/>
  <c r="AE301"/>
  <c r="AF301" s="1"/>
  <c r="I301" s="1"/>
  <c r="AK302"/>
  <c r="AE302"/>
  <c r="AF302" s="1"/>
  <c r="I302" s="1"/>
  <c r="X303"/>
  <c r="AE303"/>
  <c r="AF303" s="1"/>
  <c r="I303" s="1"/>
  <c r="AK305"/>
  <c r="AE305"/>
  <c r="AF305" s="1"/>
  <c r="I305" s="1"/>
  <c r="AK306"/>
  <c r="AE306"/>
  <c r="AF306" s="1"/>
  <c r="I306" s="1"/>
  <c r="AK307"/>
  <c r="AE307"/>
  <c r="AF307" s="1"/>
  <c r="I307" s="1"/>
  <c r="AK308"/>
  <c r="AE308"/>
  <c r="AF308" s="1"/>
  <c r="I308" s="1"/>
  <c r="AK309"/>
  <c r="AE309"/>
  <c r="AF309" s="1"/>
  <c r="I309" s="1"/>
  <c r="AK310"/>
  <c r="AE310"/>
  <c r="AF310" s="1"/>
  <c r="I310" s="1"/>
  <c r="AK311"/>
  <c r="AE311"/>
  <c r="AF311" s="1"/>
  <c r="I311" s="1"/>
  <c r="AK312"/>
  <c r="AE312"/>
  <c r="AF312" s="1"/>
  <c r="I312" s="1"/>
  <c r="AK313"/>
  <c r="AE313"/>
  <c r="AF313" s="1"/>
  <c r="I313" s="1"/>
  <c r="AK314"/>
  <c r="AE314"/>
  <c r="AF314" s="1"/>
  <c r="I314" s="1"/>
  <c r="AK315"/>
  <c r="AE315"/>
  <c r="AF315" s="1"/>
  <c r="I315" s="1"/>
  <c r="X316"/>
  <c r="AE316"/>
  <c r="AF316" s="1"/>
  <c r="I316" s="1"/>
  <c r="AK317"/>
  <c r="AE317"/>
  <c r="AF317" s="1"/>
  <c r="I317" s="1"/>
  <c r="X318"/>
  <c r="AE318"/>
  <c r="AF318" s="1"/>
  <c r="I318" s="1"/>
  <c r="AK319"/>
  <c r="AE319"/>
  <c r="AF319" s="1"/>
  <c r="I319" s="1"/>
  <c r="X320"/>
  <c r="AE320"/>
  <c r="AF320" s="1"/>
  <c r="I320" s="1"/>
  <c r="AK321"/>
  <c r="AE321"/>
  <c r="AF321" s="1"/>
  <c r="I321" s="1"/>
  <c r="X322"/>
  <c r="AE322"/>
  <c r="AF322" s="1"/>
  <c r="I322" s="1"/>
  <c r="AK323"/>
  <c r="AE323"/>
  <c r="AF323" s="1"/>
  <c r="I323" s="1"/>
  <c r="X324"/>
  <c r="AE324"/>
  <c r="AF324" s="1"/>
  <c r="I324" s="1"/>
  <c r="AK325"/>
  <c r="AE325"/>
  <c r="AF325" s="1"/>
  <c r="I325" s="1"/>
  <c r="X326"/>
  <c r="AE326"/>
  <c r="AF326" s="1"/>
  <c r="I326" s="1"/>
  <c r="AK327"/>
  <c r="AE327"/>
  <c r="AF327" s="1"/>
  <c r="I327" s="1"/>
  <c r="X328"/>
  <c r="AE328"/>
  <c r="AF328" s="1"/>
  <c r="I328" s="1"/>
  <c r="AK330"/>
  <c r="AE330"/>
  <c r="AF330" s="1"/>
  <c r="I330" s="1"/>
  <c r="AK331"/>
  <c r="AE331"/>
  <c r="AF331" s="1"/>
  <c r="I331" s="1"/>
  <c r="AK333"/>
  <c r="AE333"/>
  <c r="AF333" s="1"/>
  <c r="I333" s="1"/>
  <c r="AK334"/>
  <c r="AE334"/>
  <c r="AF334" s="1"/>
  <c r="I334" s="1"/>
  <c r="AK335"/>
  <c r="AE335"/>
  <c r="AF335" s="1"/>
  <c r="I335" s="1"/>
  <c r="AK337"/>
  <c r="AE337"/>
  <c r="AF337" s="1"/>
  <c r="I337" s="1"/>
  <c r="AK340"/>
  <c r="AE340"/>
  <c r="AF340" s="1"/>
  <c r="I340" s="1"/>
  <c r="AK342"/>
  <c r="AE342"/>
  <c r="AF342" s="1"/>
  <c r="I342" s="1"/>
  <c r="AK343"/>
  <c r="AE343"/>
  <c r="AF343" s="1"/>
  <c r="I343" s="1"/>
  <c r="AK346"/>
  <c r="AE346"/>
  <c r="AF346" s="1"/>
  <c r="I346" s="1"/>
  <c r="X347"/>
  <c r="AE347"/>
  <c r="AF347" s="1"/>
  <c r="I347" s="1"/>
  <c r="AK348"/>
  <c r="AE348"/>
  <c r="AF348" s="1"/>
  <c r="I348" s="1"/>
  <c r="AK350"/>
  <c r="AE350"/>
  <c r="AF350" s="1"/>
  <c r="I350" s="1"/>
  <c r="X351"/>
  <c r="AE351"/>
  <c r="AF351" s="1"/>
  <c r="I351" s="1"/>
  <c r="X353"/>
  <c r="AE353"/>
  <c r="AF353" s="1"/>
  <c r="I353" s="1"/>
  <c r="X355"/>
  <c r="AE355"/>
  <c r="AF355" s="1"/>
  <c r="I355" s="1"/>
  <c r="AK356"/>
  <c r="AE356"/>
  <c r="AF356" s="1"/>
  <c r="I356" s="1"/>
  <c r="AK404"/>
  <c r="AE404"/>
  <c r="AF404" s="1"/>
  <c r="I404" s="1"/>
  <c r="X405"/>
  <c r="AE405"/>
  <c r="AF405" s="1"/>
  <c r="I405" s="1"/>
  <c r="X407"/>
  <c r="AE407"/>
  <c r="AF407" s="1"/>
  <c r="I407" s="1"/>
  <c r="X409"/>
  <c r="AE409"/>
  <c r="AF409" s="1"/>
  <c r="I409" s="1"/>
  <c r="AK412"/>
  <c r="AE412"/>
  <c r="AF412" s="1"/>
  <c r="I412" s="1"/>
  <c r="AK414"/>
  <c r="AE414"/>
  <c r="AF414" s="1"/>
  <c r="I414" s="1"/>
  <c r="X415"/>
  <c r="AE415"/>
  <c r="AF415" s="1"/>
  <c r="I415" s="1"/>
  <c r="AK449"/>
  <c r="AE449"/>
  <c r="AF449" s="1"/>
  <c r="I449" s="1"/>
  <c r="AK451"/>
  <c r="AE451"/>
  <c r="AF451" s="1"/>
  <c r="I451" s="1"/>
  <c r="X452"/>
  <c r="AE452"/>
  <c r="AF452" s="1"/>
  <c r="I452" s="1"/>
  <c r="X454"/>
  <c r="AE454"/>
  <c r="AF454" s="1"/>
  <c r="I454" s="1"/>
  <c r="AK455"/>
  <c r="AE455"/>
  <c r="AF455" s="1"/>
  <c r="I455" s="1"/>
  <c r="X456"/>
  <c r="AE456"/>
  <c r="AF456" s="1"/>
  <c r="I456" s="1"/>
  <c r="AK457"/>
  <c r="AE457"/>
  <c r="AF457" s="1"/>
  <c r="I457" s="1"/>
  <c r="AK460"/>
  <c r="AE460"/>
  <c r="AF460" s="1"/>
  <c r="I460" s="1"/>
  <c r="AK462"/>
  <c r="AE462"/>
  <c r="AF462" s="1"/>
  <c r="I462" s="1"/>
  <c r="X463"/>
  <c r="AE463"/>
  <c r="AF463" s="1"/>
  <c r="I463" s="1"/>
  <c r="X465"/>
  <c r="AE465"/>
  <c r="AF465" s="1"/>
  <c r="I465" s="1"/>
  <c r="AK466"/>
  <c r="AE466"/>
  <c r="AF466" s="1"/>
  <c r="I466" s="1"/>
  <c r="AK468"/>
  <c r="AE468"/>
  <c r="AF468" s="1"/>
  <c r="I468" s="1"/>
  <c r="X470"/>
  <c r="AE470"/>
  <c r="AF470" s="1"/>
  <c r="I470" s="1"/>
  <c r="AK471"/>
  <c r="AE471"/>
  <c r="AF471" s="1"/>
  <c r="I471" s="1"/>
  <c r="X472"/>
  <c r="AE472"/>
  <c r="AF472" s="1"/>
  <c r="I472" s="1"/>
  <c r="AK473"/>
  <c r="AE473"/>
  <c r="AF473" s="1"/>
  <c r="I473" s="1"/>
  <c r="X474"/>
  <c r="AE474"/>
  <c r="AF474" s="1"/>
  <c r="I474" s="1"/>
  <c r="AK475"/>
  <c r="AE475"/>
  <c r="AF475" s="1"/>
  <c r="I475" s="1"/>
  <c r="X476"/>
  <c r="AE476"/>
  <c r="AF476" s="1"/>
  <c r="I476" s="1"/>
  <c r="AK477"/>
  <c r="AE477"/>
  <c r="AF477" s="1"/>
  <c r="I477" s="1"/>
  <c r="X478"/>
  <c r="AE478"/>
  <c r="AF478" s="1"/>
  <c r="I478" s="1"/>
  <c r="AK479"/>
  <c r="AE479"/>
  <c r="AF479" s="1"/>
  <c r="I479" s="1"/>
  <c r="X480"/>
  <c r="AE480"/>
  <c r="AF480" s="1"/>
  <c r="I480" s="1"/>
  <c r="AK481"/>
  <c r="AE481"/>
  <c r="AF481" s="1"/>
  <c r="I481" s="1"/>
  <c r="X482"/>
  <c r="AE482"/>
  <c r="AF482" s="1"/>
  <c r="I482" s="1"/>
  <c r="AK483"/>
  <c r="AE483"/>
  <c r="AF483" s="1"/>
  <c r="I483" s="1"/>
  <c r="X485"/>
  <c r="AE485"/>
  <c r="AF485" s="1"/>
  <c r="I485" s="1"/>
  <c r="AK486"/>
  <c r="AE486"/>
  <c r="AF486" s="1"/>
  <c r="I486" s="1"/>
  <c r="X487"/>
  <c r="AE487"/>
  <c r="AF487" s="1"/>
  <c r="I487" s="1"/>
  <c r="AK488"/>
  <c r="AE488"/>
  <c r="AF488" s="1"/>
  <c r="I488" s="1"/>
  <c r="X489"/>
  <c r="AE489"/>
  <c r="AF489" s="1"/>
  <c r="I489" s="1"/>
  <c r="AK490"/>
  <c r="AE490"/>
  <c r="AF490" s="1"/>
  <c r="I490" s="1"/>
  <c r="X491"/>
  <c r="AE491"/>
  <c r="AF491" s="1"/>
  <c r="I491" s="1"/>
  <c r="AK492"/>
  <c r="AE492"/>
  <c r="AF492" s="1"/>
  <c r="I492" s="1"/>
  <c r="X493"/>
  <c r="AE493"/>
  <c r="AF493" s="1"/>
  <c r="I493" s="1"/>
  <c r="AK494"/>
  <c r="AE494"/>
  <c r="AF494" s="1"/>
  <c r="I494" s="1"/>
  <c r="X495"/>
  <c r="AE495"/>
  <c r="AF495" s="1"/>
  <c r="I495" s="1"/>
  <c r="AK496"/>
  <c r="AE496"/>
  <c r="AF496" s="1"/>
  <c r="I496" s="1"/>
  <c r="X497"/>
  <c r="AE497"/>
  <c r="AF497" s="1"/>
  <c r="I497" s="1"/>
  <c r="AK498"/>
  <c r="AE498"/>
  <c r="AF498" s="1"/>
  <c r="I498" s="1"/>
  <c r="X499"/>
  <c r="AE499"/>
  <c r="AF499" s="1"/>
  <c r="I499" s="1"/>
  <c r="AK500"/>
  <c r="AE500"/>
  <c r="AF500" s="1"/>
  <c r="I500" s="1"/>
  <c r="X501"/>
  <c r="AE501"/>
  <c r="AF501" s="1"/>
  <c r="I501" s="1"/>
  <c r="AK502"/>
  <c r="AE502"/>
  <c r="AF502" s="1"/>
  <c r="I502" s="1"/>
  <c r="X503"/>
  <c r="AE503"/>
  <c r="AF503" s="1"/>
  <c r="I503" s="1"/>
  <c r="AK505"/>
  <c r="AE505"/>
  <c r="AF505" s="1"/>
  <c r="I505" s="1"/>
  <c r="X506"/>
  <c r="AE506"/>
  <c r="AF506" s="1"/>
  <c r="I506" s="1"/>
  <c r="AK507"/>
  <c r="AE507"/>
  <c r="AF507" s="1"/>
  <c r="I507" s="1"/>
  <c r="X508"/>
  <c r="AE508"/>
  <c r="AF508" s="1"/>
  <c r="I508" s="1"/>
  <c r="AK509"/>
  <c r="AE509"/>
  <c r="AF509" s="1"/>
  <c r="I509" s="1"/>
  <c r="X510"/>
  <c r="AE510"/>
  <c r="AF510" s="1"/>
  <c r="I510" s="1"/>
  <c r="AK511"/>
  <c r="AE511"/>
  <c r="AF511" s="1"/>
  <c r="I511" s="1"/>
  <c r="X512"/>
  <c r="AE512"/>
  <c r="AF512" s="1"/>
  <c r="I512" s="1"/>
  <c r="AK513"/>
  <c r="AE513"/>
  <c r="AF513" s="1"/>
  <c r="I513" s="1"/>
  <c r="X514"/>
  <c r="AE514"/>
  <c r="AF514" s="1"/>
  <c r="I514" s="1"/>
  <c r="AK515"/>
  <c r="AE515"/>
  <c r="AF515" s="1"/>
  <c r="I515" s="1"/>
  <c r="X516"/>
  <c r="AE516"/>
  <c r="AF516" s="1"/>
  <c r="I516" s="1"/>
  <c r="AK517"/>
  <c r="AE517"/>
  <c r="AF517" s="1"/>
  <c r="I517" s="1"/>
  <c r="X518"/>
  <c r="AE518"/>
  <c r="AF518" s="1"/>
  <c r="I518" s="1"/>
  <c r="AK519"/>
  <c r="AE519"/>
  <c r="AF519" s="1"/>
  <c r="I519" s="1"/>
  <c r="X520"/>
  <c r="AE520"/>
  <c r="AF520" s="1"/>
  <c r="I520" s="1"/>
  <c r="AK521"/>
  <c r="AE521"/>
  <c r="AF521" s="1"/>
  <c r="I521" s="1"/>
  <c r="X522"/>
  <c r="AE522"/>
  <c r="AF522" s="1"/>
  <c r="I522" s="1"/>
  <c r="AK523"/>
  <c r="AE523"/>
  <c r="AF523" s="1"/>
  <c r="I523" s="1"/>
  <c r="X524"/>
  <c r="AE524"/>
  <c r="AF524" s="1"/>
  <c r="I524" s="1"/>
  <c r="AK526"/>
  <c r="AE526"/>
  <c r="AF526" s="1"/>
  <c r="I526" s="1"/>
  <c r="X527"/>
  <c r="AE527"/>
  <c r="AF527" s="1"/>
  <c r="I527" s="1"/>
  <c r="AK528"/>
  <c r="AE528"/>
  <c r="AF528" s="1"/>
  <c r="I528" s="1"/>
  <c r="X529"/>
  <c r="AE529"/>
  <c r="AF529" s="1"/>
  <c r="I529" s="1"/>
  <c r="AK530"/>
  <c r="AE530"/>
  <c r="AF530" s="1"/>
  <c r="I530" s="1"/>
  <c r="X531"/>
  <c r="AE531"/>
  <c r="AF531" s="1"/>
  <c r="I531" s="1"/>
  <c r="AK532"/>
  <c r="AE532"/>
  <c r="AF532" s="1"/>
  <c r="I532" s="1"/>
  <c r="X533"/>
  <c r="AE533"/>
  <c r="AF533" s="1"/>
  <c r="I533" s="1"/>
  <c r="AK534"/>
  <c r="AE534"/>
  <c r="AF534" s="1"/>
  <c r="I534" s="1"/>
  <c r="X535"/>
  <c r="AE535"/>
  <c r="AF535" s="1"/>
  <c r="I535" s="1"/>
  <c r="AK536"/>
  <c r="AE536"/>
  <c r="AF536" s="1"/>
  <c r="I536" s="1"/>
  <c r="X537"/>
  <c r="AE537"/>
  <c r="AF537" s="1"/>
  <c r="I537" s="1"/>
  <c r="AK538"/>
  <c r="AE538"/>
  <c r="AF538" s="1"/>
  <c r="I538" s="1"/>
  <c r="X539"/>
  <c r="AE539"/>
  <c r="AF539" s="1"/>
  <c r="I539" s="1"/>
  <c r="AK540"/>
  <c r="AE540"/>
  <c r="AF540" s="1"/>
  <c r="I540" s="1"/>
  <c r="X541"/>
  <c r="AE541"/>
  <c r="AF541" s="1"/>
  <c r="I541" s="1"/>
  <c r="AK542"/>
  <c r="AE542"/>
  <c r="AF542" s="1"/>
  <c r="I542" s="1"/>
  <c r="X543"/>
  <c r="AE543"/>
  <c r="AF543" s="1"/>
  <c r="I543" s="1"/>
  <c r="AK544"/>
  <c r="AE544"/>
  <c r="AF544" s="1"/>
  <c r="I544" s="1"/>
  <c r="X545"/>
  <c r="AE545"/>
  <c r="AF545" s="1"/>
  <c r="I545" s="1"/>
  <c r="AK546"/>
  <c r="AE546"/>
  <c r="AF546" s="1"/>
  <c r="I546" s="1"/>
  <c r="X547"/>
  <c r="AE547"/>
  <c r="AF547" s="1"/>
  <c r="I547" s="1"/>
  <c r="AK549"/>
  <c r="AE549"/>
  <c r="AF549" s="1"/>
  <c r="I549" s="1"/>
  <c r="X550"/>
  <c r="AE550"/>
  <c r="AF550" s="1"/>
  <c r="I550" s="1"/>
  <c r="AK551"/>
  <c r="AE551"/>
  <c r="AF551" s="1"/>
  <c r="I551" s="1"/>
  <c r="X552"/>
  <c r="AE552"/>
  <c r="AF552" s="1"/>
  <c r="I552" s="1"/>
  <c r="AK553"/>
  <c r="AE553"/>
  <c r="AF553" s="1"/>
  <c r="I553" s="1"/>
  <c r="X554"/>
  <c r="AE554"/>
  <c r="AF554" s="1"/>
  <c r="I554" s="1"/>
  <c r="AK555"/>
  <c r="AE555"/>
  <c r="AF555" s="1"/>
  <c r="I555" s="1"/>
  <c r="X556"/>
  <c r="AE556"/>
  <c r="AF556" s="1"/>
  <c r="I556" s="1"/>
  <c r="AK557"/>
  <c r="AE557"/>
  <c r="AF557" s="1"/>
  <c r="I557" s="1"/>
  <c r="X558"/>
  <c r="AE558"/>
  <c r="AF558" s="1"/>
  <c r="I558" s="1"/>
  <c r="AK559"/>
  <c r="AE559"/>
  <c r="AF559" s="1"/>
  <c r="I559" s="1"/>
  <c r="X560"/>
  <c r="AE560"/>
  <c r="AF560" s="1"/>
  <c r="I560" s="1"/>
  <c r="AK561"/>
  <c r="AE561"/>
  <c r="AF561" s="1"/>
  <c r="I561" s="1"/>
  <c r="X562"/>
  <c r="AE562"/>
  <c r="AF562" s="1"/>
  <c r="I562" s="1"/>
  <c r="AK563"/>
  <c r="AE563"/>
  <c r="AF563" s="1"/>
  <c r="I563" s="1"/>
  <c r="X564"/>
  <c r="AE564"/>
  <c r="AF564" s="1"/>
  <c r="I564" s="1"/>
  <c r="AK566"/>
  <c r="AE566"/>
  <c r="AF566" s="1"/>
  <c r="I566" s="1"/>
  <c r="X567"/>
  <c r="AE567"/>
  <c r="AF567" s="1"/>
  <c r="I567" s="1"/>
  <c r="AK568"/>
  <c r="AE568"/>
  <c r="AF568" s="1"/>
  <c r="I568" s="1"/>
  <c r="X569"/>
  <c r="AE569"/>
  <c r="AF569" s="1"/>
  <c r="I569" s="1"/>
  <c r="AK570"/>
  <c r="AE570"/>
  <c r="AF570" s="1"/>
  <c r="I570" s="1"/>
  <c r="X571"/>
  <c r="AE571"/>
  <c r="AF571" s="1"/>
  <c r="I571" s="1"/>
  <c r="AK572"/>
  <c r="AE572"/>
  <c r="AF572" s="1"/>
  <c r="I572" s="1"/>
  <c r="X573"/>
  <c r="AE573"/>
  <c r="AF573" s="1"/>
  <c r="I573" s="1"/>
  <c r="AK574"/>
  <c r="AE574"/>
  <c r="AF574" s="1"/>
  <c r="I574" s="1"/>
  <c r="X575"/>
  <c r="AE575"/>
  <c r="AF575" s="1"/>
  <c r="I575" s="1"/>
  <c r="AK576"/>
  <c r="AE576"/>
  <c r="AF576" s="1"/>
  <c r="I576" s="1"/>
  <c r="X577"/>
  <c r="AE577"/>
  <c r="AF577" s="1"/>
  <c r="I577" s="1"/>
  <c r="AK578"/>
  <c r="AE578"/>
  <c r="AF578" s="1"/>
  <c r="I578" s="1"/>
  <c r="X580"/>
  <c r="AE580"/>
  <c r="AF580" s="1"/>
  <c r="I580" s="1"/>
  <c r="AK581"/>
  <c r="AE581"/>
  <c r="AF581" s="1"/>
  <c r="I581" s="1"/>
  <c r="X582"/>
  <c r="AE582"/>
  <c r="AF582" s="1"/>
  <c r="I582" s="1"/>
  <c r="AK583"/>
  <c r="AE583"/>
  <c r="AF583" s="1"/>
  <c r="I583" s="1"/>
  <c r="X584"/>
  <c r="AE584"/>
  <c r="AF584" s="1"/>
  <c r="I584" s="1"/>
  <c r="AK585"/>
  <c r="AE585"/>
  <c r="AF585" s="1"/>
  <c r="I585" s="1"/>
  <c r="X586"/>
  <c r="AE586"/>
  <c r="AF586" s="1"/>
  <c r="I586" s="1"/>
  <c r="AK587"/>
  <c r="AE587"/>
  <c r="AF587" s="1"/>
  <c r="I587" s="1"/>
  <c r="X588"/>
  <c r="AE588"/>
  <c r="AF588" s="1"/>
  <c r="I588" s="1"/>
  <c r="AK589"/>
  <c r="AE589"/>
  <c r="AF589" s="1"/>
  <c r="I589" s="1"/>
  <c r="X590"/>
  <c r="AE590"/>
  <c r="AF590" s="1"/>
  <c r="I590" s="1"/>
  <c r="AK591"/>
  <c r="AE591"/>
  <c r="AF591" s="1"/>
  <c r="I591" s="1"/>
  <c r="X592"/>
  <c r="AE592"/>
  <c r="AF592" s="1"/>
  <c r="I592" s="1"/>
  <c r="AK593"/>
  <c r="AE593"/>
  <c r="AF593" s="1"/>
  <c r="I593" s="1"/>
  <c r="X595"/>
  <c r="AE595"/>
  <c r="AF595" s="1"/>
  <c r="I595" s="1"/>
  <c r="AK596"/>
  <c r="AE596"/>
  <c r="AF596" s="1"/>
  <c r="I596" s="1"/>
  <c r="X597"/>
  <c r="AE597"/>
  <c r="AF597" s="1"/>
  <c r="I597" s="1"/>
  <c r="AK598"/>
  <c r="AE598"/>
  <c r="AF598" s="1"/>
  <c r="I598" s="1"/>
  <c r="X599"/>
  <c r="AE599"/>
  <c r="AF599" s="1"/>
  <c r="I599" s="1"/>
  <c r="AK600"/>
  <c r="AE600"/>
  <c r="AF600" s="1"/>
  <c r="I600" s="1"/>
  <c r="X601"/>
  <c r="AE601"/>
  <c r="AF601" s="1"/>
  <c r="I601" s="1"/>
  <c r="AK602"/>
  <c r="AE602"/>
  <c r="AF602" s="1"/>
  <c r="I602" s="1"/>
  <c r="X603"/>
  <c r="AE603"/>
  <c r="AF603" s="1"/>
  <c r="I603" s="1"/>
  <c r="AK604"/>
  <c r="AE604"/>
  <c r="AF604" s="1"/>
  <c r="I604" s="1"/>
  <c r="X605"/>
  <c r="AE605"/>
  <c r="AF605" s="1"/>
  <c r="I605" s="1"/>
  <c r="AK606"/>
  <c r="AE606"/>
  <c r="AF606" s="1"/>
  <c r="I606" s="1"/>
  <c r="X608"/>
  <c r="AE608"/>
  <c r="AF608" s="1"/>
  <c r="I608" s="1"/>
  <c r="AK609"/>
  <c r="AE609"/>
  <c r="AF609" s="1"/>
  <c r="I609" s="1"/>
  <c r="X610"/>
  <c r="AE610"/>
  <c r="AF610" s="1"/>
  <c r="I610" s="1"/>
  <c r="AK611"/>
  <c r="AE611"/>
  <c r="AF611" s="1"/>
  <c r="I611" s="1"/>
  <c r="X612"/>
  <c r="AE612"/>
  <c r="AF612" s="1"/>
  <c r="I612" s="1"/>
  <c r="AK613"/>
  <c r="AE613"/>
  <c r="AF613" s="1"/>
  <c r="I613" s="1"/>
  <c r="X614"/>
  <c r="AE614"/>
  <c r="AF614" s="1"/>
  <c r="I614" s="1"/>
  <c r="AK615"/>
  <c r="AE615"/>
  <c r="AF615" s="1"/>
  <c r="I615" s="1"/>
  <c r="X616"/>
  <c r="AE616"/>
  <c r="AF616" s="1"/>
  <c r="I616" s="1"/>
  <c r="AK617"/>
  <c r="AE617"/>
  <c r="AF617" s="1"/>
  <c r="I617" s="1"/>
  <c r="X619"/>
  <c r="AE619"/>
  <c r="AF619" s="1"/>
  <c r="I619" s="1"/>
  <c r="AK620"/>
  <c r="AE620"/>
  <c r="AF620" s="1"/>
  <c r="I620" s="1"/>
  <c r="X621"/>
  <c r="AE621"/>
  <c r="AF621" s="1"/>
  <c r="I621" s="1"/>
  <c r="AK622"/>
  <c r="AE622"/>
  <c r="AF622" s="1"/>
  <c r="I622" s="1"/>
  <c r="X623"/>
  <c r="AE623"/>
  <c r="AF623" s="1"/>
  <c r="I623" s="1"/>
  <c r="AK624"/>
  <c r="AE624"/>
  <c r="AF624" s="1"/>
  <c r="I624" s="1"/>
  <c r="X625"/>
  <c r="AE625"/>
  <c r="AF625" s="1"/>
  <c r="I625" s="1"/>
  <c r="AK626"/>
  <c r="AE626"/>
  <c r="AF626" s="1"/>
  <c r="I626" s="1"/>
  <c r="X627"/>
  <c r="AE627"/>
  <c r="AF627" s="1"/>
  <c r="I627" s="1"/>
  <c r="AK628"/>
  <c r="AE628"/>
  <c r="AF628" s="1"/>
  <c r="I628" s="1"/>
  <c r="X630"/>
  <c r="AE630"/>
  <c r="AF630" s="1"/>
  <c r="I630" s="1"/>
  <c r="AK631"/>
  <c r="AE631"/>
  <c r="AF631" s="1"/>
  <c r="I631" s="1"/>
  <c r="X632"/>
  <c r="AE632"/>
  <c r="AF632" s="1"/>
  <c r="I632" s="1"/>
  <c r="AK633"/>
  <c r="AE633"/>
  <c r="AF633" s="1"/>
  <c r="I633" s="1"/>
  <c r="X634"/>
  <c r="AE634"/>
  <c r="AF634" s="1"/>
  <c r="I634" s="1"/>
  <c r="AK635"/>
  <c r="AE635"/>
  <c r="AF635" s="1"/>
  <c r="I635" s="1"/>
  <c r="X636"/>
  <c r="AE636"/>
  <c r="AF636" s="1"/>
  <c r="I636" s="1"/>
  <c r="AK637"/>
  <c r="AE637"/>
  <c r="AF637" s="1"/>
  <c r="I637" s="1"/>
  <c r="X638"/>
  <c r="AE638"/>
  <c r="AF638" s="1"/>
  <c r="I638" s="1"/>
  <c r="AK639"/>
  <c r="AE639"/>
  <c r="AF639" s="1"/>
  <c r="I639" s="1"/>
  <c r="X640"/>
  <c r="AE640"/>
  <c r="AF640" s="1"/>
  <c r="I640" s="1"/>
  <c r="AK641"/>
  <c r="AE641"/>
  <c r="AF641" s="1"/>
  <c r="I641" s="1"/>
  <c r="X642"/>
  <c r="AE642"/>
  <c r="AF642" s="1"/>
  <c r="I642" s="1"/>
  <c r="AK643"/>
  <c r="AE643"/>
  <c r="AF643" s="1"/>
  <c r="I643" s="1"/>
  <c r="X645"/>
  <c r="AE645"/>
  <c r="AF645" s="1"/>
  <c r="I645" s="1"/>
  <c r="AK646"/>
  <c r="AE646"/>
  <c r="AF646" s="1"/>
  <c r="I646" s="1"/>
  <c r="X647"/>
  <c r="AE647"/>
  <c r="AF647" s="1"/>
  <c r="I647" s="1"/>
  <c r="AK648"/>
  <c r="AE648"/>
  <c r="AF648" s="1"/>
  <c r="I648" s="1"/>
  <c r="X649"/>
  <c r="AE649"/>
  <c r="AF649" s="1"/>
  <c r="I649" s="1"/>
  <c r="AK650"/>
  <c r="AE650"/>
  <c r="AF650" s="1"/>
  <c r="I650" s="1"/>
  <c r="X651"/>
  <c r="AE651"/>
  <c r="AF651" s="1"/>
  <c r="I651" s="1"/>
  <c r="AK652"/>
  <c r="AE652"/>
  <c r="AF652" s="1"/>
  <c r="I652" s="1"/>
  <c r="X653"/>
  <c r="AE653"/>
  <c r="AF653" s="1"/>
  <c r="I653" s="1"/>
  <c r="AK654"/>
  <c r="AE654"/>
  <c r="AF654" s="1"/>
  <c r="I654" s="1"/>
  <c r="X655"/>
  <c r="AE655"/>
  <c r="AF655" s="1"/>
  <c r="I655" s="1"/>
  <c r="AK656"/>
  <c r="AE656"/>
  <c r="AF656" s="1"/>
  <c r="I656" s="1"/>
  <c r="X657"/>
  <c r="AE657"/>
  <c r="AF657" s="1"/>
  <c r="I657" s="1"/>
  <c r="AK658"/>
  <c r="AE658"/>
  <c r="AF658" s="1"/>
  <c r="I658" s="1"/>
  <c r="X659"/>
  <c r="AE659"/>
  <c r="AF659" s="1"/>
  <c r="I659" s="1"/>
  <c r="AK660"/>
  <c r="AE660"/>
  <c r="AF660" s="1"/>
  <c r="I660" s="1"/>
  <c r="X662"/>
  <c r="AE662"/>
  <c r="AF662" s="1"/>
  <c r="I662" s="1"/>
  <c r="AK663"/>
  <c r="AE663"/>
  <c r="AF663" s="1"/>
  <c r="I663" s="1"/>
  <c r="X664"/>
  <c r="AE664"/>
  <c r="AF664" s="1"/>
  <c r="I664" s="1"/>
  <c r="AK665"/>
  <c r="AE665"/>
  <c r="AF665" s="1"/>
  <c r="I665" s="1"/>
  <c r="X666"/>
  <c r="AE666"/>
  <c r="AF666" s="1"/>
  <c r="I666" s="1"/>
  <c r="AK667"/>
  <c r="AE667"/>
  <c r="AF667" s="1"/>
  <c r="I667" s="1"/>
  <c r="X668"/>
  <c r="AE668"/>
  <c r="AF668" s="1"/>
  <c r="I668" s="1"/>
  <c r="AK669"/>
  <c r="AE669"/>
  <c r="AF669" s="1"/>
  <c r="I669" s="1"/>
  <c r="X670"/>
  <c r="AE670"/>
  <c r="AF670" s="1"/>
  <c r="I670" s="1"/>
  <c r="AK671"/>
  <c r="AE671"/>
  <c r="AF671" s="1"/>
  <c r="I671" s="1"/>
  <c r="X672"/>
  <c r="AE672"/>
  <c r="AF672" s="1"/>
  <c r="I672" s="1"/>
  <c r="AK673"/>
  <c r="AE673"/>
  <c r="AF673" s="1"/>
  <c r="I673" s="1"/>
  <c r="X674"/>
  <c r="AE674"/>
  <c r="AF674" s="1"/>
  <c r="I674" s="1"/>
  <c r="AK675"/>
  <c r="AE675"/>
  <c r="AF675" s="1"/>
  <c r="I675" s="1"/>
  <c r="X676"/>
  <c r="AE676"/>
  <c r="AF676" s="1"/>
  <c r="I676" s="1"/>
  <c r="AK678"/>
  <c r="AE678"/>
  <c r="AF678" s="1"/>
  <c r="I678" s="1"/>
  <c r="X679"/>
  <c r="AE679"/>
  <c r="AF679" s="1"/>
  <c r="I679" s="1"/>
  <c r="AK680"/>
  <c r="AE680"/>
  <c r="AF680" s="1"/>
  <c r="I680" s="1"/>
  <c r="X681"/>
  <c r="AE681"/>
  <c r="AF681" s="1"/>
  <c r="I681" s="1"/>
  <c r="AK682"/>
  <c r="AE682"/>
  <c r="AF682" s="1"/>
  <c r="I682" s="1"/>
  <c r="X683"/>
  <c r="AE683"/>
  <c r="AF683" s="1"/>
  <c r="I683" s="1"/>
  <c r="AK684"/>
  <c r="AE684"/>
  <c r="AF684" s="1"/>
  <c r="I684" s="1"/>
  <c r="X685"/>
  <c r="AE685"/>
  <c r="AF685" s="1"/>
  <c r="I685" s="1"/>
  <c r="AK686"/>
  <c r="AE686"/>
  <c r="AF686" s="1"/>
  <c r="I686" s="1"/>
  <c r="X687"/>
  <c r="AE687"/>
  <c r="AF687" s="1"/>
  <c r="I687" s="1"/>
  <c r="AK688"/>
  <c r="AE688"/>
  <c r="AF688" s="1"/>
  <c r="I688" s="1"/>
  <c r="X689"/>
  <c r="AE689"/>
  <c r="AF689" s="1"/>
  <c r="I689" s="1"/>
  <c r="AK690"/>
  <c r="AE690"/>
  <c r="AF690" s="1"/>
  <c r="I690" s="1"/>
  <c r="X691"/>
  <c r="AE691"/>
  <c r="AF691" s="1"/>
  <c r="I691" s="1"/>
  <c r="AK692"/>
  <c r="AE692"/>
  <c r="AF692" s="1"/>
  <c r="I692" s="1"/>
  <c r="X693"/>
  <c r="AE693"/>
  <c r="AF693" s="1"/>
  <c r="I693" s="1"/>
  <c r="AK695"/>
  <c r="AE695"/>
  <c r="AF695" s="1"/>
  <c r="I695" s="1"/>
  <c r="X696"/>
  <c r="AE696"/>
  <c r="AF696" s="1"/>
  <c r="I696" s="1"/>
  <c r="AK697"/>
  <c r="AE697"/>
  <c r="AF697" s="1"/>
  <c r="I697" s="1"/>
  <c r="X698"/>
  <c r="AE698"/>
  <c r="AF698" s="1"/>
  <c r="I698" s="1"/>
  <c r="AK699"/>
  <c r="AE699"/>
  <c r="AF699" s="1"/>
  <c r="I699" s="1"/>
  <c r="X700"/>
  <c r="AE700"/>
  <c r="AF700" s="1"/>
  <c r="I700" s="1"/>
  <c r="AK701"/>
  <c r="AE701"/>
  <c r="AF701" s="1"/>
  <c r="I701" s="1"/>
  <c r="X702"/>
  <c r="AE702"/>
  <c r="AF702" s="1"/>
  <c r="I702" s="1"/>
  <c r="AK703"/>
  <c r="AE703"/>
  <c r="AF703" s="1"/>
  <c r="I703" s="1"/>
  <c r="X704"/>
  <c r="AE704"/>
  <c r="AF704" s="1"/>
  <c r="I704" s="1"/>
  <c r="AK705"/>
  <c r="AE705"/>
  <c r="AF705" s="1"/>
  <c r="I705" s="1"/>
  <c r="X706"/>
  <c r="AE706"/>
  <c r="AF706" s="1"/>
  <c r="I706" s="1"/>
  <c r="AK707"/>
  <c r="AE707"/>
  <c r="AF707" s="1"/>
  <c r="I707" s="1"/>
  <c r="X708"/>
  <c r="AE708"/>
  <c r="AF708" s="1"/>
  <c r="I708" s="1"/>
  <c r="AK709"/>
  <c r="AE709"/>
  <c r="AF709" s="1"/>
  <c r="I709" s="1"/>
  <c r="X710"/>
  <c r="AE710"/>
  <c r="AF710" s="1"/>
  <c r="I710" s="1"/>
  <c r="AK711"/>
  <c r="AE711"/>
  <c r="AF711" s="1"/>
  <c r="I711" s="1"/>
  <c r="X712"/>
  <c r="AE712"/>
  <c r="AF712" s="1"/>
  <c r="I712" s="1"/>
  <c r="AK713"/>
  <c r="AE713"/>
  <c r="AF713" s="1"/>
  <c r="I713" s="1"/>
  <c r="X714"/>
  <c r="AE714"/>
  <c r="AF714" s="1"/>
  <c r="I714" s="1"/>
  <c r="AK715"/>
  <c r="AE715"/>
  <c r="AF715" s="1"/>
  <c r="I715" s="1"/>
  <c r="X716"/>
  <c r="AE716"/>
  <c r="AF716" s="1"/>
  <c r="I716" s="1"/>
  <c r="AK717"/>
  <c r="AE717"/>
  <c r="AF717" s="1"/>
  <c r="I717" s="1"/>
  <c r="X718"/>
  <c r="AE718"/>
  <c r="AF718" s="1"/>
  <c r="I718" s="1"/>
  <c r="AK720"/>
  <c r="AE720"/>
  <c r="AF720" s="1"/>
  <c r="I720" s="1"/>
  <c r="X721"/>
  <c r="AE721"/>
  <c r="AF721" s="1"/>
  <c r="I721" s="1"/>
  <c r="AK722"/>
  <c r="AE722"/>
  <c r="AF722" s="1"/>
  <c r="I722" s="1"/>
  <c r="X723"/>
  <c r="AE723"/>
  <c r="AF723" s="1"/>
  <c r="I723" s="1"/>
  <c r="AK724"/>
  <c r="AE724"/>
  <c r="AF724" s="1"/>
  <c r="I724" s="1"/>
  <c r="X725"/>
  <c r="AE725"/>
  <c r="AF725" s="1"/>
  <c r="I725" s="1"/>
  <c r="AK726"/>
  <c r="AE726"/>
  <c r="AF726" s="1"/>
  <c r="I726" s="1"/>
  <c r="X727"/>
  <c r="AE727"/>
  <c r="AF727" s="1"/>
  <c r="I727" s="1"/>
  <c r="AK728"/>
  <c r="AE728"/>
  <c r="AF728" s="1"/>
  <c r="I728" s="1"/>
  <c r="X729"/>
  <c r="AE729"/>
  <c r="AF729" s="1"/>
  <c r="I729" s="1"/>
  <c r="AK730"/>
  <c r="AE730"/>
  <c r="AF730" s="1"/>
  <c r="I730" s="1"/>
  <c r="X731"/>
  <c r="AE731"/>
  <c r="AF731" s="1"/>
  <c r="I731" s="1"/>
  <c r="AK732"/>
  <c r="AE732"/>
  <c r="AF732" s="1"/>
  <c r="I732" s="1"/>
  <c r="X733"/>
  <c r="AE733"/>
  <c r="AF733" s="1"/>
  <c r="I733" s="1"/>
  <c r="AK734"/>
  <c r="AE734"/>
  <c r="AF734" s="1"/>
  <c r="I734" s="1"/>
  <c r="X735"/>
  <c r="AE735"/>
  <c r="AF735" s="1"/>
  <c r="I735" s="1"/>
  <c r="AK736"/>
  <c r="AE736"/>
  <c r="AF736" s="1"/>
  <c r="I736" s="1"/>
  <c r="X737"/>
  <c r="AE737"/>
  <c r="AF737" s="1"/>
  <c r="I737" s="1"/>
  <c r="AK738"/>
  <c r="AE738"/>
  <c r="AF738" s="1"/>
  <c r="I738" s="1"/>
  <c r="AK743"/>
  <c r="AE743"/>
  <c r="AF743" s="1"/>
  <c r="I743" s="1"/>
  <c r="X744"/>
  <c r="AE744"/>
  <c r="AF744" s="1"/>
  <c r="I744" s="1"/>
  <c r="AK745"/>
  <c r="AE745"/>
  <c r="AF745" s="1"/>
  <c r="I745" s="1"/>
  <c r="X746"/>
  <c r="AE746"/>
  <c r="AF746" s="1"/>
  <c r="I746" s="1"/>
  <c r="AK747"/>
  <c r="AE747"/>
  <c r="AF747" s="1"/>
  <c r="I747" s="1"/>
  <c r="X748"/>
  <c r="AE748"/>
  <c r="AF748" s="1"/>
  <c r="I748" s="1"/>
  <c r="AK749"/>
  <c r="AE749"/>
  <c r="AF749" s="1"/>
  <c r="I749" s="1"/>
  <c r="X750"/>
  <c r="AE750"/>
  <c r="AF750" s="1"/>
  <c r="I750" s="1"/>
  <c r="AK751"/>
  <c r="AE751"/>
  <c r="AF751" s="1"/>
  <c r="I751" s="1"/>
  <c r="X752"/>
  <c r="AE752"/>
  <c r="AF752" s="1"/>
  <c r="I752" s="1"/>
  <c r="AK753"/>
  <c r="AE753"/>
  <c r="AF753" s="1"/>
  <c r="I753" s="1"/>
  <c r="X754"/>
  <c r="AE754"/>
  <c r="AF754" s="1"/>
  <c r="I754" s="1"/>
  <c r="AK755"/>
  <c r="AE755"/>
  <c r="AF755" s="1"/>
  <c r="I755" s="1"/>
  <c r="X756"/>
  <c r="AE756"/>
  <c r="AF756" s="1"/>
  <c r="I756" s="1"/>
  <c r="AK757"/>
  <c r="AE757"/>
  <c r="AF757" s="1"/>
  <c r="I757" s="1"/>
  <c r="X758"/>
  <c r="AE758"/>
  <c r="AF758" s="1"/>
  <c r="I758" s="1"/>
  <c r="AK759"/>
  <c r="AE759"/>
  <c r="AF759" s="1"/>
  <c r="I759" s="1"/>
  <c r="X760"/>
  <c r="AE760"/>
  <c r="AF760" s="1"/>
  <c r="I760" s="1"/>
  <c r="AK761"/>
  <c r="AE761"/>
  <c r="AF761" s="1"/>
  <c r="I761" s="1"/>
  <c r="X762"/>
  <c r="AE762"/>
  <c r="AF762" s="1"/>
  <c r="I762" s="1"/>
  <c r="AK763"/>
  <c r="AE763"/>
  <c r="AF763" s="1"/>
  <c r="I763" s="1"/>
  <c r="X764"/>
  <c r="AE764"/>
  <c r="AF764" s="1"/>
  <c r="I764" s="1"/>
  <c r="AK765"/>
  <c r="AE765"/>
  <c r="AF765" s="1"/>
  <c r="I765" s="1"/>
  <c r="X766"/>
  <c r="AE766"/>
  <c r="AF766" s="1"/>
  <c r="I766" s="1"/>
  <c r="AK767"/>
  <c r="AE767"/>
  <c r="AF767" s="1"/>
  <c r="I767" s="1"/>
  <c r="X768"/>
  <c r="AE768"/>
  <c r="AF768" s="1"/>
  <c r="I768" s="1"/>
  <c r="AK769"/>
  <c r="AE769"/>
  <c r="AF769" s="1"/>
  <c r="I769" s="1"/>
  <c r="X770"/>
  <c r="AE770"/>
  <c r="AF770" s="1"/>
  <c r="I770" s="1"/>
  <c r="AK771"/>
  <c r="AE771"/>
  <c r="AF771" s="1"/>
  <c r="I771" s="1"/>
  <c r="X772"/>
  <c r="AE772"/>
  <c r="AF772" s="1"/>
  <c r="I772" s="1"/>
  <c r="AK773"/>
  <c r="AE773"/>
  <c r="AF773" s="1"/>
  <c r="I773" s="1"/>
  <c r="X774"/>
  <c r="AE774"/>
  <c r="AF774" s="1"/>
  <c r="I774" s="1"/>
  <c r="AK775"/>
  <c r="AE775"/>
  <c r="AF775" s="1"/>
  <c r="I775" s="1"/>
  <c r="X776"/>
  <c r="AE776"/>
  <c r="AF776" s="1"/>
  <c r="I776" s="1"/>
  <c r="AK777"/>
  <c r="AE777"/>
  <c r="AF777" s="1"/>
  <c r="I777" s="1"/>
  <c r="X778"/>
  <c r="AE778"/>
  <c r="AF778" s="1"/>
  <c r="I778" s="1"/>
  <c r="AK779"/>
  <c r="AE779"/>
  <c r="AF779" s="1"/>
  <c r="I779" s="1"/>
  <c r="X780"/>
  <c r="AE780"/>
  <c r="AF780" s="1"/>
  <c r="I780" s="1"/>
  <c r="AK781"/>
  <c r="AE781"/>
  <c r="AF781" s="1"/>
  <c r="I781" s="1"/>
  <c r="X782"/>
  <c r="AE782"/>
  <c r="AF782" s="1"/>
  <c r="I782" s="1"/>
  <c r="AK783"/>
  <c r="AE783"/>
  <c r="AF783" s="1"/>
  <c r="I783" s="1"/>
  <c r="X784"/>
  <c r="AE784"/>
  <c r="AF784" s="1"/>
  <c r="I784" s="1"/>
  <c r="AK785"/>
  <c r="AE785"/>
  <c r="AF785" s="1"/>
  <c r="I785" s="1"/>
  <c r="X786"/>
  <c r="AE786"/>
  <c r="AF786" s="1"/>
  <c r="I786" s="1"/>
  <c r="AK787"/>
  <c r="AE787"/>
  <c r="AF787" s="1"/>
  <c r="I787" s="1"/>
  <c r="X788"/>
  <c r="AE788"/>
  <c r="AF788" s="1"/>
  <c r="I788" s="1"/>
  <c r="AK789"/>
  <c r="AE789"/>
  <c r="AF789" s="1"/>
  <c r="I789" s="1"/>
  <c r="X790"/>
  <c r="AE790"/>
  <c r="AF790" s="1"/>
  <c r="I790" s="1"/>
  <c r="AK791"/>
  <c r="AE791"/>
  <c r="AF791" s="1"/>
  <c r="I791" s="1"/>
  <c r="X792"/>
  <c r="AE792"/>
  <c r="AF792" s="1"/>
  <c r="I792" s="1"/>
  <c r="AK793"/>
  <c r="AE793"/>
  <c r="AF793" s="1"/>
  <c r="I793" s="1"/>
  <c r="X794"/>
  <c r="AE794"/>
  <c r="AF794" s="1"/>
  <c r="I794" s="1"/>
  <c r="AK795"/>
  <c r="AE795"/>
  <c r="AF795" s="1"/>
  <c r="I795" s="1"/>
  <c r="X796"/>
  <c r="AE796"/>
  <c r="AF796" s="1"/>
  <c r="I796" s="1"/>
  <c r="AK797"/>
  <c r="AE797"/>
  <c r="AF797" s="1"/>
  <c r="I797" s="1"/>
  <c r="X798"/>
  <c r="AE798"/>
  <c r="AF798" s="1"/>
  <c r="I798" s="1"/>
  <c r="AK799"/>
  <c r="AE799"/>
  <c r="AF799" s="1"/>
  <c r="I799" s="1"/>
  <c r="X800"/>
  <c r="AE800"/>
  <c r="AF800" s="1"/>
  <c r="I800" s="1"/>
  <c r="AK801"/>
  <c r="AE801"/>
  <c r="AF801" s="1"/>
  <c r="I801" s="1"/>
  <c r="X802"/>
  <c r="AE802"/>
  <c r="AF802" s="1"/>
  <c r="I802" s="1"/>
  <c r="AK803"/>
  <c r="AE803"/>
  <c r="AF803" s="1"/>
  <c r="I803" s="1"/>
  <c r="X804"/>
  <c r="AE804"/>
  <c r="AF804" s="1"/>
  <c r="I804" s="1"/>
  <c r="X828"/>
  <c r="AE828"/>
  <c r="AF828" s="1"/>
  <c r="I828" s="1"/>
  <c r="X830"/>
  <c r="AE830"/>
  <c r="AF830" s="1"/>
  <c r="I830" s="1"/>
  <c r="AK831"/>
  <c r="AE831"/>
  <c r="AF831" s="1"/>
  <c r="I831" s="1"/>
  <c r="X832"/>
  <c r="AE832"/>
  <c r="AF832" s="1"/>
  <c r="I832" s="1"/>
  <c r="X834"/>
  <c r="AE834"/>
  <c r="AF834" s="1"/>
  <c r="I834" s="1"/>
  <c r="AK835"/>
  <c r="AE835"/>
  <c r="AF835" s="1"/>
  <c r="I835" s="1"/>
  <c r="X836"/>
  <c r="AE836"/>
  <c r="AF836" s="1"/>
  <c r="I836" s="1"/>
  <c r="X838"/>
  <c r="AE838"/>
  <c r="AF838" s="1"/>
  <c r="I838" s="1"/>
  <c r="AK839"/>
  <c r="AE839"/>
  <c r="AF839" s="1"/>
  <c r="I839" s="1"/>
  <c r="X840"/>
  <c r="AE840"/>
  <c r="AF840" s="1"/>
  <c r="I840" s="1"/>
  <c r="X842"/>
  <c r="AE842"/>
  <c r="AF842" s="1"/>
  <c r="I842" s="1"/>
  <c r="AK843"/>
  <c r="AE843"/>
  <c r="AF843" s="1"/>
  <c r="I843" s="1"/>
  <c r="X860"/>
  <c r="AE860"/>
  <c r="AF860" s="1"/>
  <c r="I860" s="1"/>
  <c r="X862"/>
  <c r="AE862"/>
  <c r="AF862" s="1"/>
  <c r="I862" s="1"/>
  <c r="AK863"/>
  <c r="AE863"/>
  <c r="AF863" s="1"/>
  <c r="I863" s="1"/>
  <c r="X864"/>
  <c r="AE864"/>
  <c r="AF864" s="1"/>
  <c r="I864" s="1"/>
  <c r="X866"/>
  <c r="AE866"/>
  <c r="AF866" s="1"/>
  <c r="I866" s="1"/>
  <c r="AK867"/>
  <c r="AE867"/>
  <c r="AF867" s="1"/>
  <c r="I867" s="1"/>
  <c r="X868"/>
  <c r="AE868"/>
  <c r="AF868" s="1"/>
  <c r="I868" s="1"/>
  <c r="X870"/>
  <c r="AE870"/>
  <c r="AF870" s="1"/>
  <c r="I870" s="1"/>
  <c r="AK871"/>
  <c r="AE871"/>
  <c r="AF871" s="1"/>
  <c r="I871" s="1"/>
  <c r="X872"/>
  <c r="AE872"/>
  <c r="AF872" s="1"/>
  <c r="I872" s="1"/>
  <c r="X874"/>
  <c r="AE874"/>
  <c r="AF874" s="1"/>
  <c r="I874" s="1"/>
  <c r="AK875"/>
  <c r="AE875"/>
  <c r="AF875" s="1"/>
  <c r="I875" s="1"/>
  <c r="X876"/>
  <c r="AE876"/>
  <c r="AF876" s="1"/>
  <c r="I876" s="1"/>
  <c r="AK878"/>
  <c r="AE878"/>
  <c r="AF878" s="1"/>
  <c r="I878" s="1"/>
  <c r="X879"/>
  <c r="AE879"/>
  <c r="AF879" s="1"/>
  <c r="I879" s="1"/>
  <c r="X881"/>
  <c r="AE881"/>
  <c r="AF881" s="1"/>
  <c r="I881" s="1"/>
  <c r="AK882"/>
  <c r="AE882"/>
  <c r="AF882" s="1"/>
  <c r="I882" s="1"/>
  <c r="X883"/>
  <c r="AE883"/>
  <c r="AF883" s="1"/>
  <c r="I883" s="1"/>
  <c r="X885"/>
  <c r="AE885"/>
  <c r="AF885" s="1"/>
  <c r="I885" s="1"/>
  <c r="AK886"/>
  <c r="AE886"/>
  <c r="AF886" s="1"/>
  <c r="I886" s="1"/>
  <c r="X887"/>
  <c r="AE887"/>
  <c r="AF887" s="1"/>
  <c r="I887" s="1"/>
  <c r="X889"/>
  <c r="AE889"/>
  <c r="AF889" s="1"/>
  <c r="I889" s="1"/>
  <c r="AK890"/>
  <c r="AE890"/>
  <c r="AF890" s="1"/>
  <c r="I890" s="1"/>
  <c r="X891"/>
  <c r="AE891"/>
  <c r="AF891" s="1"/>
  <c r="I891" s="1"/>
  <c r="X893"/>
  <c r="AE893"/>
  <c r="AF893" s="1"/>
  <c r="I893" s="1"/>
  <c r="X896"/>
  <c r="AE896"/>
  <c r="AF896" s="1"/>
  <c r="I896" s="1"/>
  <c r="AK897"/>
  <c r="AE897"/>
  <c r="AF897" s="1"/>
  <c r="I897" s="1"/>
  <c r="X898"/>
  <c r="AE898"/>
  <c r="AF898" s="1"/>
  <c r="I898" s="1"/>
  <c r="X900"/>
  <c r="AE900"/>
  <c r="AF900" s="1"/>
  <c r="I900" s="1"/>
  <c r="AK901"/>
  <c r="AE901"/>
  <c r="AF901" s="1"/>
  <c r="I901" s="1"/>
  <c r="X902"/>
  <c r="AE902"/>
  <c r="AF902" s="1"/>
  <c r="I902" s="1"/>
  <c r="X904"/>
  <c r="AE904"/>
  <c r="AF904" s="1"/>
  <c r="I904" s="1"/>
  <c r="AK905"/>
  <c r="AE905"/>
  <c r="AF905" s="1"/>
  <c r="I905" s="1"/>
  <c r="X906"/>
  <c r="AE906"/>
  <c r="AF906" s="1"/>
  <c r="I906" s="1"/>
  <c r="X908"/>
  <c r="AE908"/>
  <c r="AF908" s="1"/>
  <c r="I908" s="1"/>
  <c r="AK909"/>
  <c r="AE909"/>
  <c r="AF909" s="1"/>
  <c r="I909" s="1"/>
  <c r="X910"/>
  <c r="AE910"/>
  <c r="AF910" s="1"/>
  <c r="I910" s="1"/>
  <c r="X912"/>
  <c r="AE912"/>
  <c r="AF912" s="1"/>
  <c r="I912" s="1"/>
  <c r="AK913"/>
  <c r="AE913"/>
  <c r="AF913" s="1"/>
  <c r="I913" s="1"/>
  <c r="X914"/>
  <c r="AE914"/>
  <c r="AF914" s="1"/>
  <c r="I914" s="1"/>
  <c r="AK916"/>
  <c r="AE916"/>
  <c r="AF916" s="1"/>
  <c r="I916" s="1"/>
  <c r="X917"/>
  <c r="AE917"/>
  <c r="AF917" s="1"/>
  <c r="I917" s="1"/>
  <c r="X919"/>
  <c r="AE919"/>
  <c r="AF919" s="1"/>
  <c r="I919" s="1"/>
  <c r="AK920"/>
  <c r="AE920"/>
  <c r="AF920" s="1"/>
  <c r="I920" s="1"/>
  <c r="X921"/>
  <c r="AE921"/>
  <c r="AF921" s="1"/>
  <c r="I921" s="1"/>
  <c r="X923"/>
  <c r="AE923"/>
  <c r="AF923" s="1"/>
  <c r="I923" s="1"/>
  <c r="AK924"/>
  <c r="AE924"/>
  <c r="AF924" s="1"/>
  <c r="I924" s="1"/>
  <c r="X925"/>
  <c r="AE925"/>
  <c r="AF925" s="1"/>
  <c r="I925" s="1"/>
  <c r="X927"/>
  <c r="AE927"/>
  <c r="AF927" s="1"/>
  <c r="I927" s="1"/>
  <c r="AK928"/>
  <c r="AE928"/>
  <c r="AF928" s="1"/>
  <c r="I928" s="1"/>
  <c r="X929"/>
  <c r="AE929"/>
  <c r="AF929" s="1"/>
  <c r="I929" s="1"/>
  <c r="X931"/>
  <c r="AE931"/>
  <c r="AF931" s="1"/>
  <c r="I931" s="1"/>
  <c r="AK932"/>
  <c r="AE932"/>
  <c r="AF932" s="1"/>
  <c r="I932" s="1"/>
  <c r="X933"/>
  <c r="AE933"/>
  <c r="AF933" s="1"/>
  <c r="I933" s="1"/>
  <c r="X936"/>
  <c r="AE936"/>
  <c r="AF936" s="1"/>
  <c r="I936" s="1"/>
  <c r="AK937"/>
  <c r="AE937"/>
  <c r="AF937" s="1"/>
  <c r="I937" s="1"/>
  <c r="X938"/>
  <c r="AE938"/>
  <c r="AF938" s="1"/>
  <c r="I938" s="1"/>
  <c r="AK939"/>
  <c r="AE939"/>
  <c r="AF939" s="1"/>
  <c r="I939" s="1"/>
  <c r="X940"/>
  <c r="AE940"/>
  <c r="AF940" s="1"/>
  <c r="I940" s="1"/>
  <c r="AK941"/>
  <c r="AE941"/>
  <c r="AF941" s="1"/>
  <c r="I941" s="1"/>
  <c r="X942"/>
  <c r="AE942"/>
  <c r="AF942" s="1"/>
  <c r="I942" s="1"/>
  <c r="AK943"/>
  <c r="AE943"/>
  <c r="AF943" s="1"/>
  <c r="I943" s="1"/>
  <c r="X944"/>
  <c r="AE944"/>
  <c r="AF944" s="1"/>
  <c r="I944" s="1"/>
  <c r="AK945"/>
  <c r="AE945"/>
  <c r="AF945" s="1"/>
  <c r="I945" s="1"/>
  <c r="X946"/>
  <c r="AE946"/>
  <c r="AF946" s="1"/>
  <c r="I946" s="1"/>
  <c r="AK947"/>
  <c r="AE947"/>
  <c r="AF947" s="1"/>
  <c r="I947" s="1"/>
  <c r="X949"/>
  <c r="AE949"/>
  <c r="AF949" s="1"/>
  <c r="I949" s="1"/>
  <c r="AK950"/>
  <c r="AE950"/>
  <c r="AF950" s="1"/>
  <c r="I950" s="1"/>
  <c r="X951"/>
  <c r="AE951"/>
  <c r="AF951" s="1"/>
  <c r="I951" s="1"/>
  <c r="AK952"/>
  <c r="AE952"/>
  <c r="AF952" s="1"/>
  <c r="I952" s="1"/>
  <c r="X953"/>
  <c r="AE953"/>
  <c r="AF953" s="1"/>
  <c r="I953" s="1"/>
  <c r="AK954"/>
  <c r="AE954"/>
  <c r="AF954" s="1"/>
  <c r="I954" s="1"/>
  <c r="X955"/>
  <c r="AE955"/>
  <c r="AF955" s="1"/>
  <c r="I955" s="1"/>
  <c r="AK956"/>
  <c r="AE956"/>
  <c r="AF956" s="1"/>
  <c r="I956" s="1"/>
  <c r="X957"/>
  <c r="AE957"/>
  <c r="AF957" s="1"/>
  <c r="I957" s="1"/>
  <c r="AK958"/>
  <c r="AE958"/>
  <c r="AF958" s="1"/>
  <c r="I958" s="1"/>
  <c r="X959"/>
  <c r="AE959"/>
  <c r="AF959" s="1"/>
  <c r="I959" s="1"/>
  <c r="AK960"/>
  <c r="AE960"/>
  <c r="AF960" s="1"/>
  <c r="I960" s="1"/>
  <c r="X961"/>
  <c r="AE961"/>
  <c r="AF961" s="1"/>
  <c r="I961" s="1"/>
  <c r="AK962"/>
  <c r="AE962"/>
  <c r="AF962" s="1"/>
  <c r="I962" s="1"/>
  <c r="X964"/>
  <c r="AE964"/>
  <c r="AF964" s="1"/>
  <c r="I964" s="1"/>
  <c r="AK965"/>
  <c r="AE965"/>
  <c r="AF965" s="1"/>
  <c r="I965" s="1"/>
  <c r="X966"/>
  <c r="AE966"/>
  <c r="AF966" s="1"/>
  <c r="I966" s="1"/>
  <c r="AK967"/>
  <c r="AE967"/>
  <c r="AF967" s="1"/>
  <c r="I967" s="1"/>
  <c r="X968"/>
  <c r="AE968"/>
  <c r="AF968" s="1"/>
  <c r="I968" s="1"/>
  <c r="AK969"/>
  <c r="AE969"/>
  <c r="AF969" s="1"/>
  <c r="I969" s="1"/>
  <c r="X970"/>
  <c r="AE970"/>
  <c r="AF970" s="1"/>
  <c r="I970" s="1"/>
  <c r="AK971"/>
  <c r="AE971"/>
  <c r="AF971" s="1"/>
  <c r="I971" s="1"/>
  <c r="X972"/>
  <c r="AE972"/>
  <c r="AF972" s="1"/>
  <c r="I972" s="1"/>
  <c r="AK973"/>
  <c r="AE973"/>
  <c r="AF973" s="1"/>
  <c r="I973" s="1"/>
  <c r="X974"/>
  <c r="AE974"/>
  <c r="AF974" s="1"/>
  <c r="I974" s="1"/>
  <c r="AK975"/>
  <c r="AE975"/>
  <c r="AF975" s="1"/>
  <c r="I975" s="1"/>
  <c r="X976"/>
  <c r="AE976"/>
  <c r="AF976" s="1"/>
  <c r="I976" s="1"/>
  <c r="AK977"/>
  <c r="AE977"/>
  <c r="AF977" s="1"/>
  <c r="I977" s="1"/>
  <c r="X978"/>
  <c r="AE978"/>
  <c r="AF978" s="1"/>
  <c r="I978" s="1"/>
  <c r="AK980"/>
  <c r="AE980"/>
  <c r="AF980" s="1"/>
  <c r="I980" s="1"/>
  <c r="X981"/>
  <c r="AE981"/>
  <c r="AF981" s="1"/>
  <c r="I981" s="1"/>
  <c r="AK982"/>
  <c r="AE982"/>
  <c r="AF982" s="1"/>
  <c r="I982" s="1"/>
  <c r="X983"/>
  <c r="AE983"/>
  <c r="AF983" s="1"/>
  <c r="I983" s="1"/>
  <c r="AK984"/>
  <c r="AE984"/>
  <c r="AF984" s="1"/>
  <c r="I984" s="1"/>
  <c r="X985"/>
  <c r="AE985"/>
  <c r="AF985" s="1"/>
  <c r="I985" s="1"/>
  <c r="AK986"/>
  <c r="AE986"/>
  <c r="AF986" s="1"/>
  <c r="I986" s="1"/>
  <c r="X987"/>
  <c r="AE987"/>
  <c r="AF987" s="1"/>
  <c r="I987" s="1"/>
  <c r="AK988"/>
  <c r="AE988"/>
  <c r="AF988" s="1"/>
  <c r="I988" s="1"/>
  <c r="X989"/>
  <c r="AE989"/>
  <c r="AF989" s="1"/>
  <c r="I989" s="1"/>
  <c r="AK990"/>
  <c r="AE990"/>
  <c r="AF990" s="1"/>
  <c r="I990" s="1"/>
  <c r="X991"/>
  <c r="AE991"/>
  <c r="AF991" s="1"/>
  <c r="I991" s="1"/>
  <c r="AK992"/>
  <c r="AE992"/>
  <c r="AF992" s="1"/>
  <c r="I992" s="1"/>
  <c r="X994"/>
  <c r="AE994"/>
  <c r="AF994" s="1"/>
  <c r="I994" s="1"/>
  <c r="AK995"/>
  <c r="AE995"/>
  <c r="AF995" s="1"/>
  <c r="I995" s="1"/>
  <c r="X996"/>
  <c r="AE996"/>
  <c r="AF996" s="1"/>
  <c r="I996" s="1"/>
  <c r="AK997"/>
  <c r="AE997"/>
  <c r="AF997" s="1"/>
  <c r="I997" s="1"/>
  <c r="X998"/>
  <c r="AE998"/>
  <c r="AF998" s="1"/>
  <c r="I998" s="1"/>
  <c r="AK999"/>
  <c r="AE999"/>
  <c r="AF999" s="1"/>
  <c r="I999" s="1"/>
  <c r="X1000"/>
  <c r="AE1000"/>
  <c r="AF1000" s="1"/>
  <c r="I1000" s="1"/>
  <c r="AK1001"/>
  <c r="AE1001"/>
  <c r="AF1001" s="1"/>
  <c r="I1001" s="1"/>
  <c r="X1002"/>
  <c r="AE1002"/>
  <c r="AF1002" s="1"/>
  <c r="I1002" s="1"/>
  <c r="AK1003"/>
  <c r="AE1003"/>
  <c r="AF1003" s="1"/>
  <c r="I1003" s="1"/>
  <c r="X1004"/>
  <c r="AE1004"/>
  <c r="AF1004" s="1"/>
  <c r="I1004" s="1"/>
  <c r="AK1005"/>
  <c r="AE1005"/>
  <c r="AF1005" s="1"/>
  <c r="I1005" s="1"/>
  <c r="X1006"/>
  <c r="AE1006"/>
  <c r="AF1006" s="1"/>
  <c r="I1006" s="1"/>
  <c r="AK1008"/>
  <c r="AE1008"/>
  <c r="AF1008" s="1"/>
  <c r="I1008" s="1"/>
  <c r="AK1009"/>
  <c r="AE1009"/>
  <c r="AF1009" s="1"/>
  <c r="I1009" s="1"/>
  <c r="AK1010"/>
  <c r="AE1010"/>
  <c r="AF1010" s="1"/>
  <c r="I1010" s="1"/>
  <c r="AK1011"/>
  <c r="AE1011"/>
  <c r="AF1011" s="1"/>
  <c r="I1011" s="1"/>
  <c r="AK1012"/>
  <c r="AE1012"/>
  <c r="AF1012" s="1"/>
  <c r="I1012" s="1"/>
  <c r="AK1013"/>
  <c r="AE1013"/>
  <c r="AF1013" s="1"/>
  <c r="I1013" s="1"/>
  <c r="AK1014"/>
  <c r="AE1014"/>
  <c r="AF1014" s="1"/>
  <c r="I1014" s="1"/>
  <c r="AK1015"/>
  <c r="AE1015"/>
  <c r="AF1015" s="1"/>
  <c r="I1015" s="1"/>
  <c r="AK1016"/>
  <c r="AE1016"/>
  <c r="AF1016" s="1"/>
  <c r="I1016" s="1"/>
  <c r="AK1017"/>
  <c r="AE1017"/>
  <c r="AF1017" s="1"/>
  <c r="I1017" s="1"/>
  <c r="AK1018"/>
  <c r="AE1018"/>
  <c r="AF1018" s="1"/>
  <c r="I1018" s="1"/>
  <c r="AK1019"/>
  <c r="AE1019"/>
  <c r="AF1019" s="1"/>
  <c r="I1019" s="1"/>
  <c r="AK1020"/>
  <c r="AE1020"/>
  <c r="AF1020" s="1"/>
  <c r="I1020" s="1"/>
  <c r="AK1021"/>
  <c r="AE1021"/>
  <c r="AF1021" s="1"/>
  <c r="I1021" s="1"/>
  <c r="AK1022"/>
  <c r="AE1022"/>
  <c r="AF1022" s="1"/>
  <c r="I1022" s="1"/>
  <c r="AK1023"/>
  <c r="AE1023"/>
  <c r="AF1023" s="1"/>
  <c r="I1023" s="1"/>
  <c r="AK1025"/>
  <c r="AE1025"/>
  <c r="AF1025" s="1"/>
  <c r="I1025" s="1"/>
  <c r="AK1026"/>
  <c r="AE1026"/>
  <c r="AF1026" s="1"/>
  <c r="I1026" s="1"/>
  <c r="AK1027"/>
  <c r="AE1027"/>
  <c r="AF1027" s="1"/>
  <c r="I1027" s="1"/>
  <c r="AK1028"/>
  <c r="AE1028"/>
  <c r="AF1028" s="1"/>
  <c r="I1028" s="1"/>
  <c r="AK1029"/>
  <c r="AE1029"/>
  <c r="AF1029" s="1"/>
  <c r="I1029" s="1"/>
  <c r="AK1030"/>
  <c r="AE1030"/>
  <c r="AF1030" s="1"/>
  <c r="I1030" s="1"/>
  <c r="AK1031"/>
  <c r="AE1031"/>
  <c r="AF1031" s="1"/>
  <c r="I1031" s="1"/>
  <c r="AK1032"/>
  <c r="AE1032"/>
  <c r="AF1032" s="1"/>
  <c r="I1032" s="1"/>
  <c r="AK1033"/>
  <c r="AE1033"/>
  <c r="AF1033" s="1"/>
  <c r="I1033" s="1"/>
  <c r="AK1034"/>
  <c r="AE1034"/>
  <c r="AF1034" s="1"/>
  <c r="I1034" s="1"/>
  <c r="AK1035"/>
  <c r="AE1035"/>
  <c r="AF1035" s="1"/>
  <c r="I1035" s="1"/>
  <c r="AK1036"/>
  <c r="AE1036"/>
  <c r="AF1036" s="1"/>
  <c r="I1036" s="1"/>
  <c r="AK1037"/>
  <c r="AE1037"/>
  <c r="AF1037" s="1"/>
  <c r="I1037" s="1"/>
  <c r="AK1038"/>
  <c r="AE1038"/>
  <c r="AF1038" s="1"/>
  <c r="I1038" s="1"/>
  <c r="AK1039"/>
  <c r="AE1039"/>
  <c r="AF1039" s="1"/>
  <c r="I1039" s="1"/>
  <c r="AK1040"/>
  <c r="AE1040"/>
  <c r="AF1040" s="1"/>
  <c r="I1040" s="1"/>
  <c r="AK1041"/>
  <c r="AE1041"/>
  <c r="AF1041" s="1"/>
  <c r="I1041" s="1"/>
  <c r="AK1042"/>
  <c r="AE1042"/>
  <c r="AF1042" s="1"/>
  <c r="I1042" s="1"/>
  <c r="AK1043"/>
  <c r="AE1043"/>
  <c r="AF1043" s="1"/>
  <c r="I1043" s="1"/>
  <c r="AK1044"/>
  <c r="AE1044"/>
  <c r="AF1044" s="1"/>
  <c r="I1044" s="1"/>
  <c r="AK1046"/>
  <c r="AE1046"/>
  <c r="AF1046" s="1"/>
  <c r="I1046" s="1"/>
  <c r="AK1047"/>
  <c r="AE1047"/>
  <c r="AF1047" s="1"/>
  <c r="I1047" s="1"/>
  <c r="AK1048"/>
  <c r="AE1048"/>
  <c r="AF1048" s="1"/>
  <c r="I1048" s="1"/>
  <c r="AK1049"/>
  <c r="AE1049"/>
  <c r="AF1049" s="1"/>
  <c r="I1049" s="1"/>
  <c r="AK1050"/>
  <c r="AE1050"/>
  <c r="AF1050" s="1"/>
  <c r="I1050" s="1"/>
  <c r="AK1051"/>
  <c r="AE1051"/>
  <c r="AF1051" s="1"/>
  <c r="I1051" s="1"/>
  <c r="AK1052"/>
  <c r="AE1052"/>
  <c r="AF1052" s="1"/>
  <c r="I1052" s="1"/>
  <c r="AK1053"/>
  <c r="AE1053"/>
  <c r="AF1053" s="1"/>
  <c r="I1053" s="1"/>
  <c r="AK1054"/>
  <c r="AE1054"/>
  <c r="AF1054" s="1"/>
  <c r="I1054" s="1"/>
  <c r="AK1055"/>
  <c r="AE1055"/>
  <c r="AF1055" s="1"/>
  <c r="I1055" s="1"/>
  <c r="AK1056"/>
  <c r="AE1056"/>
  <c r="AF1056" s="1"/>
  <c r="I1056" s="1"/>
  <c r="AK1057"/>
  <c r="AE1057"/>
  <c r="AF1057" s="1"/>
  <c r="I1057" s="1"/>
  <c r="AK1058"/>
  <c r="AE1058"/>
  <c r="AF1058" s="1"/>
  <c r="I1058" s="1"/>
  <c r="AK1059"/>
  <c r="AE1059"/>
  <c r="AF1059" s="1"/>
  <c r="I1059" s="1"/>
  <c r="AK1060"/>
  <c r="AE1060"/>
  <c r="AF1060" s="1"/>
  <c r="I1060" s="1"/>
  <c r="AK1061"/>
  <c r="AE1061"/>
  <c r="AF1061" s="1"/>
  <c r="I1061" s="1"/>
  <c r="AK1062"/>
  <c r="AE1062"/>
  <c r="AF1062" s="1"/>
  <c r="I1062" s="1"/>
  <c r="AK1063"/>
  <c r="AE1063"/>
  <c r="AF1063" s="1"/>
  <c r="I1063" s="1"/>
  <c r="AK1064"/>
  <c r="AE1064"/>
  <c r="AF1064" s="1"/>
  <c r="I1064" s="1"/>
  <c r="AK1066"/>
  <c r="AE1066"/>
  <c r="AF1066" s="1"/>
  <c r="I1066" s="1"/>
  <c r="AK1067"/>
  <c r="AE1067"/>
  <c r="AF1067" s="1"/>
  <c r="I1067" s="1"/>
  <c r="AK1068"/>
  <c r="AE1068"/>
  <c r="AF1068" s="1"/>
  <c r="I1068" s="1"/>
  <c r="AK1069"/>
  <c r="AE1069"/>
  <c r="AF1069" s="1"/>
  <c r="I1069" s="1"/>
  <c r="AK1070"/>
  <c r="AE1070"/>
  <c r="AF1070" s="1"/>
  <c r="I1070" s="1"/>
  <c r="AK1071"/>
  <c r="AE1071"/>
  <c r="AF1071" s="1"/>
  <c r="I1071" s="1"/>
  <c r="AK1072"/>
  <c r="AE1072"/>
  <c r="AF1072" s="1"/>
  <c r="I1072" s="1"/>
  <c r="AK1073"/>
  <c r="AE1073"/>
  <c r="AF1073" s="1"/>
  <c r="I1073" s="1"/>
  <c r="AK1074"/>
  <c r="AE1074"/>
  <c r="AF1074" s="1"/>
  <c r="I1074" s="1"/>
  <c r="AK1075"/>
  <c r="AE1075"/>
  <c r="AF1075" s="1"/>
  <c r="I1075" s="1"/>
  <c r="AK1076"/>
  <c r="AE1076"/>
  <c r="AF1076" s="1"/>
  <c r="I1076" s="1"/>
  <c r="AK1077"/>
  <c r="AE1077"/>
  <c r="AF1077" s="1"/>
  <c r="I1077" s="1"/>
  <c r="AK1078"/>
  <c r="AE1078"/>
  <c r="AF1078" s="1"/>
  <c r="I1078" s="1"/>
  <c r="AK1079"/>
  <c r="AE1079"/>
  <c r="AF1079" s="1"/>
  <c r="I1079" s="1"/>
  <c r="AK1081"/>
  <c r="AE1081"/>
  <c r="AF1081" s="1"/>
  <c r="I1081" s="1"/>
  <c r="AK1082"/>
  <c r="AE1082"/>
  <c r="AF1082" s="1"/>
  <c r="I1082" s="1"/>
  <c r="AK1083"/>
  <c r="AE1083"/>
  <c r="AF1083" s="1"/>
  <c r="I1083" s="1"/>
  <c r="AK1084"/>
  <c r="AE1084"/>
  <c r="AF1084" s="1"/>
  <c r="I1084" s="1"/>
  <c r="AK1085"/>
  <c r="AE1085"/>
  <c r="AF1085" s="1"/>
  <c r="I1085" s="1"/>
  <c r="AK1086"/>
  <c r="AE1086"/>
  <c r="AF1086" s="1"/>
  <c r="I1086" s="1"/>
  <c r="AK1087"/>
  <c r="AE1087"/>
  <c r="AF1087" s="1"/>
  <c r="I1087" s="1"/>
  <c r="AK1088"/>
  <c r="AE1088"/>
  <c r="AF1088" s="1"/>
  <c r="I1088" s="1"/>
  <c r="AK1089"/>
  <c r="AE1089"/>
  <c r="AF1089" s="1"/>
  <c r="I1089" s="1"/>
  <c r="AK1090"/>
  <c r="AE1090"/>
  <c r="AF1090" s="1"/>
  <c r="I1090" s="1"/>
  <c r="AK1091"/>
  <c r="AE1091"/>
  <c r="AF1091" s="1"/>
  <c r="I1091" s="1"/>
  <c r="AK1092"/>
  <c r="AE1092"/>
  <c r="AF1092" s="1"/>
  <c r="I1092" s="1"/>
  <c r="AK1094"/>
  <c r="AE1094"/>
  <c r="AF1094" s="1"/>
  <c r="I1094" s="1"/>
  <c r="AK1095"/>
  <c r="AE1095"/>
  <c r="AF1095" s="1"/>
  <c r="I1095" s="1"/>
  <c r="AK1096"/>
  <c r="AE1096"/>
  <c r="AF1096" s="1"/>
  <c r="I1096" s="1"/>
  <c r="AK1097"/>
  <c r="AE1097"/>
  <c r="AF1097" s="1"/>
  <c r="I1097" s="1"/>
  <c r="AK1098"/>
  <c r="AE1098"/>
  <c r="AF1098" s="1"/>
  <c r="I1098" s="1"/>
  <c r="AK1099"/>
  <c r="AE1099"/>
  <c r="AF1099" s="1"/>
  <c r="I1099" s="1"/>
  <c r="AK1100"/>
  <c r="AE1100"/>
  <c r="AF1100" s="1"/>
  <c r="I1100" s="1"/>
  <c r="AK1101"/>
  <c r="AE1101"/>
  <c r="AF1101" s="1"/>
  <c r="I1101" s="1"/>
  <c r="AK1102"/>
  <c r="AE1102"/>
  <c r="AF1102" s="1"/>
  <c r="I1102" s="1"/>
  <c r="AK1103"/>
  <c r="AE1103"/>
  <c r="AF1103" s="1"/>
  <c r="I1103" s="1"/>
  <c r="AK1104"/>
  <c r="AE1104"/>
  <c r="AF1104" s="1"/>
  <c r="I1104" s="1"/>
  <c r="AK1105"/>
  <c r="AE1105"/>
  <c r="AF1105" s="1"/>
  <c r="I1105" s="1"/>
  <c r="AK1106"/>
  <c r="AE1106"/>
  <c r="AF1106" s="1"/>
  <c r="I1106" s="1"/>
  <c r="AK1107"/>
  <c r="AE1107"/>
  <c r="AF1107" s="1"/>
  <c r="I1107" s="1"/>
  <c r="AK1108"/>
  <c r="AE1108"/>
  <c r="AF1108" s="1"/>
  <c r="I1108" s="1"/>
  <c r="AK1109"/>
  <c r="AE1109"/>
  <c r="AF1109" s="1"/>
  <c r="I1109" s="1"/>
  <c r="AK1110"/>
  <c r="AE1110"/>
  <c r="AF1110" s="1"/>
  <c r="I1110" s="1"/>
  <c r="AK1112"/>
  <c r="AE1112"/>
  <c r="AF1112" s="1"/>
  <c r="I1112" s="1"/>
  <c r="AK1113"/>
  <c r="AE1113"/>
  <c r="AF1113" s="1"/>
  <c r="I1113" s="1"/>
  <c r="AK1114"/>
  <c r="AE1114"/>
  <c r="AF1114" s="1"/>
  <c r="I1114" s="1"/>
  <c r="AK1115"/>
  <c r="AE1115"/>
  <c r="AF1115" s="1"/>
  <c r="I1115" s="1"/>
  <c r="AK1116"/>
  <c r="AE1116"/>
  <c r="AF1116" s="1"/>
  <c r="I1116" s="1"/>
  <c r="AK1117"/>
  <c r="AE1117"/>
  <c r="AF1117" s="1"/>
  <c r="I1117" s="1"/>
  <c r="AK1118"/>
  <c r="AE1118"/>
  <c r="AF1118" s="1"/>
  <c r="I1118" s="1"/>
  <c r="AK1119"/>
  <c r="AE1119"/>
  <c r="AF1119" s="1"/>
  <c r="I1119" s="1"/>
  <c r="AK1120"/>
  <c r="AE1120"/>
  <c r="AF1120" s="1"/>
  <c r="I1120" s="1"/>
  <c r="AK1121"/>
  <c r="AE1121"/>
  <c r="AF1121" s="1"/>
  <c r="I1121" s="1"/>
  <c r="AK1122"/>
  <c r="AE1122"/>
  <c r="AF1122" s="1"/>
  <c r="I1122" s="1"/>
  <c r="AK1123"/>
  <c r="AE1123"/>
  <c r="AF1123" s="1"/>
  <c r="I1123" s="1"/>
  <c r="AK1124"/>
  <c r="AE1124"/>
  <c r="AF1124" s="1"/>
  <c r="I1124" s="1"/>
  <c r="AK1125"/>
  <c r="AE1125"/>
  <c r="AF1125" s="1"/>
  <c r="I1125" s="1"/>
  <c r="AK1126"/>
  <c r="AE1126"/>
  <c r="AF1126" s="1"/>
  <c r="I1126" s="1"/>
  <c r="AK1127"/>
  <c r="AE1127"/>
  <c r="AF1127" s="1"/>
  <c r="I1127" s="1"/>
  <c r="AK1129"/>
  <c r="AE1129"/>
  <c r="AF1129" s="1"/>
  <c r="I1129" s="1"/>
  <c r="AK1130"/>
  <c r="AE1130"/>
  <c r="AF1130" s="1"/>
  <c r="I1130" s="1"/>
  <c r="AK1131"/>
  <c r="AE1131"/>
  <c r="AF1131" s="1"/>
  <c r="I1131" s="1"/>
  <c r="AK1132"/>
  <c r="AE1132"/>
  <c r="AF1132" s="1"/>
  <c r="I1132" s="1"/>
  <c r="AK1133"/>
  <c r="AE1133"/>
  <c r="AF1133" s="1"/>
  <c r="I1133" s="1"/>
  <c r="AK1134"/>
  <c r="AE1134"/>
  <c r="AF1134" s="1"/>
  <c r="I1134" s="1"/>
  <c r="AK1135"/>
  <c r="AE1135"/>
  <c r="AF1135" s="1"/>
  <c r="I1135" s="1"/>
  <c r="AK1136"/>
  <c r="AE1136"/>
  <c r="AF1136" s="1"/>
  <c r="I1136" s="1"/>
  <c r="AK1137"/>
  <c r="AE1137"/>
  <c r="AF1137" s="1"/>
  <c r="I1137" s="1"/>
  <c r="AK1138"/>
  <c r="AE1138"/>
  <c r="AF1138" s="1"/>
  <c r="I1138" s="1"/>
  <c r="AK1139"/>
  <c r="AE1139"/>
  <c r="AF1139" s="1"/>
  <c r="I1139" s="1"/>
  <c r="AK1140"/>
  <c r="AE1140"/>
  <c r="AF1140" s="1"/>
  <c r="I1140" s="1"/>
  <c r="AK1141"/>
  <c r="AE1141"/>
  <c r="AF1141" s="1"/>
  <c r="I1141" s="1"/>
  <c r="AK1142"/>
  <c r="AE1142"/>
  <c r="AF1142" s="1"/>
  <c r="I1142" s="1"/>
  <c r="AK1143"/>
  <c r="AE1143"/>
  <c r="AF1143" s="1"/>
  <c r="I1143" s="1"/>
  <c r="AK1144"/>
  <c r="AE1144"/>
  <c r="AF1144" s="1"/>
  <c r="I1144" s="1"/>
  <c r="AK1145"/>
  <c r="AE1145"/>
  <c r="AF1145" s="1"/>
  <c r="I1145" s="1"/>
  <c r="AK1146"/>
  <c r="AE1146"/>
  <c r="AF1146" s="1"/>
  <c r="I1146" s="1"/>
  <c r="AK1148"/>
  <c r="AE1148"/>
  <c r="AF1148" s="1"/>
  <c r="I1148" s="1"/>
  <c r="AK1149"/>
  <c r="AE1149"/>
  <c r="AF1149" s="1"/>
  <c r="I1149" s="1"/>
  <c r="AK1150"/>
  <c r="AE1150"/>
  <c r="AF1150" s="1"/>
  <c r="I1150" s="1"/>
  <c r="AK1151"/>
  <c r="AE1151"/>
  <c r="AF1151" s="1"/>
  <c r="I1151" s="1"/>
  <c r="AK1152"/>
  <c r="AE1152"/>
  <c r="AF1152" s="1"/>
  <c r="I1152" s="1"/>
  <c r="AK1153"/>
  <c r="AE1153"/>
  <c r="AF1153" s="1"/>
  <c r="I1153" s="1"/>
  <c r="AK1154"/>
  <c r="AE1154"/>
  <c r="AF1154" s="1"/>
  <c r="I1154" s="1"/>
  <c r="AK1155"/>
  <c r="AE1155"/>
  <c r="AF1155" s="1"/>
  <c r="I1155" s="1"/>
  <c r="AK1156"/>
  <c r="AE1156"/>
  <c r="AF1156" s="1"/>
  <c r="I1156" s="1"/>
  <c r="AK1157"/>
  <c r="AE1157"/>
  <c r="AF1157" s="1"/>
  <c r="I1157" s="1"/>
  <c r="AK1158"/>
  <c r="AE1158"/>
  <c r="AF1158" s="1"/>
  <c r="I1158" s="1"/>
  <c r="AK1159"/>
  <c r="AE1159"/>
  <c r="AF1159" s="1"/>
  <c r="I1159" s="1"/>
  <c r="AK1160"/>
  <c r="AE1160"/>
  <c r="AF1160" s="1"/>
  <c r="I1160" s="1"/>
  <c r="AK1161"/>
  <c r="AE1161"/>
  <c r="AF1161" s="1"/>
  <c r="I1161" s="1"/>
  <c r="AK1162"/>
  <c r="AE1162"/>
  <c r="AF1162" s="1"/>
  <c r="I1162" s="1"/>
  <c r="AK1163"/>
  <c r="AE1163"/>
  <c r="AF1163" s="1"/>
  <c r="I1163" s="1"/>
  <c r="AK1165"/>
  <c r="AE1165"/>
  <c r="AF1165" s="1"/>
  <c r="I1165" s="1"/>
  <c r="AK1166"/>
  <c r="AE1166"/>
  <c r="AF1166" s="1"/>
  <c r="I1166" s="1"/>
  <c r="AK1167"/>
  <c r="AE1167"/>
  <c r="AF1167" s="1"/>
  <c r="I1167" s="1"/>
  <c r="AK1168"/>
  <c r="AE1168"/>
  <c r="AF1168" s="1"/>
  <c r="I1168" s="1"/>
  <c r="AK1169"/>
  <c r="AE1169"/>
  <c r="AF1169" s="1"/>
  <c r="I1169" s="1"/>
  <c r="AK1170"/>
  <c r="AE1170"/>
  <c r="AF1170" s="1"/>
  <c r="I1170" s="1"/>
  <c r="AK1171"/>
  <c r="AE1171"/>
  <c r="AF1171" s="1"/>
  <c r="I1171" s="1"/>
  <c r="AK1172"/>
  <c r="AE1172"/>
  <c r="AF1172" s="1"/>
  <c r="I1172" s="1"/>
  <c r="AK1173"/>
  <c r="AE1173"/>
  <c r="AF1173" s="1"/>
  <c r="I1173" s="1"/>
  <c r="AK1174"/>
  <c r="AE1174"/>
  <c r="AF1174" s="1"/>
  <c r="I1174" s="1"/>
  <c r="AK1175"/>
  <c r="AE1175"/>
  <c r="AF1175" s="1"/>
  <c r="I1175" s="1"/>
  <c r="AK1176"/>
  <c r="AE1176"/>
  <c r="AF1176" s="1"/>
  <c r="I1176" s="1"/>
  <c r="AK1177"/>
  <c r="AE1177"/>
  <c r="AF1177" s="1"/>
  <c r="I1177" s="1"/>
  <c r="AK1178"/>
  <c r="AE1178"/>
  <c r="AF1178" s="1"/>
  <c r="I1178" s="1"/>
  <c r="AK1180"/>
  <c r="AE1180"/>
  <c r="AF1180" s="1"/>
  <c r="I1180" s="1"/>
  <c r="AK1181"/>
  <c r="AE1181"/>
  <c r="AF1181" s="1"/>
  <c r="I1181" s="1"/>
  <c r="AK1182"/>
  <c r="AE1182"/>
  <c r="AF1182" s="1"/>
  <c r="I1182" s="1"/>
  <c r="AK1183"/>
  <c r="AE1183"/>
  <c r="AF1183" s="1"/>
  <c r="I1183" s="1"/>
  <c r="AK1184"/>
  <c r="AE1184"/>
  <c r="AF1184" s="1"/>
  <c r="I1184" s="1"/>
  <c r="AK1185"/>
  <c r="AE1185"/>
  <c r="AF1185" s="1"/>
  <c r="I1185" s="1"/>
  <c r="AK1186"/>
  <c r="AE1186"/>
  <c r="AF1186" s="1"/>
  <c r="I1186" s="1"/>
  <c r="AK1187"/>
  <c r="AE1187"/>
  <c r="AF1187" s="1"/>
  <c r="I1187" s="1"/>
  <c r="AK1188"/>
  <c r="AE1188"/>
  <c r="AF1188" s="1"/>
  <c r="I1188" s="1"/>
  <c r="AK1189"/>
  <c r="AE1189"/>
  <c r="AF1189" s="1"/>
  <c r="I1189" s="1"/>
  <c r="AK1190"/>
  <c r="AE1190"/>
  <c r="AF1190" s="1"/>
  <c r="I1190" s="1"/>
  <c r="AK1191"/>
  <c r="AE1191"/>
  <c r="AF1191" s="1"/>
  <c r="I1191" s="1"/>
  <c r="AK1193"/>
  <c r="AE1193"/>
  <c r="AF1193" s="1"/>
  <c r="I1193" s="1"/>
  <c r="AK1194"/>
  <c r="AE1194"/>
  <c r="AF1194" s="1"/>
  <c r="I1194" s="1"/>
  <c r="AK1195"/>
  <c r="AE1195"/>
  <c r="AF1195" s="1"/>
  <c r="I1195" s="1"/>
  <c r="AK1196"/>
  <c r="AE1196"/>
  <c r="AF1196" s="1"/>
  <c r="I1196" s="1"/>
  <c r="AK1197"/>
  <c r="AE1197"/>
  <c r="AF1197" s="1"/>
  <c r="I1197" s="1"/>
  <c r="AK1198"/>
  <c r="AE1198"/>
  <c r="AF1198" s="1"/>
  <c r="I1198" s="1"/>
  <c r="AK1199"/>
  <c r="AE1199"/>
  <c r="AF1199" s="1"/>
  <c r="I1199" s="1"/>
  <c r="AK1200"/>
  <c r="AE1200"/>
  <c r="AF1200" s="1"/>
  <c r="I1200" s="1"/>
  <c r="AK1201"/>
  <c r="AE1201"/>
  <c r="AF1201" s="1"/>
  <c r="I1201" s="1"/>
  <c r="AK1202"/>
  <c r="AE1202"/>
  <c r="AF1202" s="1"/>
  <c r="I1202" s="1"/>
  <c r="AK1204"/>
  <c r="AE1204"/>
  <c r="AF1204" s="1"/>
  <c r="I1204" s="1"/>
  <c r="AK1205"/>
  <c r="AE1205"/>
  <c r="AF1205" s="1"/>
  <c r="I1205" s="1"/>
  <c r="AK1206"/>
  <c r="AE1206"/>
  <c r="AF1206" s="1"/>
  <c r="I1206" s="1"/>
  <c r="AK1207"/>
  <c r="AE1207"/>
  <c r="AF1207" s="1"/>
  <c r="I1207" s="1"/>
  <c r="AK1208"/>
  <c r="AE1208"/>
  <c r="AF1208" s="1"/>
  <c r="I1208" s="1"/>
  <c r="AK1209"/>
  <c r="AE1209"/>
  <c r="AF1209" s="1"/>
  <c r="I1209" s="1"/>
  <c r="AK1210"/>
  <c r="AE1210"/>
  <c r="AF1210" s="1"/>
  <c r="I1210" s="1"/>
  <c r="AK1211"/>
  <c r="AE1211"/>
  <c r="AF1211" s="1"/>
  <c r="I1211" s="1"/>
  <c r="AK1212"/>
  <c r="AE1212"/>
  <c r="AF1212" s="1"/>
  <c r="I1212" s="1"/>
  <c r="AK1213"/>
  <c r="AE1213"/>
  <c r="AF1213" s="1"/>
  <c r="I1213" s="1"/>
  <c r="AK1214"/>
  <c r="AE1214"/>
  <c r="AF1214" s="1"/>
  <c r="I1214" s="1"/>
  <c r="AK1215"/>
  <c r="AE1215"/>
  <c r="AF1215" s="1"/>
  <c r="I1215" s="1"/>
  <c r="AK1216"/>
  <c r="AE1216"/>
  <c r="AF1216" s="1"/>
  <c r="I1216" s="1"/>
  <c r="AK1218"/>
  <c r="AE1218"/>
  <c r="AF1218" s="1"/>
  <c r="I1218" s="1"/>
  <c r="AK1219"/>
  <c r="AE1219"/>
  <c r="AF1219" s="1"/>
  <c r="I1219" s="1"/>
  <c r="AK1220"/>
  <c r="AE1220"/>
  <c r="AF1220" s="1"/>
  <c r="I1220" s="1"/>
  <c r="AK1221"/>
  <c r="AE1221"/>
  <c r="AF1221" s="1"/>
  <c r="I1221" s="1"/>
  <c r="AK1222"/>
  <c r="AE1222"/>
  <c r="AF1222" s="1"/>
  <c r="I1222" s="1"/>
  <c r="AK1223"/>
  <c r="AE1223"/>
  <c r="AF1223" s="1"/>
  <c r="I1223" s="1"/>
  <c r="AK1224"/>
  <c r="AE1224"/>
  <c r="AF1224" s="1"/>
  <c r="I1224" s="1"/>
  <c r="AK1225"/>
  <c r="AE1225"/>
  <c r="AF1225" s="1"/>
  <c r="I1225" s="1"/>
  <c r="AK1226"/>
  <c r="AE1226"/>
  <c r="AF1226" s="1"/>
  <c r="I1226" s="1"/>
  <c r="AK1227"/>
  <c r="AE1227"/>
  <c r="AF1227" s="1"/>
  <c r="I1227" s="1"/>
  <c r="AK1229"/>
  <c r="AE1229"/>
  <c r="AF1229" s="1"/>
  <c r="I1229" s="1"/>
  <c r="AK1230"/>
  <c r="AE1230"/>
  <c r="AF1230" s="1"/>
  <c r="I1230" s="1"/>
  <c r="AK1231"/>
  <c r="AE1231"/>
  <c r="AF1231" s="1"/>
  <c r="I1231" s="1"/>
  <c r="AK1232"/>
  <c r="AE1232"/>
  <c r="AF1232" s="1"/>
  <c r="I1232" s="1"/>
  <c r="AK1233"/>
  <c r="AE1233"/>
  <c r="AF1233" s="1"/>
  <c r="I1233" s="1"/>
  <c r="AK1234"/>
  <c r="AE1234"/>
  <c r="AF1234" s="1"/>
  <c r="I1234" s="1"/>
  <c r="AK1235"/>
  <c r="AE1235"/>
  <c r="AF1235" s="1"/>
  <c r="I1235" s="1"/>
  <c r="AK1236"/>
  <c r="AE1236"/>
  <c r="AF1236" s="1"/>
  <c r="I1236" s="1"/>
  <c r="AK1237"/>
  <c r="AE1237"/>
  <c r="AF1237" s="1"/>
  <c r="I1237" s="1"/>
  <c r="AK1238"/>
  <c r="AE1238"/>
  <c r="AF1238" s="1"/>
  <c r="I1238" s="1"/>
  <c r="AK1239"/>
  <c r="AE1239"/>
  <c r="AF1239" s="1"/>
  <c r="I1239" s="1"/>
  <c r="AK1240"/>
  <c r="AE1240"/>
  <c r="AF1240" s="1"/>
  <c r="I1240" s="1"/>
  <c r="AK1242"/>
  <c r="AE1242"/>
  <c r="AF1242" s="1"/>
  <c r="I1242" s="1"/>
  <c r="AK1243"/>
  <c r="AE1243"/>
  <c r="AF1243" s="1"/>
  <c r="I1243" s="1"/>
  <c r="AK1244"/>
  <c r="AE1244"/>
  <c r="AF1244" s="1"/>
  <c r="I1244" s="1"/>
  <c r="AK1245"/>
  <c r="AE1245"/>
  <c r="AF1245" s="1"/>
  <c r="I1245" s="1"/>
  <c r="AK1246"/>
  <c r="AE1246"/>
  <c r="AF1246" s="1"/>
  <c r="I1246" s="1"/>
  <c r="AK1247"/>
  <c r="AE1247"/>
  <c r="AF1247" s="1"/>
  <c r="I1247" s="1"/>
  <c r="AK1248"/>
  <c r="AE1248"/>
  <c r="AF1248" s="1"/>
  <c r="I1248" s="1"/>
  <c r="AK1249"/>
  <c r="AE1249"/>
  <c r="AF1249" s="1"/>
  <c r="I1249" s="1"/>
  <c r="AK1250"/>
  <c r="AE1250"/>
  <c r="AF1250" s="1"/>
  <c r="I1250" s="1"/>
  <c r="AK1251"/>
  <c r="AE1251"/>
  <c r="AF1251" s="1"/>
  <c r="I1251" s="1"/>
  <c r="AK1252"/>
  <c r="AE1252"/>
  <c r="AF1252" s="1"/>
  <c r="I1252" s="1"/>
  <c r="AK1253"/>
  <c r="AE1253"/>
  <c r="AF1253" s="1"/>
  <c r="I1253" s="1"/>
  <c r="AK1254"/>
  <c r="AE1254"/>
  <c r="AF1254" s="1"/>
  <c r="I1254" s="1"/>
  <c r="AK1255"/>
  <c r="AE1255"/>
  <c r="AF1255" s="1"/>
  <c r="I1255" s="1"/>
  <c r="AK1256"/>
  <c r="AE1256"/>
  <c r="AF1256" s="1"/>
  <c r="I1256" s="1"/>
  <c r="AK1257"/>
  <c r="AE1257"/>
  <c r="AF1257" s="1"/>
  <c r="I1257" s="1"/>
  <c r="AK1258"/>
  <c r="AE1258"/>
  <c r="AF1258" s="1"/>
  <c r="I1258" s="1"/>
  <c r="AK1259"/>
  <c r="AE1259"/>
  <c r="AF1259" s="1"/>
  <c r="I1259" s="1"/>
  <c r="AK1260"/>
  <c r="AE1260"/>
  <c r="AF1260" s="1"/>
  <c r="I1260" s="1"/>
  <c r="AK1261"/>
  <c r="AE1261"/>
  <c r="AF1261" s="1"/>
  <c r="I1261" s="1"/>
  <c r="AK1262"/>
  <c r="AE1262"/>
  <c r="AF1262" s="1"/>
  <c r="I1262" s="1"/>
  <c r="AK1263"/>
  <c r="AE1263"/>
  <c r="AF1263" s="1"/>
  <c r="I1263" s="1"/>
  <c r="AK1265"/>
  <c r="AE1265"/>
  <c r="AF1265" s="1"/>
  <c r="I1265" s="1"/>
  <c r="AK1266"/>
  <c r="AE1266"/>
  <c r="AF1266" s="1"/>
  <c r="I1266" s="1"/>
  <c r="AK1267"/>
  <c r="AE1267"/>
  <c r="AF1267" s="1"/>
  <c r="I1267" s="1"/>
  <c r="AK1268"/>
  <c r="AE1268"/>
  <c r="AF1268" s="1"/>
  <c r="I1268" s="1"/>
  <c r="X1269"/>
  <c r="AE1269"/>
  <c r="AF1269" s="1"/>
  <c r="I1269" s="1"/>
  <c r="AK1270"/>
  <c r="AE1270"/>
  <c r="AF1270" s="1"/>
  <c r="I1270" s="1"/>
  <c r="X1271"/>
  <c r="AE1271"/>
  <c r="AF1271" s="1"/>
  <c r="I1271" s="1"/>
  <c r="AK1272"/>
  <c r="AE1272"/>
  <c r="AF1272" s="1"/>
  <c r="I1272" s="1"/>
  <c r="X1273"/>
  <c r="AE1273"/>
  <c r="AF1273" s="1"/>
  <c r="I1273" s="1"/>
  <c r="AK1274"/>
  <c r="AE1274"/>
  <c r="AF1274" s="1"/>
  <c r="I1274" s="1"/>
  <c r="X1275"/>
  <c r="AE1275"/>
  <c r="AF1275" s="1"/>
  <c r="I1275" s="1"/>
  <c r="AK1276"/>
  <c r="AE1276"/>
  <c r="AF1276" s="1"/>
  <c r="I1276" s="1"/>
  <c r="X1277"/>
  <c r="AE1277"/>
  <c r="AF1277" s="1"/>
  <c r="I1277" s="1"/>
  <c r="AK1278"/>
  <c r="AE1278"/>
  <c r="AF1278" s="1"/>
  <c r="I1278" s="1"/>
  <c r="X1279"/>
  <c r="AE1279"/>
  <c r="AF1279" s="1"/>
  <c r="I1279" s="1"/>
  <c r="AK1280"/>
  <c r="AE1280"/>
  <c r="AF1280" s="1"/>
  <c r="I1280" s="1"/>
  <c r="X1281"/>
  <c r="AE1281"/>
  <c r="AF1281" s="1"/>
  <c r="I1281" s="1"/>
  <c r="AK1282"/>
  <c r="AE1282"/>
  <c r="AF1282" s="1"/>
  <c r="I1282" s="1"/>
  <c r="X1283"/>
  <c r="AE1283"/>
  <c r="AF1283" s="1"/>
  <c r="I1283" s="1"/>
  <c r="AK1285"/>
  <c r="AE1285"/>
  <c r="AF1285" s="1"/>
  <c r="I1285" s="1"/>
  <c r="X1286"/>
  <c r="AE1286"/>
  <c r="AF1286" s="1"/>
  <c r="I1286" s="1"/>
  <c r="AK1287"/>
  <c r="AE1287"/>
  <c r="AF1287" s="1"/>
  <c r="I1287" s="1"/>
  <c r="X1288"/>
  <c r="AE1288"/>
  <c r="AF1288" s="1"/>
  <c r="I1288" s="1"/>
  <c r="AK1289"/>
  <c r="AE1289"/>
  <c r="AF1289" s="1"/>
  <c r="I1289" s="1"/>
  <c r="X1290"/>
  <c r="AE1290"/>
  <c r="AF1290" s="1"/>
  <c r="I1290" s="1"/>
  <c r="AK1291"/>
  <c r="AE1291"/>
  <c r="AF1291" s="1"/>
  <c r="I1291" s="1"/>
  <c r="X1292"/>
  <c r="AE1292"/>
  <c r="AF1292" s="1"/>
  <c r="I1292" s="1"/>
  <c r="AK1293"/>
  <c r="AE1293"/>
  <c r="AF1293" s="1"/>
  <c r="I1293" s="1"/>
  <c r="X1294"/>
  <c r="AE1294"/>
  <c r="AF1294" s="1"/>
  <c r="I1294" s="1"/>
  <c r="AK1295"/>
  <c r="AE1295"/>
  <c r="AF1295" s="1"/>
  <c r="I1295" s="1"/>
  <c r="X1296"/>
  <c r="AE1296"/>
  <c r="AF1296" s="1"/>
  <c r="I1296" s="1"/>
  <c r="AK1297"/>
  <c r="AE1297"/>
  <c r="AF1297" s="1"/>
  <c r="I1297" s="1"/>
  <c r="X1298"/>
  <c r="AE1298"/>
  <c r="AF1298" s="1"/>
  <c r="I1298" s="1"/>
  <c r="AK1299"/>
  <c r="AE1299"/>
  <c r="AF1299" s="1"/>
  <c r="I1299" s="1"/>
  <c r="X1301"/>
  <c r="AE1301"/>
  <c r="AF1301" s="1"/>
  <c r="I1301" s="1"/>
  <c r="AK1302"/>
  <c r="AE1302"/>
  <c r="AF1302" s="1"/>
  <c r="I1302" s="1"/>
  <c r="X1303"/>
  <c r="AE1303"/>
  <c r="AF1303" s="1"/>
  <c r="I1303" s="1"/>
  <c r="AK1304"/>
  <c r="AE1304"/>
  <c r="AF1304" s="1"/>
  <c r="I1304" s="1"/>
  <c r="X1305"/>
  <c r="AE1305"/>
  <c r="AF1305" s="1"/>
  <c r="I1305" s="1"/>
  <c r="AK1306"/>
  <c r="AE1306"/>
  <c r="AF1306" s="1"/>
  <c r="I1306" s="1"/>
  <c r="X1307"/>
  <c r="AE1307"/>
  <c r="AF1307" s="1"/>
  <c r="I1307" s="1"/>
  <c r="AK1308"/>
  <c r="AE1308"/>
  <c r="AF1308" s="1"/>
  <c r="I1308" s="1"/>
  <c r="X1309"/>
  <c r="AE1309"/>
  <c r="AF1309" s="1"/>
  <c r="I1309" s="1"/>
  <c r="AK1310"/>
  <c r="AE1310"/>
  <c r="AF1310" s="1"/>
  <c r="I1310" s="1"/>
  <c r="X1311"/>
  <c r="AE1311"/>
  <c r="AF1311" s="1"/>
  <c r="I1311" s="1"/>
  <c r="AK1312"/>
  <c r="AE1312"/>
  <c r="AF1312" s="1"/>
  <c r="I1312" s="1"/>
  <c r="X1313"/>
  <c r="AE1313"/>
  <c r="AF1313" s="1"/>
  <c r="I1313" s="1"/>
  <c r="AK1314"/>
  <c r="AE1314"/>
  <c r="AF1314" s="1"/>
  <c r="I1314" s="1"/>
  <c r="X1316"/>
  <c r="AE1316"/>
  <c r="AF1316" s="1"/>
  <c r="I1316" s="1"/>
  <c r="AK1317"/>
  <c r="AE1317"/>
  <c r="AF1317" s="1"/>
  <c r="I1317" s="1"/>
  <c r="X1318"/>
  <c r="AE1318"/>
  <c r="AF1318" s="1"/>
  <c r="I1318" s="1"/>
  <c r="AK1319"/>
  <c r="AE1319"/>
  <c r="AF1319" s="1"/>
  <c r="I1319" s="1"/>
  <c r="X1320"/>
  <c r="AE1320"/>
  <c r="AF1320" s="1"/>
  <c r="I1320" s="1"/>
  <c r="AK1321"/>
  <c r="AE1321"/>
  <c r="AF1321" s="1"/>
  <c r="I1321" s="1"/>
  <c r="X1322"/>
  <c r="AE1322"/>
  <c r="AF1322" s="1"/>
  <c r="I1322" s="1"/>
  <c r="AK1323"/>
  <c r="AE1323"/>
  <c r="AF1323" s="1"/>
  <c r="I1323" s="1"/>
  <c r="X1324"/>
  <c r="AE1324"/>
  <c r="AF1324" s="1"/>
  <c r="I1324" s="1"/>
  <c r="AK1325"/>
  <c r="AE1325"/>
  <c r="AF1325" s="1"/>
  <c r="I1325" s="1"/>
  <c r="X1326"/>
  <c r="AE1326"/>
  <c r="AF1326" s="1"/>
  <c r="I1326" s="1"/>
  <c r="AK1327"/>
  <c r="AE1327"/>
  <c r="AF1327" s="1"/>
  <c r="I1327" s="1"/>
  <c r="X1328"/>
  <c r="AE1328"/>
  <c r="AF1328" s="1"/>
  <c r="I1328" s="1"/>
  <c r="AK1329"/>
  <c r="AE1329"/>
  <c r="AF1329" s="1"/>
  <c r="I1329" s="1"/>
  <c r="X1330"/>
  <c r="AE1330"/>
  <c r="AF1330" s="1"/>
  <c r="I1330" s="1"/>
  <c r="AK1331"/>
  <c r="AE1331"/>
  <c r="AF1331" s="1"/>
  <c r="I1331" s="1"/>
  <c r="X1333"/>
  <c r="AE1333"/>
  <c r="AF1333" s="1"/>
  <c r="I1333" s="1"/>
  <c r="AK1334"/>
  <c r="AE1334"/>
  <c r="AF1334" s="1"/>
  <c r="I1334" s="1"/>
  <c r="X1335"/>
  <c r="AE1335"/>
  <c r="AF1335" s="1"/>
  <c r="I1335" s="1"/>
  <c r="AK1336"/>
  <c r="AE1336"/>
  <c r="AF1336" s="1"/>
  <c r="I1336" s="1"/>
  <c r="X1337"/>
  <c r="AE1337"/>
  <c r="AF1337" s="1"/>
  <c r="I1337" s="1"/>
  <c r="AK1338"/>
  <c r="AE1338"/>
  <c r="AF1338" s="1"/>
  <c r="I1338" s="1"/>
  <c r="X1339"/>
  <c r="AE1339"/>
  <c r="AF1339" s="1"/>
  <c r="I1339" s="1"/>
  <c r="AK1340"/>
  <c r="AE1340"/>
  <c r="AF1340" s="1"/>
  <c r="I1340" s="1"/>
  <c r="X1341"/>
  <c r="AE1341"/>
  <c r="AF1341" s="1"/>
  <c r="I1341" s="1"/>
  <c r="AK1342"/>
  <c r="AE1342"/>
  <c r="AF1342" s="1"/>
  <c r="I1342" s="1"/>
  <c r="X1343"/>
  <c r="AE1343"/>
  <c r="AF1343" s="1"/>
  <c r="I1343" s="1"/>
  <c r="AK1344"/>
  <c r="AE1344"/>
  <c r="AF1344" s="1"/>
  <c r="I1344" s="1"/>
  <c r="X1345"/>
  <c r="AE1345"/>
  <c r="AF1345" s="1"/>
  <c r="I1345" s="1"/>
  <c r="AK1346"/>
  <c r="AE1346"/>
  <c r="AF1346" s="1"/>
  <c r="I1346" s="1"/>
  <c r="AK1349"/>
  <c r="AE1349"/>
  <c r="AF1349" s="1"/>
  <c r="I1349" s="1"/>
  <c r="AK1351"/>
  <c r="AE1351"/>
  <c r="AF1351" s="1"/>
  <c r="I1351" s="1"/>
  <c r="AK1353"/>
  <c r="AE1353"/>
  <c r="AF1353" s="1"/>
  <c r="I1353" s="1"/>
  <c r="AK1355"/>
  <c r="AE1355"/>
  <c r="AF1355" s="1"/>
  <c r="I1355" s="1"/>
  <c r="AK1357"/>
  <c r="AE1357"/>
  <c r="AF1357" s="1"/>
  <c r="I1357" s="1"/>
  <c r="AK1359"/>
  <c r="AE1359"/>
  <c r="AF1359" s="1"/>
  <c r="I1359" s="1"/>
  <c r="AK1361"/>
  <c r="AE1361"/>
  <c r="AF1361" s="1"/>
  <c r="I1361" s="1"/>
  <c r="AK1363"/>
  <c r="AE1363"/>
  <c r="AF1363" s="1"/>
  <c r="I1363" s="1"/>
  <c r="AK1365"/>
  <c r="AE1365"/>
  <c r="AF1365" s="1"/>
  <c r="I1365" s="1"/>
  <c r="AK1367"/>
  <c r="AE1367"/>
  <c r="AF1367" s="1"/>
  <c r="I1367" s="1"/>
  <c r="AK1369"/>
  <c r="AE1369"/>
  <c r="AF1369" s="1"/>
  <c r="I1369" s="1"/>
  <c r="X1371"/>
  <c r="AE1371"/>
  <c r="AF1371" s="1"/>
  <c r="I1371" s="1"/>
  <c r="AK1372"/>
  <c r="AE1372"/>
  <c r="AF1372" s="1"/>
  <c r="I1372" s="1"/>
  <c r="X1373"/>
  <c r="AE1373"/>
  <c r="AF1373" s="1"/>
  <c r="I1373" s="1"/>
  <c r="AK1374"/>
  <c r="AE1374"/>
  <c r="AF1374" s="1"/>
  <c r="I1374" s="1"/>
  <c r="X1375"/>
  <c r="AE1375"/>
  <c r="AF1375" s="1"/>
  <c r="I1375" s="1"/>
  <c r="AK1376"/>
  <c r="AE1376"/>
  <c r="AF1376" s="1"/>
  <c r="I1376" s="1"/>
  <c r="X1377"/>
  <c r="AE1377"/>
  <c r="AF1377" s="1"/>
  <c r="I1377" s="1"/>
  <c r="AK1378"/>
  <c r="AE1378"/>
  <c r="AF1378" s="1"/>
  <c r="I1378" s="1"/>
  <c r="X1379"/>
  <c r="AE1379"/>
  <c r="AF1379" s="1"/>
  <c r="I1379" s="1"/>
  <c r="AK1380"/>
  <c r="AE1380"/>
  <c r="AF1380" s="1"/>
  <c r="I1380" s="1"/>
  <c r="X1381"/>
  <c r="AE1381"/>
  <c r="AF1381" s="1"/>
  <c r="I1381" s="1"/>
  <c r="AK1382"/>
  <c r="AE1382"/>
  <c r="AF1382" s="1"/>
  <c r="I1382" s="1"/>
  <c r="X1383"/>
  <c r="AE1383"/>
  <c r="AF1383" s="1"/>
  <c r="I1383" s="1"/>
  <c r="AK1384"/>
  <c r="AE1384"/>
  <c r="AF1384" s="1"/>
  <c r="I1384" s="1"/>
  <c r="X1385"/>
  <c r="AE1385"/>
  <c r="AF1385" s="1"/>
  <c r="I1385" s="1"/>
  <c r="AK1386"/>
  <c r="AE1386"/>
  <c r="AF1386" s="1"/>
  <c r="I1386" s="1"/>
  <c r="X1387"/>
  <c r="AE1387"/>
  <c r="AF1387" s="1"/>
  <c r="I1387" s="1"/>
  <c r="AK1388"/>
  <c r="AE1388"/>
  <c r="AF1388" s="1"/>
  <c r="I1388" s="1"/>
  <c r="X1389"/>
  <c r="AE1389"/>
  <c r="AF1389" s="1"/>
  <c r="I1389" s="1"/>
  <c r="AK1390"/>
  <c r="AE1390"/>
  <c r="AF1390" s="1"/>
  <c r="I1390" s="1"/>
  <c r="AK1393"/>
  <c r="AE1393"/>
  <c r="AF1393" s="1"/>
  <c r="I1393" s="1"/>
  <c r="AK1395"/>
  <c r="AE1395"/>
  <c r="AF1395" s="1"/>
  <c r="I1395" s="1"/>
  <c r="AK1397"/>
  <c r="AE1397"/>
  <c r="AF1397" s="1"/>
  <c r="I1397" s="1"/>
  <c r="AK1399"/>
  <c r="AE1399"/>
  <c r="AF1399" s="1"/>
  <c r="I1399" s="1"/>
  <c r="AK1401"/>
  <c r="AE1401"/>
  <c r="AF1401" s="1"/>
  <c r="I1401" s="1"/>
  <c r="AK1403"/>
  <c r="AE1403"/>
  <c r="AF1403" s="1"/>
  <c r="I1403" s="1"/>
  <c r="AK1405"/>
  <c r="AE1405"/>
  <c r="AF1405" s="1"/>
  <c r="I1405" s="1"/>
  <c r="AK1407"/>
  <c r="AE1407"/>
  <c r="AF1407" s="1"/>
  <c r="I1407" s="1"/>
  <c r="AK1410"/>
  <c r="AE1410"/>
  <c r="AF1410" s="1"/>
  <c r="I1410" s="1"/>
  <c r="AK1412"/>
  <c r="AE1412"/>
  <c r="AF1412" s="1"/>
  <c r="I1412" s="1"/>
  <c r="AK1414"/>
  <c r="AE1414"/>
  <c r="AF1414" s="1"/>
  <c r="I1414" s="1"/>
  <c r="AK1416"/>
  <c r="AE1416"/>
  <c r="AF1416" s="1"/>
  <c r="I1416" s="1"/>
  <c r="AK1418"/>
  <c r="AE1418"/>
  <c r="AF1418" s="1"/>
  <c r="I1418" s="1"/>
  <c r="AK1420"/>
  <c r="AE1420"/>
  <c r="AF1420" s="1"/>
  <c r="I1420" s="1"/>
  <c r="AK1422"/>
  <c r="AE1422"/>
  <c r="AF1422" s="1"/>
  <c r="I1422" s="1"/>
  <c r="X1424"/>
  <c r="AE1424"/>
  <c r="AF1424" s="1"/>
  <c r="I1424" s="1"/>
  <c r="AK1425"/>
  <c r="AE1425"/>
  <c r="AF1425" s="1"/>
  <c r="I1425" s="1"/>
  <c r="X1426"/>
  <c r="AE1426"/>
  <c r="AF1426" s="1"/>
  <c r="I1426" s="1"/>
  <c r="AK1427"/>
  <c r="AE1427"/>
  <c r="AF1427" s="1"/>
  <c r="I1427" s="1"/>
  <c r="X1428"/>
  <c r="AE1428"/>
  <c r="AF1428" s="1"/>
  <c r="I1428" s="1"/>
  <c r="AK1429"/>
  <c r="AE1429"/>
  <c r="AF1429" s="1"/>
  <c r="I1429" s="1"/>
  <c r="X1430"/>
  <c r="AE1430"/>
  <c r="AF1430" s="1"/>
  <c r="I1430" s="1"/>
  <c r="AK1431"/>
  <c r="AE1431"/>
  <c r="AF1431" s="1"/>
  <c r="I1431" s="1"/>
  <c r="X1432"/>
  <c r="AE1432"/>
  <c r="AF1432" s="1"/>
  <c r="I1432" s="1"/>
  <c r="AK1433"/>
  <c r="AE1433"/>
  <c r="AF1433" s="1"/>
  <c r="I1433" s="1"/>
  <c r="X1434"/>
  <c r="AE1434"/>
  <c r="AF1434" s="1"/>
  <c r="I1434" s="1"/>
  <c r="AK1435"/>
  <c r="AE1435"/>
  <c r="AF1435" s="1"/>
  <c r="I1435" s="1"/>
  <c r="X1436"/>
  <c r="AE1436"/>
  <c r="AF1436" s="1"/>
  <c r="I1436" s="1"/>
  <c r="AK1437"/>
  <c r="AE1437"/>
  <c r="AF1437" s="1"/>
  <c r="I1437" s="1"/>
  <c r="X1438"/>
  <c r="AE1438"/>
  <c r="AF1438" s="1"/>
  <c r="I1438" s="1"/>
  <c r="AK1439"/>
  <c r="AE1439"/>
  <c r="AF1439" s="1"/>
  <c r="I1439" s="1"/>
  <c r="X1440"/>
  <c r="AE1440"/>
  <c r="AF1440" s="1"/>
  <c r="I1440" s="1"/>
  <c r="AK1441"/>
  <c r="AE1441"/>
  <c r="AF1441" s="1"/>
  <c r="I1441" s="1"/>
  <c r="X1442"/>
  <c r="AE1442"/>
  <c r="AF1442" s="1"/>
  <c r="I1442" s="1"/>
  <c r="AK1444"/>
  <c r="AE1444"/>
  <c r="AF1444" s="1"/>
  <c r="I1444" s="1"/>
  <c r="X1445"/>
  <c r="AE1445"/>
  <c r="AF1445" s="1"/>
  <c r="I1445" s="1"/>
  <c r="AK1446"/>
  <c r="AE1446"/>
  <c r="AF1446" s="1"/>
  <c r="I1446" s="1"/>
  <c r="X1447"/>
  <c r="AE1447"/>
  <c r="AF1447" s="1"/>
  <c r="I1447" s="1"/>
  <c r="AK1448"/>
  <c r="AE1448"/>
  <c r="AF1448" s="1"/>
  <c r="I1448" s="1"/>
  <c r="X1449"/>
  <c r="AE1449"/>
  <c r="AF1449" s="1"/>
  <c r="I1449" s="1"/>
  <c r="AK1450"/>
  <c r="AE1450"/>
  <c r="AF1450" s="1"/>
  <c r="I1450" s="1"/>
  <c r="X1451"/>
  <c r="AE1451"/>
  <c r="AF1451" s="1"/>
  <c r="I1451" s="1"/>
  <c r="AK1452"/>
  <c r="AE1452"/>
  <c r="AF1452" s="1"/>
  <c r="I1452" s="1"/>
  <c r="X1453"/>
  <c r="AE1453"/>
  <c r="AF1453" s="1"/>
  <c r="I1453" s="1"/>
  <c r="AK1454"/>
  <c r="AE1454"/>
  <c r="AF1454" s="1"/>
  <c r="I1454" s="1"/>
  <c r="X1455"/>
  <c r="AE1455"/>
  <c r="AF1455" s="1"/>
  <c r="I1455" s="1"/>
  <c r="AK1456"/>
  <c r="AE1456"/>
  <c r="AF1456" s="1"/>
  <c r="I1456" s="1"/>
  <c r="X1457"/>
  <c r="AE1457"/>
  <c r="AF1457" s="1"/>
  <c r="I1457" s="1"/>
  <c r="AK1458"/>
  <c r="AE1458"/>
  <c r="AF1458" s="1"/>
  <c r="I1458" s="1"/>
  <c r="X1459"/>
  <c r="AE1459"/>
  <c r="AF1459" s="1"/>
  <c r="I1459" s="1"/>
  <c r="AK1460"/>
  <c r="AE1460"/>
  <c r="AF1460" s="1"/>
  <c r="I1460" s="1"/>
  <c r="X1461"/>
  <c r="AE1461"/>
  <c r="AF1461" s="1"/>
  <c r="I1461" s="1"/>
  <c r="AK1462"/>
  <c r="AE1462"/>
  <c r="AF1462" s="1"/>
  <c r="I1462" s="1"/>
  <c r="X1463"/>
  <c r="AE1463"/>
  <c r="AF1463" s="1"/>
  <c r="I1463" s="1"/>
  <c r="AK1464"/>
  <c r="AE1464"/>
  <c r="AF1464" s="1"/>
  <c r="I1464" s="1"/>
  <c r="AK1467"/>
  <c r="AE1467"/>
  <c r="AF1467" s="1"/>
  <c r="I1467" s="1"/>
  <c r="AK1469"/>
  <c r="AE1469"/>
  <c r="AF1469" s="1"/>
  <c r="I1469" s="1"/>
  <c r="AK1471"/>
  <c r="AE1471"/>
  <c r="AF1471" s="1"/>
  <c r="I1471" s="1"/>
  <c r="AK1473"/>
  <c r="AE1473"/>
  <c r="AF1473" s="1"/>
  <c r="I1473" s="1"/>
  <c r="AK1475"/>
  <c r="AE1475"/>
  <c r="AF1475" s="1"/>
  <c r="I1475" s="1"/>
  <c r="X1477"/>
  <c r="AE1477"/>
  <c r="AF1477" s="1"/>
  <c r="I1477" s="1"/>
  <c r="AK1478"/>
  <c r="AE1478"/>
  <c r="AF1478" s="1"/>
  <c r="I1478" s="1"/>
  <c r="X1479"/>
  <c r="AE1479"/>
  <c r="AF1479" s="1"/>
  <c r="I1479" s="1"/>
  <c r="AK1480"/>
  <c r="AE1480"/>
  <c r="AF1480" s="1"/>
  <c r="I1480" s="1"/>
  <c r="X1481"/>
  <c r="AE1481"/>
  <c r="AF1481" s="1"/>
  <c r="I1481" s="1"/>
  <c r="AK1482"/>
  <c r="AE1482"/>
  <c r="AF1482" s="1"/>
  <c r="I1482" s="1"/>
  <c r="X1483"/>
  <c r="AE1483"/>
  <c r="AF1483" s="1"/>
  <c r="I1483" s="1"/>
  <c r="AK1484"/>
  <c r="AE1484"/>
  <c r="AF1484" s="1"/>
  <c r="I1484" s="1"/>
  <c r="X1485"/>
  <c r="AE1485"/>
  <c r="AF1485" s="1"/>
  <c r="I1485" s="1"/>
  <c r="AK1486"/>
  <c r="AE1486"/>
  <c r="AF1486" s="1"/>
  <c r="I1486" s="1"/>
  <c r="X1487"/>
  <c r="AE1487"/>
  <c r="AF1487" s="1"/>
  <c r="I1487" s="1"/>
  <c r="AK1488"/>
  <c r="AE1488"/>
  <c r="AF1488" s="1"/>
  <c r="I1488" s="1"/>
  <c r="H79" i="8"/>
  <c r="H81"/>
  <c r="H83"/>
  <c r="H85"/>
  <c r="H87"/>
  <c r="H89"/>
  <c r="H91"/>
  <c r="H2"/>
  <c r="H4"/>
  <c r="H6"/>
  <c r="H8"/>
  <c r="H10"/>
  <c r="H12"/>
  <c r="H14"/>
  <c r="H16"/>
  <c r="H18"/>
  <c r="H20"/>
  <c r="H22"/>
  <c r="H24"/>
  <c r="H26"/>
  <c r="H28"/>
  <c r="H30"/>
  <c r="H32"/>
  <c r="H34"/>
  <c r="H36"/>
  <c r="H38"/>
  <c r="H40"/>
  <c r="H42"/>
  <c r="H44"/>
  <c r="H46"/>
  <c r="H48"/>
  <c r="H50"/>
  <c r="H52"/>
  <c r="H54"/>
  <c r="H56"/>
  <c r="H58"/>
  <c r="H60"/>
  <c r="H62"/>
  <c r="H64"/>
  <c r="H66"/>
  <c r="H68"/>
  <c r="H70"/>
  <c r="H72"/>
  <c r="H74"/>
  <c r="H76"/>
  <c r="H78"/>
  <c r="H80"/>
  <c r="H82"/>
  <c r="H84"/>
  <c r="H86"/>
  <c r="H88"/>
  <c r="H90"/>
  <c r="H92"/>
  <c r="H3"/>
  <c r="H5"/>
  <c r="H7"/>
  <c r="H9"/>
  <c r="H11"/>
  <c r="H13"/>
  <c r="H15"/>
  <c r="H17"/>
  <c r="H19"/>
  <c r="H21"/>
  <c r="H23"/>
  <c r="H25"/>
  <c r="H27"/>
  <c r="H29"/>
  <c r="H31"/>
  <c r="H33"/>
  <c r="H35"/>
  <c r="H37"/>
  <c r="H39"/>
  <c r="H41"/>
  <c r="H43"/>
  <c r="H45"/>
  <c r="H47"/>
  <c r="H49"/>
  <c r="H51"/>
  <c r="H53"/>
  <c r="H55"/>
  <c r="H57"/>
  <c r="H59"/>
  <c r="H61"/>
  <c r="H63"/>
  <c r="H65"/>
  <c r="H67"/>
  <c r="H69"/>
  <c r="H71"/>
  <c r="H73"/>
  <c r="H75"/>
  <c r="H77"/>
  <c r="G87"/>
  <c r="G89"/>
  <c r="G91"/>
  <c r="X3" i="7"/>
  <c r="X317"/>
  <c r="P28" i="8"/>
  <c r="L28"/>
  <c r="X492" i="7"/>
  <c r="X515"/>
  <c r="X534"/>
  <c r="X561"/>
  <c r="X568"/>
  <c r="G65" i="8"/>
  <c r="G67"/>
  <c r="G69"/>
  <c r="G71"/>
  <c r="G73"/>
  <c r="G75"/>
  <c r="G77"/>
  <c r="G79"/>
  <c r="G81"/>
  <c r="G83"/>
  <c r="G85"/>
  <c r="P62"/>
  <c r="L62"/>
  <c r="X10" i="7"/>
  <c r="X29"/>
  <c r="X44"/>
  <c r="X71"/>
  <c r="X78"/>
  <c r="X109"/>
  <c r="X112"/>
  <c r="X628"/>
  <c r="I41" i="8"/>
  <c r="T41"/>
  <c r="X867" i="7"/>
  <c r="X886"/>
  <c r="X901"/>
  <c r="X928"/>
  <c r="I59" i="8"/>
  <c r="T59"/>
  <c r="P81"/>
  <c r="L81"/>
  <c r="X1399" i="7"/>
  <c r="X1418"/>
  <c r="X1475"/>
  <c r="I92" i="8"/>
  <c r="T92"/>
  <c r="X151" i="7"/>
  <c r="X174"/>
  <c r="X189"/>
  <c r="X208"/>
  <c r="X223"/>
  <c r="X238"/>
  <c r="X257"/>
  <c r="X280"/>
  <c r="I18" i="8"/>
  <c r="X283" i="7"/>
  <c r="X333"/>
  <c r="X359"/>
  <c r="X362"/>
  <c r="X377"/>
  <c r="I25" i="8"/>
  <c r="X451" i="7"/>
  <c r="AK453"/>
  <c r="X455"/>
  <c r="X460"/>
  <c r="X600"/>
  <c r="I39" i="8"/>
  <c r="T39"/>
  <c r="X660" i="7"/>
  <c r="I43" i="8"/>
  <c r="P45"/>
  <c r="L45"/>
  <c r="P47"/>
  <c r="L47"/>
  <c r="P48"/>
  <c r="L48"/>
  <c r="I49"/>
  <c r="T49"/>
  <c r="I50"/>
  <c r="T50"/>
  <c r="I51"/>
  <c r="X835" i="7"/>
  <c r="X958"/>
  <c r="X1003"/>
  <c r="X1010"/>
  <c r="X1037"/>
  <c r="X1052"/>
  <c r="X1079"/>
  <c r="I68" i="8"/>
  <c r="X1082" i="7"/>
  <c r="X1105"/>
  <c r="X1116"/>
  <c r="X1139"/>
  <c r="X1154"/>
  <c r="X1173"/>
  <c r="X1184"/>
  <c r="X1199"/>
  <c r="X1206"/>
  <c r="X1255"/>
  <c r="X1310"/>
  <c r="X1361"/>
  <c r="P90" i="8"/>
  <c r="L90"/>
  <c r="X18" i="7"/>
  <c r="X21"/>
  <c r="X52"/>
  <c r="X63"/>
  <c r="X86"/>
  <c r="X101"/>
  <c r="X120"/>
  <c r="X159"/>
  <c r="X166"/>
  <c r="X197"/>
  <c r="I13" i="8"/>
  <c r="X200" i="7"/>
  <c r="X246"/>
  <c r="X249"/>
  <c r="X265"/>
  <c r="X272"/>
  <c r="X291"/>
  <c r="X298"/>
  <c r="X309"/>
  <c r="X325"/>
  <c r="X338"/>
  <c r="X349"/>
  <c r="X414"/>
  <c r="AK416"/>
  <c r="X417"/>
  <c r="AK418"/>
  <c r="X433"/>
  <c r="AK434"/>
  <c r="X435"/>
  <c r="AK436"/>
  <c r="X437"/>
  <c r="AK438"/>
  <c r="X439"/>
  <c r="AK440"/>
  <c r="X441"/>
  <c r="AK442"/>
  <c r="X443"/>
  <c r="AK444"/>
  <c r="X445"/>
  <c r="AK446"/>
  <c r="X468"/>
  <c r="I31" i="8"/>
  <c r="T31"/>
  <c r="X500" i="7"/>
  <c r="X507"/>
  <c r="X523"/>
  <c r="X526"/>
  <c r="X542"/>
  <c r="X553"/>
  <c r="X576"/>
  <c r="I37" i="8"/>
  <c r="T37"/>
  <c r="AK608" i="7"/>
  <c r="X609"/>
  <c r="AK610"/>
  <c r="X611"/>
  <c r="AK612"/>
  <c r="X613"/>
  <c r="AK614"/>
  <c r="X615"/>
  <c r="AK616"/>
  <c r="X617"/>
  <c r="I40" i="8"/>
  <c r="X620" i="7"/>
  <c r="X652"/>
  <c r="P44" i="8"/>
  <c r="L44"/>
  <c r="P52"/>
  <c r="L52"/>
  <c r="X843" i="7"/>
  <c r="I54" i="8"/>
  <c r="T54"/>
  <c r="X875" i="7"/>
  <c r="X878"/>
  <c r="X909"/>
  <c r="X920"/>
  <c r="AK936"/>
  <c r="X937"/>
  <c r="AK938"/>
  <c r="X939"/>
  <c r="AK940"/>
  <c r="X941"/>
  <c r="AK942"/>
  <c r="X943"/>
  <c r="AK944"/>
  <c r="X945"/>
  <c r="AK946"/>
  <c r="X947"/>
  <c r="I60" i="8"/>
  <c r="X950" i="7"/>
  <c r="X980"/>
  <c r="AK981"/>
  <c r="X982"/>
  <c r="AK983"/>
  <c r="X984"/>
  <c r="AK985"/>
  <c r="X986"/>
  <c r="AK987"/>
  <c r="X988"/>
  <c r="AK989"/>
  <c r="X990"/>
  <c r="AK991"/>
  <c r="X992"/>
  <c r="I63" i="8"/>
  <c r="X995" i="7"/>
  <c r="X1018"/>
  <c r="X1029"/>
  <c r="X1060"/>
  <c r="X1071"/>
  <c r="X1090"/>
  <c r="X1097"/>
  <c r="X1124"/>
  <c r="X1131"/>
  <c r="X1162"/>
  <c r="X1165"/>
  <c r="X1214"/>
  <c r="X1221"/>
  <c r="X1236"/>
  <c r="X1247"/>
  <c r="X1263"/>
  <c r="I80" i="8"/>
  <c r="X1266" i="7"/>
  <c r="X1285"/>
  <c r="AK1286"/>
  <c r="X1287"/>
  <c r="AK1288"/>
  <c r="X1289"/>
  <c r="AK1290"/>
  <c r="X1291"/>
  <c r="AK1292"/>
  <c r="X1293"/>
  <c r="AK1294"/>
  <c r="X1295"/>
  <c r="AK1296"/>
  <c r="X1297"/>
  <c r="AK1298"/>
  <c r="X1299"/>
  <c r="I82" i="8"/>
  <c r="X1302" i="7"/>
  <c r="X1336"/>
  <c r="X1353"/>
  <c r="X1369"/>
  <c r="I86" i="8"/>
  <c r="T86"/>
  <c r="X1407" i="7"/>
  <c r="X1410"/>
  <c r="X1444"/>
  <c r="AK1445"/>
  <c r="X1446"/>
  <c r="AK1447"/>
  <c r="X1448"/>
  <c r="AK1449"/>
  <c r="X1450"/>
  <c r="AK1451"/>
  <c r="X1452"/>
  <c r="AK1453"/>
  <c r="X1454"/>
  <c r="AK1455"/>
  <c r="X1456"/>
  <c r="AK1457"/>
  <c r="X1458"/>
  <c r="AK1459"/>
  <c r="X1460"/>
  <c r="AK1461"/>
  <c r="X1462"/>
  <c r="AK1463"/>
  <c r="X1464"/>
  <c r="X1467"/>
  <c r="X6"/>
  <c r="X14"/>
  <c r="X25"/>
  <c r="X33"/>
  <c r="X40"/>
  <c r="X48"/>
  <c r="X56"/>
  <c r="I5" i="8"/>
  <c r="X59" i="7"/>
  <c r="X67"/>
  <c r="X82"/>
  <c r="X90"/>
  <c r="X97"/>
  <c r="X105"/>
  <c r="X116"/>
  <c r="X124"/>
  <c r="X144"/>
  <c r="I10" i="8"/>
  <c r="X147" i="7"/>
  <c r="X155"/>
  <c r="X170"/>
  <c r="X178"/>
  <c r="X185"/>
  <c r="X193"/>
  <c r="X204"/>
  <c r="X212"/>
  <c r="X219"/>
  <c r="X227"/>
  <c r="X234"/>
  <c r="X242"/>
  <c r="X253"/>
  <c r="X261"/>
  <c r="X276"/>
  <c r="X287"/>
  <c r="X302"/>
  <c r="X305"/>
  <c r="X313"/>
  <c r="X321"/>
  <c r="X331"/>
  <c r="X336"/>
  <c r="X344"/>
  <c r="X346"/>
  <c r="X356"/>
  <c r="X366"/>
  <c r="X373"/>
  <c r="X401"/>
  <c r="AK402"/>
  <c r="X403"/>
  <c r="AK408"/>
  <c r="X412"/>
  <c r="P27" i="8"/>
  <c r="L27"/>
  <c r="X449" i="7"/>
  <c r="X462"/>
  <c r="AK464"/>
  <c r="X466"/>
  <c r="X488"/>
  <c r="X496"/>
  <c r="X511"/>
  <c r="X519"/>
  <c r="X530"/>
  <c r="X538"/>
  <c r="X546"/>
  <c r="X549"/>
  <c r="X557"/>
  <c r="X572"/>
  <c r="AK580"/>
  <c r="X581"/>
  <c r="AK582"/>
  <c r="X583"/>
  <c r="AK584"/>
  <c r="X585"/>
  <c r="AK586"/>
  <c r="X587"/>
  <c r="AK588"/>
  <c r="X589"/>
  <c r="AK590"/>
  <c r="X591"/>
  <c r="AK592"/>
  <c r="X593"/>
  <c r="I38" i="8"/>
  <c r="X596" i="7"/>
  <c r="X604"/>
  <c r="X624"/>
  <c r="X648"/>
  <c r="X656"/>
  <c r="X678"/>
  <c r="AK679"/>
  <c r="X680"/>
  <c r="AK681"/>
  <c r="X682"/>
  <c r="AK683"/>
  <c r="X684"/>
  <c r="AK685"/>
  <c r="X686"/>
  <c r="AK687"/>
  <c r="X688"/>
  <c r="AK689"/>
  <c r="X690"/>
  <c r="AK691"/>
  <c r="X692"/>
  <c r="AK693"/>
  <c r="P46" i="8"/>
  <c r="X720" i="7"/>
  <c r="AK721"/>
  <c r="X722"/>
  <c r="AK723"/>
  <c r="X724"/>
  <c r="AK725"/>
  <c r="X726"/>
  <c r="AK727"/>
  <c r="X728"/>
  <c r="AK729"/>
  <c r="X730"/>
  <c r="AK731"/>
  <c r="X732"/>
  <c r="AK733"/>
  <c r="X734"/>
  <c r="AK735"/>
  <c r="X736"/>
  <c r="AK737"/>
  <c r="X738"/>
  <c r="X743"/>
  <c r="AK744"/>
  <c r="X745"/>
  <c r="AK746"/>
  <c r="X747"/>
  <c r="AK748"/>
  <c r="X749"/>
  <c r="AK750"/>
  <c r="X751"/>
  <c r="AK752"/>
  <c r="X753"/>
  <c r="AK754"/>
  <c r="X755"/>
  <c r="AK756"/>
  <c r="X757"/>
  <c r="AK758"/>
  <c r="X759"/>
  <c r="AK760"/>
  <c r="X761"/>
  <c r="AK762"/>
  <c r="X763"/>
  <c r="AK764"/>
  <c r="X765"/>
  <c r="AK766"/>
  <c r="X767"/>
  <c r="AK768"/>
  <c r="X769"/>
  <c r="AK770"/>
  <c r="X771"/>
  <c r="AK772"/>
  <c r="X773"/>
  <c r="AK774"/>
  <c r="X775"/>
  <c r="AK776"/>
  <c r="X777"/>
  <c r="AK778"/>
  <c r="X779"/>
  <c r="AK780"/>
  <c r="X781"/>
  <c r="AK782"/>
  <c r="X783"/>
  <c r="AK784"/>
  <c r="X785"/>
  <c r="AK786"/>
  <c r="X787"/>
  <c r="AK788"/>
  <c r="X789"/>
  <c r="AK790"/>
  <c r="X791"/>
  <c r="AK792"/>
  <c r="X793"/>
  <c r="AK794"/>
  <c r="X795"/>
  <c r="AK796"/>
  <c r="X797"/>
  <c r="AK798"/>
  <c r="X799"/>
  <c r="AK800"/>
  <c r="X801"/>
  <c r="AK802"/>
  <c r="X803"/>
  <c r="AK804"/>
  <c r="X831"/>
  <c r="X839"/>
  <c r="X863"/>
  <c r="X871"/>
  <c r="X882"/>
  <c r="X890"/>
  <c r="X897"/>
  <c r="X905"/>
  <c r="X913"/>
  <c r="X916"/>
  <c r="X924"/>
  <c r="X932"/>
  <c r="X954"/>
  <c r="X962"/>
  <c r="I61" i="8"/>
  <c r="X999" i="7"/>
  <c r="X1014"/>
  <c r="X1022"/>
  <c r="X1025"/>
  <c r="X1033"/>
  <c r="X1041"/>
  <c r="X1048"/>
  <c r="X1056"/>
  <c r="X1064"/>
  <c r="I67" i="8"/>
  <c r="X1067" i="7"/>
  <c r="X1075"/>
  <c r="X1086"/>
  <c r="X1101"/>
  <c r="X1109"/>
  <c r="X1112"/>
  <c r="X1120"/>
  <c r="X1135"/>
  <c r="X1143"/>
  <c r="X1150"/>
  <c r="X1158"/>
  <c r="X1169"/>
  <c r="X1177"/>
  <c r="X1180"/>
  <c r="X1188"/>
  <c r="X1195"/>
  <c r="X1210"/>
  <c r="X1225"/>
  <c r="X1232"/>
  <c r="X1240"/>
  <c r="I79" i="8"/>
  <c r="X1243" i="7"/>
  <c r="X1251"/>
  <c r="X1259"/>
  <c r="X1306"/>
  <c r="X1314"/>
  <c r="I83" i="8"/>
  <c r="T83"/>
  <c r="X1340" i="7"/>
  <c r="AK1341"/>
  <c r="X1342"/>
  <c r="AK1343"/>
  <c r="X1344"/>
  <c r="AK1345"/>
  <c r="X1346"/>
  <c r="X1349"/>
  <c r="X1357"/>
  <c r="X1365"/>
  <c r="X1395"/>
  <c r="X1403"/>
  <c r="X1414"/>
  <c r="X1422"/>
  <c r="I89" i="8"/>
  <c r="X1471" i="7"/>
  <c r="G49" i="8"/>
  <c r="X739" i="7"/>
  <c r="AK739"/>
  <c r="X741"/>
  <c r="AK741"/>
  <c r="X807"/>
  <c r="AK807"/>
  <c r="X809"/>
  <c r="AK809"/>
  <c r="X811"/>
  <c r="AK811"/>
  <c r="X813"/>
  <c r="AK813"/>
  <c r="X815"/>
  <c r="AK815"/>
  <c r="X817"/>
  <c r="AK817"/>
  <c r="X819"/>
  <c r="AK819"/>
  <c r="X821"/>
  <c r="AK821"/>
  <c r="X823"/>
  <c r="AK823"/>
  <c r="X825"/>
  <c r="AK825"/>
  <c r="AK829"/>
  <c r="X829"/>
  <c r="AK837"/>
  <c r="X837"/>
  <c r="X845"/>
  <c r="AK845"/>
  <c r="X847"/>
  <c r="AK847"/>
  <c r="X849"/>
  <c r="AK849"/>
  <c r="X851"/>
  <c r="AK851"/>
  <c r="X853"/>
  <c r="AK853"/>
  <c r="X855"/>
  <c r="AK855"/>
  <c r="X857"/>
  <c r="AK857"/>
  <c r="AK861"/>
  <c r="X861"/>
  <c r="AK869"/>
  <c r="X869"/>
  <c r="AK880"/>
  <c r="X880"/>
  <c r="AK888"/>
  <c r="X888"/>
  <c r="AK895"/>
  <c r="X895"/>
  <c r="AK903"/>
  <c r="X903"/>
  <c r="AK911"/>
  <c r="X911"/>
  <c r="AK922"/>
  <c r="X922"/>
  <c r="AK930"/>
  <c r="X930"/>
  <c r="I2" i="8"/>
  <c r="X4" i="7"/>
  <c r="X8"/>
  <c r="X12"/>
  <c r="X16"/>
  <c r="X23"/>
  <c r="X27"/>
  <c r="X31"/>
  <c r="X35"/>
  <c r="X38"/>
  <c r="X42"/>
  <c r="X46"/>
  <c r="X50"/>
  <c r="X54"/>
  <c r="X61"/>
  <c r="X65"/>
  <c r="X69"/>
  <c r="X73"/>
  <c r="X76"/>
  <c r="X80"/>
  <c r="X84"/>
  <c r="X88"/>
  <c r="X92"/>
  <c r="I7" i="8"/>
  <c r="X95" i="7"/>
  <c r="X99"/>
  <c r="X103"/>
  <c r="X107"/>
  <c r="X114"/>
  <c r="X118"/>
  <c r="X122"/>
  <c r="X126"/>
  <c r="I9" i="8"/>
  <c r="X142" i="7"/>
  <c r="J9" i="8" s="1"/>
  <c r="M9" s="1"/>
  <c r="X149" i="7"/>
  <c r="X153"/>
  <c r="X157"/>
  <c r="X161"/>
  <c r="I11" i="8"/>
  <c r="X164" i="7"/>
  <c r="X168"/>
  <c r="X172"/>
  <c r="X176"/>
  <c r="X180"/>
  <c r="X183"/>
  <c r="X187"/>
  <c r="X191"/>
  <c r="X195"/>
  <c r="X202"/>
  <c r="X206"/>
  <c r="X210"/>
  <c r="X214"/>
  <c r="I14" i="8"/>
  <c r="X217" i="7"/>
  <c r="X221"/>
  <c r="X225"/>
  <c r="X229"/>
  <c r="X232"/>
  <c r="X236"/>
  <c r="X240"/>
  <c r="X244"/>
  <c r="X251"/>
  <c r="X255"/>
  <c r="X259"/>
  <c r="X263"/>
  <c r="X267"/>
  <c r="I17" i="8"/>
  <c r="X270" i="7"/>
  <c r="X274"/>
  <c r="X278"/>
  <c r="X285"/>
  <c r="X289"/>
  <c r="X293"/>
  <c r="I19" i="8"/>
  <c r="X296" i="7"/>
  <c r="X300"/>
  <c r="X307"/>
  <c r="X311"/>
  <c r="X315"/>
  <c r="X319"/>
  <c r="X323"/>
  <c r="X327"/>
  <c r="X330"/>
  <c r="X332"/>
  <c r="X335"/>
  <c r="X337"/>
  <c r="X343"/>
  <c r="X348"/>
  <c r="X350"/>
  <c r="X357"/>
  <c r="X364"/>
  <c r="X368"/>
  <c r="X371"/>
  <c r="X375"/>
  <c r="AK379"/>
  <c r="X380"/>
  <c r="AK381"/>
  <c r="X382"/>
  <c r="AK383"/>
  <c r="X384"/>
  <c r="AK385"/>
  <c r="X386"/>
  <c r="AK387"/>
  <c r="X388"/>
  <c r="AK389"/>
  <c r="X390"/>
  <c r="AK391"/>
  <c r="X392"/>
  <c r="AK393"/>
  <c r="X394"/>
  <c r="AK395"/>
  <c r="X396"/>
  <c r="AK397"/>
  <c r="X398"/>
  <c r="AK399"/>
  <c r="X404"/>
  <c r="AK406"/>
  <c r="AK410"/>
  <c r="X411"/>
  <c r="X413"/>
  <c r="X420"/>
  <c r="AK421"/>
  <c r="X422"/>
  <c r="AK423"/>
  <c r="X424"/>
  <c r="AK425"/>
  <c r="X426"/>
  <c r="AK427"/>
  <c r="X428"/>
  <c r="AK429"/>
  <c r="X430"/>
  <c r="AK431"/>
  <c r="X448"/>
  <c r="X450"/>
  <c r="X457"/>
  <c r="X459"/>
  <c r="X461"/>
  <c r="X467"/>
  <c r="AK470"/>
  <c r="X471"/>
  <c r="AK472"/>
  <c r="X473"/>
  <c r="AK474"/>
  <c r="X475"/>
  <c r="AK476"/>
  <c r="X477"/>
  <c r="AK478"/>
  <c r="X479"/>
  <c r="AK480"/>
  <c r="X481"/>
  <c r="AK482"/>
  <c r="X483"/>
  <c r="I32" i="8"/>
  <c r="X486" i="7"/>
  <c r="X490"/>
  <c r="X494"/>
  <c r="X498"/>
  <c r="X502"/>
  <c r="X505"/>
  <c r="X509"/>
  <c r="X513"/>
  <c r="X517"/>
  <c r="X521"/>
  <c r="X528"/>
  <c r="X532"/>
  <c r="X536"/>
  <c r="X540"/>
  <c r="X544"/>
  <c r="X551"/>
  <c r="X555"/>
  <c r="X559"/>
  <c r="X563"/>
  <c r="X566"/>
  <c r="X570"/>
  <c r="X574"/>
  <c r="X578"/>
  <c r="X598"/>
  <c r="X602"/>
  <c r="X606"/>
  <c r="X622"/>
  <c r="X626"/>
  <c r="AK630"/>
  <c r="X631"/>
  <c r="AK632"/>
  <c r="X633"/>
  <c r="AK634"/>
  <c r="X635"/>
  <c r="AK636"/>
  <c r="X637"/>
  <c r="AK638"/>
  <c r="X639"/>
  <c r="AK640"/>
  <c r="X641"/>
  <c r="AK642"/>
  <c r="X643"/>
  <c r="I42" i="8"/>
  <c r="X646" i="7"/>
  <c r="X650"/>
  <c r="X654"/>
  <c r="X658"/>
  <c r="AK662"/>
  <c r="X663"/>
  <c r="AK664"/>
  <c r="X665"/>
  <c r="AK666"/>
  <c r="X667"/>
  <c r="AK668"/>
  <c r="X669"/>
  <c r="AK670"/>
  <c r="X671"/>
  <c r="AK672"/>
  <c r="X673"/>
  <c r="AK674"/>
  <c r="X675"/>
  <c r="AK676"/>
  <c r="X695"/>
  <c r="AK696"/>
  <c r="X697"/>
  <c r="AK698"/>
  <c r="X699"/>
  <c r="AK700"/>
  <c r="X701"/>
  <c r="AK702"/>
  <c r="X703"/>
  <c r="AK704"/>
  <c r="X705"/>
  <c r="AK706"/>
  <c r="X707"/>
  <c r="AK708"/>
  <c r="X709"/>
  <c r="AK710"/>
  <c r="X711"/>
  <c r="AK712"/>
  <c r="X713"/>
  <c r="AK714"/>
  <c r="X715"/>
  <c r="AK716"/>
  <c r="X717"/>
  <c r="AK718"/>
  <c r="L46" i="8"/>
  <c r="AK740" i="7"/>
  <c r="X740"/>
  <c r="AK806"/>
  <c r="X806"/>
  <c r="AK808"/>
  <c r="X808"/>
  <c r="AK810"/>
  <c r="X810"/>
  <c r="AK812"/>
  <c r="X812"/>
  <c r="AK814"/>
  <c r="X814"/>
  <c r="AK816"/>
  <c r="X816"/>
  <c r="AK818"/>
  <c r="X818"/>
  <c r="AK820"/>
  <c r="X820"/>
  <c r="AK822"/>
  <c r="X822"/>
  <c r="AK824"/>
  <c r="X824"/>
  <c r="AK826"/>
  <c r="X826"/>
  <c r="AK833"/>
  <c r="X833"/>
  <c r="AK841"/>
  <c r="X841"/>
  <c r="AK846"/>
  <c r="X846"/>
  <c r="AK848"/>
  <c r="X848"/>
  <c r="AK850"/>
  <c r="X850"/>
  <c r="AK852"/>
  <c r="X852"/>
  <c r="AK854"/>
  <c r="X854"/>
  <c r="AK856"/>
  <c r="X856"/>
  <c r="AK858"/>
  <c r="X858"/>
  <c r="AK865"/>
  <c r="X865"/>
  <c r="AK873"/>
  <c r="X873"/>
  <c r="AK884"/>
  <c r="X884"/>
  <c r="AK892"/>
  <c r="X892"/>
  <c r="AK899"/>
  <c r="X899"/>
  <c r="AK907"/>
  <c r="X907"/>
  <c r="AK918"/>
  <c r="X918"/>
  <c r="AK926"/>
  <c r="X926"/>
  <c r="AK934"/>
  <c r="X934"/>
  <c r="AM330"/>
  <c r="I53" i="8"/>
  <c r="I55"/>
  <c r="X952" i="7"/>
  <c r="X956"/>
  <c r="X960"/>
  <c r="AK964"/>
  <c r="X965"/>
  <c r="AK966"/>
  <c r="X967"/>
  <c r="AK968"/>
  <c r="X969"/>
  <c r="AK970"/>
  <c r="X971"/>
  <c r="AK972"/>
  <c r="X973"/>
  <c r="AK974"/>
  <c r="X975"/>
  <c r="AK976"/>
  <c r="X977"/>
  <c r="AK978"/>
  <c r="X997"/>
  <c r="X1001"/>
  <c r="X1005"/>
  <c r="X1008"/>
  <c r="X1012"/>
  <c r="X1016"/>
  <c r="X1020"/>
  <c r="X1027"/>
  <c r="X1031"/>
  <c r="X1035"/>
  <c r="X1039"/>
  <c r="X1043"/>
  <c r="X1046"/>
  <c r="X1050"/>
  <c r="X1054"/>
  <c r="X1058"/>
  <c r="X1062"/>
  <c r="X1069"/>
  <c r="X1073"/>
  <c r="X1077"/>
  <c r="X1084"/>
  <c r="X1088"/>
  <c r="X1092"/>
  <c r="I69" i="8"/>
  <c r="X1095" i="7"/>
  <c r="X1099"/>
  <c r="X1103"/>
  <c r="X1107"/>
  <c r="X1114"/>
  <c r="X1118"/>
  <c r="X1122"/>
  <c r="X1126"/>
  <c r="X1129"/>
  <c r="X1133"/>
  <c r="X1137"/>
  <c r="X1141"/>
  <c r="X1145"/>
  <c r="X1148"/>
  <c r="X1152"/>
  <c r="X1156"/>
  <c r="X1160"/>
  <c r="X1167"/>
  <c r="X1171"/>
  <c r="X1175"/>
  <c r="X1182"/>
  <c r="X1186"/>
  <c r="X1190"/>
  <c r="X1193"/>
  <c r="X1197"/>
  <c r="X1201"/>
  <c r="X1204"/>
  <c r="X1208"/>
  <c r="X1212"/>
  <c r="X1216"/>
  <c r="I77" i="8"/>
  <c r="X1219" i="7"/>
  <c r="X1223"/>
  <c r="X1227"/>
  <c r="I78" i="8"/>
  <c r="X1230" i="7"/>
  <c r="X1234"/>
  <c r="X1238"/>
  <c r="X1245"/>
  <c r="X1249"/>
  <c r="X1253"/>
  <c r="X1257"/>
  <c r="X1261"/>
  <c r="X1268"/>
  <c r="AK1269"/>
  <c r="X1270"/>
  <c r="AK1271"/>
  <c r="X1272"/>
  <c r="AK1273"/>
  <c r="X1274"/>
  <c r="AK1275"/>
  <c r="X1276"/>
  <c r="AK1277"/>
  <c r="X1278"/>
  <c r="AK1279"/>
  <c r="X1280"/>
  <c r="AK1281"/>
  <c r="X1282"/>
  <c r="AK1283"/>
  <c r="X1304"/>
  <c r="X1308"/>
  <c r="X1312"/>
  <c r="AK1316"/>
  <c r="X1317"/>
  <c r="AK1318"/>
  <c r="X1319"/>
  <c r="AK1320"/>
  <c r="X1321"/>
  <c r="AK1322"/>
  <c r="X1323"/>
  <c r="AK1324"/>
  <c r="X1325"/>
  <c r="AK1326"/>
  <c r="X1327"/>
  <c r="AK1328"/>
  <c r="X1329"/>
  <c r="AK1330"/>
  <c r="X1331"/>
  <c r="I84" i="8"/>
  <c r="X1334" i="7"/>
  <c r="X1338"/>
  <c r="X1351"/>
  <c r="X1355"/>
  <c r="X1359"/>
  <c r="X1363"/>
  <c r="X1367"/>
  <c r="AK1371"/>
  <c r="X1372"/>
  <c r="AK1373"/>
  <c r="X1374"/>
  <c r="AK1375"/>
  <c r="X1376"/>
  <c r="AK1377"/>
  <c r="X1378"/>
  <c r="AK1379"/>
  <c r="X1380"/>
  <c r="AK1381"/>
  <c r="X1382"/>
  <c r="AK1383"/>
  <c r="X1384"/>
  <c r="AK1385"/>
  <c r="X1386"/>
  <c r="AK1387"/>
  <c r="X1388"/>
  <c r="AK1389"/>
  <c r="X1390"/>
  <c r="I87" i="8"/>
  <c r="X1393" i="7"/>
  <c r="X1397"/>
  <c r="X1401"/>
  <c r="X1405"/>
  <c r="X1412"/>
  <c r="X1416"/>
  <c r="X1420"/>
  <c r="AK1424"/>
  <c r="X1425"/>
  <c r="AK1426"/>
  <c r="X1427"/>
  <c r="AK1428"/>
  <c r="X1429"/>
  <c r="AK1430"/>
  <c r="X1431"/>
  <c r="AK1432"/>
  <c r="X1433"/>
  <c r="AK1434"/>
  <c r="X1435"/>
  <c r="AK1436"/>
  <c r="X1437"/>
  <c r="AK1438"/>
  <c r="X1439"/>
  <c r="AK1440"/>
  <c r="X1441"/>
  <c r="AK1442"/>
  <c r="X1469"/>
  <c r="X1473"/>
  <c r="AK1477"/>
  <c r="X1478"/>
  <c r="AK1479"/>
  <c r="X1480"/>
  <c r="AK1481"/>
  <c r="X1482"/>
  <c r="AK1483"/>
  <c r="X1484"/>
  <c r="AK1485"/>
  <c r="X1486"/>
  <c r="AK1487"/>
  <c r="X1488"/>
  <c r="G37" i="8"/>
  <c r="G39"/>
  <c r="G43"/>
  <c r="G45"/>
  <c r="G47"/>
  <c r="G41"/>
  <c r="G92"/>
  <c r="G36"/>
  <c r="G38"/>
  <c r="G40"/>
  <c r="G42"/>
  <c r="G44"/>
  <c r="G46"/>
  <c r="G48"/>
  <c r="G50"/>
  <c r="G66"/>
  <c r="G68"/>
  <c r="G70"/>
  <c r="G72"/>
  <c r="G74"/>
  <c r="G76"/>
  <c r="G78"/>
  <c r="G80"/>
  <c r="G82"/>
  <c r="G84"/>
  <c r="G86"/>
  <c r="G88"/>
  <c r="G90"/>
  <c r="L74"/>
  <c r="P75"/>
  <c r="P76"/>
  <c r="K83"/>
  <c r="T84"/>
  <c r="L88"/>
  <c r="J13" i="6"/>
  <c r="J2" i="8"/>
  <c r="K3"/>
  <c r="L3"/>
  <c r="P4"/>
  <c r="P6"/>
  <c r="K7"/>
  <c r="K8"/>
  <c r="J11"/>
  <c r="P12"/>
  <c r="J14"/>
  <c r="P15"/>
  <c r="K16"/>
  <c r="L16"/>
  <c r="J17"/>
  <c r="K20"/>
  <c r="L20"/>
  <c r="P21"/>
  <c r="P22"/>
  <c r="L23"/>
  <c r="L24"/>
  <c r="K25"/>
  <c r="J27"/>
  <c r="P29"/>
  <c r="L8"/>
  <c r="P30"/>
  <c r="J30"/>
  <c r="K31"/>
  <c r="J32"/>
  <c r="P33"/>
  <c r="L34"/>
  <c r="L35"/>
  <c r="P36"/>
  <c r="J42"/>
  <c r="T42"/>
  <c r="K43"/>
  <c r="J47"/>
  <c r="J48"/>
  <c r="K49"/>
  <c r="K51"/>
  <c r="P56"/>
  <c r="L57"/>
  <c r="P58"/>
  <c r="K59"/>
  <c r="T60"/>
  <c r="J62"/>
  <c r="J63"/>
  <c r="K64"/>
  <c r="J6" i="6"/>
  <c r="L64" i="8"/>
  <c r="P65"/>
  <c r="K66"/>
  <c r="L66"/>
  <c r="K67"/>
  <c r="K68"/>
  <c r="P70"/>
  <c r="K71"/>
  <c r="L71"/>
  <c r="K72"/>
  <c r="L72"/>
  <c r="P73"/>
  <c r="P74"/>
  <c r="K75"/>
  <c r="L75"/>
  <c r="K76"/>
  <c r="L76"/>
  <c r="K79"/>
  <c r="P88"/>
  <c r="P3"/>
  <c r="R3" s="1"/>
  <c r="L4"/>
  <c r="L6"/>
  <c r="P8"/>
  <c r="R8" s="1"/>
  <c r="L12"/>
  <c r="L15"/>
  <c r="P16"/>
  <c r="R16" s="1"/>
  <c r="P20"/>
  <c r="R20" s="1"/>
  <c r="L21"/>
  <c r="L22"/>
  <c r="P23"/>
  <c r="P24"/>
  <c r="P26"/>
  <c r="J26"/>
  <c r="J28"/>
  <c r="L33"/>
  <c r="P34"/>
  <c r="P35"/>
  <c r="L36"/>
  <c r="K37"/>
  <c r="J38"/>
  <c r="T38"/>
  <c r="K39"/>
  <c r="J40"/>
  <c r="T40"/>
  <c r="J44"/>
  <c r="J46"/>
  <c r="J52"/>
  <c r="J53"/>
  <c r="T53"/>
  <c r="K54"/>
  <c r="J55"/>
  <c r="L56"/>
  <c r="P57"/>
  <c r="L58"/>
  <c r="K61"/>
  <c r="P64"/>
  <c r="R64" s="1"/>
  <c r="L65"/>
  <c r="P66"/>
  <c r="R66" s="1"/>
  <c r="L70"/>
  <c r="P71"/>
  <c r="R71" s="1"/>
  <c r="P72"/>
  <c r="R72" s="1"/>
  <c r="L73"/>
  <c r="K80"/>
  <c r="J81"/>
  <c r="J82"/>
  <c r="T82"/>
  <c r="T85"/>
  <c r="J90"/>
  <c r="T91"/>
  <c r="K10"/>
  <c r="K13"/>
  <c r="K15"/>
  <c r="K18"/>
  <c r="K22"/>
  <c r="AK5" i="7"/>
  <c r="AK7"/>
  <c r="AK9"/>
  <c r="AK11"/>
  <c r="AK13"/>
  <c r="AK15"/>
  <c r="AK17"/>
  <c r="AK19"/>
  <c r="AK39"/>
  <c r="AK41"/>
  <c r="AK43"/>
  <c r="AK45"/>
  <c r="AK47"/>
  <c r="AK49"/>
  <c r="AK51"/>
  <c r="AK53"/>
  <c r="AK55"/>
  <c r="T5" i="8"/>
  <c r="AK62" i="7"/>
  <c r="AK68"/>
  <c r="AK72"/>
  <c r="AK74"/>
  <c r="AK77"/>
  <c r="AK79"/>
  <c r="AK81"/>
  <c r="AK83"/>
  <c r="AK85"/>
  <c r="AK87"/>
  <c r="AK89"/>
  <c r="AK91"/>
  <c r="AK128"/>
  <c r="T9" i="8"/>
  <c r="AK129" i="7"/>
  <c r="AK130"/>
  <c r="AK131"/>
  <c r="AK132"/>
  <c r="AK133"/>
  <c r="AK134"/>
  <c r="AK135"/>
  <c r="AK136"/>
  <c r="AK137"/>
  <c r="AK138"/>
  <c r="AK139"/>
  <c r="AK140"/>
  <c r="AK141"/>
  <c r="AK143"/>
  <c r="AK163"/>
  <c r="T11" i="8"/>
  <c r="AK165" i="7"/>
  <c r="AK167"/>
  <c r="AK169"/>
  <c r="AK171"/>
  <c r="AK173"/>
  <c r="AK175"/>
  <c r="AK177"/>
  <c r="AK179"/>
  <c r="AK181"/>
  <c r="J12" i="8"/>
  <c r="AK184" i="7"/>
  <c r="AK186"/>
  <c r="AK188"/>
  <c r="AK190"/>
  <c r="AK192"/>
  <c r="AK194"/>
  <c r="AK196"/>
  <c r="AK216"/>
  <c r="T14" i="8"/>
  <c r="AK218" i="7"/>
  <c r="AK220"/>
  <c r="AK222"/>
  <c r="AK224"/>
  <c r="AK226"/>
  <c r="AK228"/>
  <c r="AK230"/>
  <c r="AK269"/>
  <c r="T17" i="8"/>
  <c r="AK271" i="7"/>
  <c r="AK273"/>
  <c r="AK275"/>
  <c r="AK277"/>
  <c r="AK279"/>
  <c r="AK295"/>
  <c r="T19" i="8"/>
  <c r="AK297" i="7"/>
  <c r="AK299"/>
  <c r="AK301"/>
  <c r="AK303"/>
  <c r="J21" i="8"/>
  <c r="AK316" i="7"/>
  <c r="AK318"/>
  <c r="AK320"/>
  <c r="AK322"/>
  <c r="AK324"/>
  <c r="AK326"/>
  <c r="AK328"/>
  <c r="AK347"/>
  <c r="AK351"/>
  <c r="AK352"/>
  <c r="AK353"/>
  <c r="AK354"/>
  <c r="AK355"/>
  <c r="AK358"/>
  <c r="AK360"/>
  <c r="AK363"/>
  <c r="AK367"/>
  <c r="T25" i="8"/>
  <c r="P2"/>
  <c r="L2"/>
  <c r="I3"/>
  <c r="N3" s="1"/>
  <c r="T3"/>
  <c r="X22" i="7"/>
  <c r="X24"/>
  <c r="X26"/>
  <c r="X28"/>
  <c r="X30"/>
  <c r="X32"/>
  <c r="X34"/>
  <c r="X36"/>
  <c r="I4" i="8"/>
  <c r="O4" s="1"/>
  <c r="T4"/>
  <c r="P5"/>
  <c r="X58" i="7"/>
  <c r="L5" i="8"/>
  <c r="O5" s="1"/>
  <c r="X60" i="7"/>
  <c r="X64"/>
  <c r="X66"/>
  <c r="X70"/>
  <c r="I6" i="8"/>
  <c r="O6" s="1"/>
  <c r="T6"/>
  <c r="P7"/>
  <c r="X94" i="7"/>
  <c r="L7" i="8"/>
  <c r="O7" s="1"/>
  <c r="X96" i="7"/>
  <c r="X98"/>
  <c r="X100"/>
  <c r="X102"/>
  <c r="X104"/>
  <c r="X106"/>
  <c r="X108"/>
  <c r="X110"/>
  <c r="I8" i="8"/>
  <c r="N8" s="1"/>
  <c r="T8"/>
  <c r="X113" i="7"/>
  <c r="X115"/>
  <c r="X117"/>
  <c r="X119"/>
  <c r="X121"/>
  <c r="X123"/>
  <c r="X125"/>
  <c r="P9" i="8"/>
  <c r="L9"/>
  <c r="O9" s="1"/>
  <c r="P10"/>
  <c r="X146" i="7"/>
  <c r="L10" i="8"/>
  <c r="O10" s="1"/>
  <c r="X148" i="7"/>
  <c r="X150"/>
  <c r="X152"/>
  <c r="X154"/>
  <c r="X156"/>
  <c r="X158"/>
  <c r="X160"/>
  <c r="P11" i="8"/>
  <c r="L11"/>
  <c r="O11" s="1"/>
  <c r="I12"/>
  <c r="O12" s="1"/>
  <c r="T12"/>
  <c r="P13"/>
  <c r="X199" i="7"/>
  <c r="L13" i="8"/>
  <c r="O13" s="1"/>
  <c r="X201" i="7"/>
  <c r="X203"/>
  <c r="X205"/>
  <c r="X207"/>
  <c r="X209"/>
  <c r="X211"/>
  <c r="X213"/>
  <c r="P14" i="8"/>
  <c r="L14"/>
  <c r="O14" s="1"/>
  <c r="I15"/>
  <c r="T15"/>
  <c r="X233" i="7"/>
  <c r="X235"/>
  <c r="X237"/>
  <c r="X239"/>
  <c r="X241"/>
  <c r="X243"/>
  <c r="X245"/>
  <c r="X247"/>
  <c r="I16" i="8"/>
  <c r="N16" s="1"/>
  <c r="T16"/>
  <c r="X250" i="7"/>
  <c r="X252"/>
  <c r="X254"/>
  <c r="X256"/>
  <c r="X258"/>
  <c r="X260"/>
  <c r="X262"/>
  <c r="X264"/>
  <c r="X266"/>
  <c r="P17" i="8"/>
  <c r="L17"/>
  <c r="O17" s="1"/>
  <c r="P18"/>
  <c r="X282" i="7"/>
  <c r="L18" i="8"/>
  <c r="O18" s="1"/>
  <c r="X284" i="7"/>
  <c r="X286"/>
  <c r="X288"/>
  <c r="X290"/>
  <c r="X292"/>
  <c r="P19" i="8"/>
  <c r="L19"/>
  <c r="O19" s="1"/>
  <c r="I20"/>
  <c r="N20" s="1"/>
  <c r="T20"/>
  <c r="X306" i="7"/>
  <c r="X308"/>
  <c r="X310"/>
  <c r="X312"/>
  <c r="X314"/>
  <c r="I21" i="8"/>
  <c r="O21" s="1"/>
  <c r="T21"/>
  <c r="I22"/>
  <c r="T22"/>
  <c r="X334" i="7"/>
  <c r="X339"/>
  <c r="X340"/>
  <c r="X341"/>
  <c r="X342"/>
  <c r="I23" i="8"/>
  <c r="O23" s="1"/>
  <c r="T23"/>
  <c r="I24"/>
  <c r="O24" s="1"/>
  <c r="T24"/>
  <c r="X365" i="7"/>
  <c r="X369"/>
  <c r="J24" i="8" s="1"/>
  <c r="M24" s="1"/>
  <c r="AK370" i="7"/>
  <c r="AK372"/>
  <c r="AK374"/>
  <c r="AK376"/>
  <c r="J25" i="8"/>
  <c r="M25" s="1"/>
  <c r="L26"/>
  <c r="AK405" i="7"/>
  <c r="AK407"/>
  <c r="AK409"/>
  <c r="AK415"/>
  <c r="K27" i="8"/>
  <c r="K28"/>
  <c r="L29"/>
  <c r="AK452" i="7"/>
  <c r="AK454"/>
  <c r="AK456"/>
  <c r="L30" i="8"/>
  <c r="AK463" i="7"/>
  <c r="AK465"/>
  <c r="J31" i="8"/>
  <c r="M31" s="1"/>
  <c r="AK485" i="7"/>
  <c r="T32" i="8"/>
  <c r="AK487" i="7"/>
  <c r="AK489"/>
  <c r="AK491"/>
  <c r="AK493"/>
  <c r="AK495"/>
  <c r="AK497"/>
  <c r="AK499"/>
  <c r="AK501"/>
  <c r="AK503"/>
  <c r="J33" i="8"/>
  <c r="AK506" i="7"/>
  <c r="AK508"/>
  <c r="AK510"/>
  <c r="AK512"/>
  <c r="AK514"/>
  <c r="AK516"/>
  <c r="AK518"/>
  <c r="AK520"/>
  <c r="AK522"/>
  <c r="AK524"/>
  <c r="J34" i="8"/>
  <c r="AK527" i="7"/>
  <c r="AK529"/>
  <c r="AK531"/>
  <c r="AK533"/>
  <c r="AK535"/>
  <c r="AK537"/>
  <c r="AK539"/>
  <c r="AK541"/>
  <c r="AK543"/>
  <c r="AK545"/>
  <c r="AK547"/>
  <c r="J35" i="8"/>
  <c r="AK550" i="7"/>
  <c r="AK552"/>
  <c r="AK554"/>
  <c r="AK556"/>
  <c r="AK558"/>
  <c r="AK560"/>
  <c r="AK562"/>
  <c r="AK564"/>
  <c r="J36" i="8"/>
  <c r="AK567" i="7"/>
  <c r="AK569"/>
  <c r="AK571"/>
  <c r="AK573"/>
  <c r="AK575"/>
  <c r="AK577"/>
  <c r="J37" i="8"/>
  <c r="M37" s="1"/>
  <c r="AK595" i="7"/>
  <c r="AK597"/>
  <c r="AK599"/>
  <c r="AK601"/>
  <c r="AK603"/>
  <c r="AK605"/>
  <c r="J39" i="8"/>
  <c r="M39" s="1"/>
  <c r="AK619" i="7"/>
  <c r="AK621"/>
  <c r="AK623"/>
  <c r="AK625"/>
  <c r="AK627"/>
  <c r="J41" i="8"/>
  <c r="M41" s="1"/>
  <c r="AK645" i="7"/>
  <c r="AK647"/>
  <c r="AK649"/>
  <c r="AK651"/>
  <c r="AK653"/>
  <c r="AK655"/>
  <c r="AK657"/>
  <c r="AK659"/>
  <c r="J43" i="8"/>
  <c r="M43" s="1"/>
  <c r="K44"/>
  <c r="K45"/>
  <c r="K46"/>
  <c r="K47"/>
  <c r="K48"/>
  <c r="J49"/>
  <c r="M49" s="1"/>
  <c r="J50"/>
  <c r="M50" s="1"/>
  <c r="J51"/>
  <c r="M51" s="1"/>
  <c r="K52"/>
  <c r="AK828" i="7"/>
  <c r="AK830"/>
  <c r="AK832"/>
  <c r="AK834"/>
  <c r="AK836"/>
  <c r="AK838"/>
  <c r="AK840"/>
  <c r="AK842"/>
  <c r="J54" i="8"/>
  <c r="M54" s="1"/>
  <c r="AK860" i="7"/>
  <c r="T55" i="8"/>
  <c r="AK862" i="7"/>
  <c r="AK864"/>
  <c r="AK866"/>
  <c r="AK868"/>
  <c r="AK870"/>
  <c r="AK872"/>
  <c r="AK874"/>
  <c r="AK876"/>
  <c r="J56" i="8"/>
  <c r="AK879" i="7"/>
  <c r="AK881"/>
  <c r="AK883"/>
  <c r="AK885"/>
  <c r="AK887"/>
  <c r="AK889"/>
  <c r="AK891"/>
  <c r="AK893"/>
  <c r="J57" i="8"/>
  <c r="AK896" i="7"/>
  <c r="AK898"/>
  <c r="AK900"/>
  <c r="AK902"/>
  <c r="AK904"/>
  <c r="AK906"/>
  <c r="AK908"/>
  <c r="AK910"/>
  <c r="AK912"/>
  <c r="AK914"/>
  <c r="J58" i="8"/>
  <c r="AK917" i="7"/>
  <c r="AK919"/>
  <c r="AK921"/>
  <c r="AK923"/>
  <c r="AK925"/>
  <c r="AK927"/>
  <c r="AK929"/>
  <c r="AK931"/>
  <c r="AK933"/>
  <c r="J59" i="8"/>
  <c r="M59" s="1"/>
  <c r="AK949" i="7"/>
  <c r="AK951"/>
  <c r="AK953"/>
  <c r="AK955"/>
  <c r="AK957"/>
  <c r="AK959"/>
  <c r="AK961"/>
  <c r="J61" i="8"/>
  <c r="M61" s="1"/>
  <c r="K62"/>
  <c r="AK994" i="7"/>
  <c r="T63" i="8"/>
  <c r="AK996" i="7"/>
  <c r="AK998"/>
  <c r="AK1000"/>
  <c r="AK1002"/>
  <c r="AK1004"/>
  <c r="AK1006"/>
  <c r="K65" i="8"/>
  <c r="K69"/>
  <c r="K70"/>
  <c r="K73"/>
  <c r="K74"/>
  <c r="K77"/>
  <c r="K78"/>
  <c r="O3"/>
  <c r="J4"/>
  <c r="M4" s="1"/>
  <c r="J6"/>
  <c r="M6" s="1"/>
  <c r="T7"/>
  <c r="O8"/>
  <c r="T10"/>
  <c r="T13"/>
  <c r="O15"/>
  <c r="T18"/>
  <c r="J20"/>
  <c r="M20" s="1"/>
  <c r="O20"/>
  <c r="J22"/>
  <c r="O22"/>
  <c r="J23"/>
  <c r="M23" s="1"/>
  <c r="M32"/>
  <c r="M38"/>
  <c r="M40"/>
  <c r="M42"/>
  <c r="T43"/>
  <c r="T51"/>
  <c r="M53"/>
  <c r="M55"/>
  <c r="T61"/>
  <c r="M63"/>
  <c r="X1348" i="7"/>
  <c r="AK1348"/>
  <c r="X1352"/>
  <c r="AK1352"/>
  <c r="X1356"/>
  <c r="AK1356"/>
  <c r="X1360"/>
  <c r="AK1360"/>
  <c r="X1364"/>
  <c r="AK1364"/>
  <c r="X1368"/>
  <c r="AK1368"/>
  <c r="X1394"/>
  <c r="AK1394"/>
  <c r="X1398"/>
  <c r="AK1398"/>
  <c r="X1402"/>
  <c r="AK1402"/>
  <c r="X1406"/>
  <c r="AK1406"/>
  <c r="X1413"/>
  <c r="AK1413"/>
  <c r="X1417"/>
  <c r="AK1417"/>
  <c r="X1421"/>
  <c r="AK1421"/>
  <c r="X1468"/>
  <c r="AK1468"/>
  <c r="X1472"/>
  <c r="AK1472"/>
  <c r="P25" i="8"/>
  <c r="L25"/>
  <c r="O25" s="1"/>
  <c r="I26"/>
  <c r="M26" s="1"/>
  <c r="T26"/>
  <c r="I27"/>
  <c r="M27" s="1"/>
  <c r="T27"/>
  <c r="I28"/>
  <c r="M28" s="1"/>
  <c r="T28"/>
  <c r="I29"/>
  <c r="T29"/>
  <c r="I30"/>
  <c r="M30" s="1"/>
  <c r="T30"/>
  <c r="P31"/>
  <c r="R31" s="1"/>
  <c r="L31"/>
  <c r="O31" s="1"/>
  <c r="P32"/>
  <c r="L32"/>
  <c r="O32" s="1"/>
  <c r="I33"/>
  <c r="O33" s="1"/>
  <c r="T33"/>
  <c r="I34"/>
  <c r="O34" s="1"/>
  <c r="T34"/>
  <c r="I35"/>
  <c r="O35" s="1"/>
  <c r="T35"/>
  <c r="I36"/>
  <c r="O36" s="1"/>
  <c r="T36"/>
  <c r="P37"/>
  <c r="R37" s="1"/>
  <c r="L37"/>
  <c r="O37" s="1"/>
  <c r="P38"/>
  <c r="L38"/>
  <c r="O38" s="1"/>
  <c r="P39"/>
  <c r="R39" s="1"/>
  <c r="L39"/>
  <c r="O39" s="1"/>
  <c r="P40"/>
  <c r="L40"/>
  <c r="O40" s="1"/>
  <c r="P41"/>
  <c r="L41"/>
  <c r="O41" s="1"/>
  <c r="P42"/>
  <c r="L42"/>
  <c r="O42" s="1"/>
  <c r="P43"/>
  <c r="L43"/>
  <c r="O43" s="1"/>
  <c r="I44"/>
  <c r="M44" s="1"/>
  <c r="T44"/>
  <c r="I45"/>
  <c r="O45" s="1"/>
  <c r="T45"/>
  <c r="I46"/>
  <c r="M46" s="1"/>
  <c r="T46"/>
  <c r="I47"/>
  <c r="O47" s="1"/>
  <c r="T47"/>
  <c r="I48"/>
  <c r="M48" s="1"/>
  <c r="T48"/>
  <c r="P49"/>
  <c r="R49" s="1"/>
  <c r="L49"/>
  <c r="O49" s="1"/>
  <c r="P50"/>
  <c r="L50"/>
  <c r="O50" s="1"/>
  <c r="P51"/>
  <c r="L51"/>
  <c r="O51" s="1"/>
  <c r="I52"/>
  <c r="O52" s="1"/>
  <c r="T52"/>
  <c r="U52" s="1"/>
  <c r="P53"/>
  <c r="L53"/>
  <c r="O53" s="1"/>
  <c r="P54"/>
  <c r="R54" s="1"/>
  <c r="L54"/>
  <c r="O54" s="1"/>
  <c r="P55"/>
  <c r="L55"/>
  <c r="O55" s="1"/>
  <c r="I56"/>
  <c r="O56" s="1"/>
  <c r="T56"/>
  <c r="I57"/>
  <c r="O57" s="1"/>
  <c r="T57"/>
  <c r="I58"/>
  <c r="O58" s="1"/>
  <c r="T58"/>
  <c r="P59"/>
  <c r="R59" s="1"/>
  <c r="L59"/>
  <c r="O59" s="1"/>
  <c r="P60"/>
  <c r="L60"/>
  <c r="O60" s="1"/>
  <c r="P61"/>
  <c r="L61"/>
  <c r="O61" s="1"/>
  <c r="I62"/>
  <c r="O62" s="1"/>
  <c r="T62"/>
  <c r="P63"/>
  <c r="L63"/>
  <c r="O63" s="1"/>
  <c r="I64"/>
  <c r="O64" s="1"/>
  <c r="T64"/>
  <c r="X1009" i="7"/>
  <c r="X1011"/>
  <c r="X1013"/>
  <c r="X1015"/>
  <c r="X1017"/>
  <c r="X1019"/>
  <c r="X1021"/>
  <c r="X1023"/>
  <c r="I65" i="8"/>
  <c r="O65" s="1"/>
  <c r="T65"/>
  <c r="X1026" i="7"/>
  <c r="X1028"/>
  <c r="X1030"/>
  <c r="X1032"/>
  <c r="X1034"/>
  <c r="X1036"/>
  <c r="X1038"/>
  <c r="X1040"/>
  <c r="X1042"/>
  <c r="X1044"/>
  <c r="I66" i="8"/>
  <c r="N66" s="1"/>
  <c r="T66"/>
  <c r="X1047" i="7"/>
  <c r="X1049"/>
  <c r="X1051"/>
  <c r="X1053"/>
  <c r="X1055"/>
  <c r="X1057"/>
  <c r="X1059"/>
  <c r="X1061"/>
  <c r="X1063"/>
  <c r="P67" i="8"/>
  <c r="X1066" i="7"/>
  <c r="L67" i="8"/>
  <c r="O67" s="1"/>
  <c r="X1068" i="7"/>
  <c r="X1070"/>
  <c r="X1072"/>
  <c r="X1074"/>
  <c r="X1076"/>
  <c r="X1078"/>
  <c r="P68" i="8"/>
  <c r="X1081" i="7"/>
  <c r="L68" i="8"/>
  <c r="O68" s="1"/>
  <c r="X1083" i="7"/>
  <c r="X1085"/>
  <c r="X1087"/>
  <c r="X1089"/>
  <c r="X1091"/>
  <c r="P69" i="8"/>
  <c r="X1094" i="7"/>
  <c r="L69" i="8"/>
  <c r="O69" s="1"/>
  <c r="X1096" i="7"/>
  <c r="X1098"/>
  <c r="X1100"/>
  <c r="X1102"/>
  <c r="X1104"/>
  <c r="X1106"/>
  <c r="X1108"/>
  <c r="X1110"/>
  <c r="I70" i="8"/>
  <c r="T70"/>
  <c r="X1113" i="7"/>
  <c r="X1115"/>
  <c r="X1117"/>
  <c r="X1119"/>
  <c r="X1121"/>
  <c r="X1123"/>
  <c r="X1125"/>
  <c r="X1127"/>
  <c r="I71" i="8"/>
  <c r="N71" s="1"/>
  <c r="T71"/>
  <c r="X1130" i="7"/>
  <c r="X1132"/>
  <c r="X1134"/>
  <c r="X1136"/>
  <c r="X1138"/>
  <c r="X1140"/>
  <c r="X1142"/>
  <c r="X1144"/>
  <c r="X1146"/>
  <c r="I72" i="8"/>
  <c r="N72" s="1"/>
  <c r="T72"/>
  <c r="X1149" i="7"/>
  <c r="X1151"/>
  <c r="X1153"/>
  <c r="X1155"/>
  <c r="X1157"/>
  <c r="X1159"/>
  <c r="X1161"/>
  <c r="X1163"/>
  <c r="I73" i="8"/>
  <c r="O73" s="1"/>
  <c r="T73"/>
  <c r="X1166" i="7"/>
  <c r="X1168"/>
  <c r="X1170"/>
  <c r="X1172"/>
  <c r="X1174"/>
  <c r="X1176"/>
  <c r="X1178"/>
  <c r="I74" i="8"/>
  <c r="T74"/>
  <c r="X1181" i="7"/>
  <c r="X1183"/>
  <c r="X1185"/>
  <c r="X1187"/>
  <c r="X1189"/>
  <c r="X1191"/>
  <c r="I75" i="8"/>
  <c r="N75" s="1"/>
  <c r="T75"/>
  <c r="X1194" i="7"/>
  <c r="X1196"/>
  <c r="X1198"/>
  <c r="X1200"/>
  <c r="X1202"/>
  <c r="I76" i="8"/>
  <c r="N76" s="1"/>
  <c r="T76"/>
  <c r="X1205" i="7"/>
  <c r="X1207"/>
  <c r="X1209"/>
  <c r="X1211"/>
  <c r="X1213"/>
  <c r="X1215"/>
  <c r="P77" i="8"/>
  <c r="X1218" i="7"/>
  <c r="L77" i="8"/>
  <c r="O77" s="1"/>
  <c r="X1220" i="7"/>
  <c r="X1222"/>
  <c r="X1224"/>
  <c r="X1226"/>
  <c r="P78" i="8"/>
  <c r="X1229" i="7"/>
  <c r="L78" i="8"/>
  <c r="O78" s="1"/>
  <c r="X1231" i="7"/>
  <c r="X1233"/>
  <c r="X1235"/>
  <c r="X1237"/>
  <c r="X1239"/>
  <c r="P79" i="8"/>
  <c r="X1242" i="7"/>
  <c r="L79" i="8"/>
  <c r="O79" s="1"/>
  <c r="X1244" i="7"/>
  <c r="X1246"/>
  <c r="X1248"/>
  <c r="X1250"/>
  <c r="X1252"/>
  <c r="X1254"/>
  <c r="X1256"/>
  <c r="X1258"/>
  <c r="X1260"/>
  <c r="X1262"/>
  <c r="P80" i="8"/>
  <c r="X1265" i="7"/>
  <c r="L80" i="8"/>
  <c r="O80" s="1"/>
  <c r="X1267" i="7"/>
  <c r="K81" i="8"/>
  <c r="AK1301" i="7"/>
  <c r="AK1303"/>
  <c r="AK1305"/>
  <c r="AK1307"/>
  <c r="AK1309"/>
  <c r="AK1311"/>
  <c r="AK1313"/>
  <c r="J83" i="8"/>
  <c r="M83" s="1"/>
  <c r="AK1333" i="7"/>
  <c r="AK1335"/>
  <c r="AK1337"/>
  <c r="AK1339"/>
  <c r="I85" i="8"/>
  <c r="X1350" i="7"/>
  <c r="AK1350"/>
  <c r="X1354"/>
  <c r="AK1354"/>
  <c r="X1358"/>
  <c r="AK1358"/>
  <c r="X1362"/>
  <c r="AK1362"/>
  <c r="X1366"/>
  <c r="AK1366"/>
  <c r="X1392"/>
  <c r="AK1392"/>
  <c r="X1396"/>
  <c r="AK1396"/>
  <c r="X1400"/>
  <c r="AK1400"/>
  <c r="X1404"/>
  <c r="AK1404"/>
  <c r="X1408"/>
  <c r="AK1408"/>
  <c r="X1411"/>
  <c r="AK1411"/>
  <c r="X1415"/>
  <c r="AK1415"/>
  <c r="X1419"/>
  <c r="AK1419"/>
  <c r="X1466"/>
  <c r="AK1466"/>
  <c r="X1470"/>
  <c r="AK1470"/>
  <c r="X1474"/>
  <c r="AK1474"/>
  <c r="J64" i="8"/>
  <c r="M64" s="1"/>
  <c r="T67"/>
  <c r="T68"/>
  <c r="T69"/>
  <c r="O70"/>
  <c r="O71"/>
  <c r="O72"/>
  <c r="O74"/>
  <c r="O75"/>
  <c r="T77"/>
  <c r="T78"/>
  <c r="T79"/>
  <c r="T80"/>
  <c r="M82"/>
  <c r="K88"/>
  <c r="T89"/>
  <c r="I91"/>
  <c r="I81"/>
  <c r="O81" s="1"/>
  <c r="T81"/>
  <c r="P82"/>
  <c r="L82"/>
  <c r="O82" s="1"/>
  <c r="P83"/>
  <c r="R83" s="1"/>
  <c r="L83"/>
  <c r="O83" s="1"/>
  <c r="P84"/>
  <c r="L84"/>
  <c r="O84" s="1"/>
  <c r="J86"/>
  <c r="M86" s="1"/>
  <c r="T87"/>
  <c r="J89"/>
  <c r="M89" s="1"/>
  <c r="K90"/>
  <c r="J92"/>
  <c r="M92" s="1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P85"/>
  <c r="L85"/>
  <c r="P86"/>
  <c r="L86"/>
  <c r="O86" s="1"/>
  <c r="P87"/>
  <c r="L87"/>
  <c r="O87" s="1"/>
  <c r="I88"/>
  <c r="O88" s="1"/>
  <c r="T88"/>
  <c r="P89"/>
  <c r="L89"/>
  <c r="O89" s="1"/>
  <c r="I90"/>
  <c r="M90" s="1"/>
  <c r="T90"/>
  <c r="P91"/>
  <c r="L91"/>
  <c r="P92"/>
  <c r="L92"/>
  <c r="O92" s="1"/>
  <c r="G51"/>
  <c r="G52"/>
  <c r="G53"/>
  <c r="G54"/>
  <c r="G55"/>
  <c r="G56"/>
  <c r="G57"/>
  <c r="G58"/>
  <c r="G59"/>
  <c r="G60"/>
  <c r="G61"/>
  <c r="G62"/>
  <c r="G63"/>
  <c r="G64"/>
  <c r="J60" l="1"/>
  <c r="M60" s="1"/>
  <c r="J45"/>
  <c r="K41"/>
  <c r="J29"/>
  <c r="K50"/>
  <c r="J19"/>
  <c r="M19" s="1"/>
  <c r="S91"/>
  <c r="S87"/>
  <c r="S85"/>
  <c r="S57"/>
  <c r="K34"/>
  <c r="U57"/>
  <c r="U91"/>
  <c r="U85"/>
  <c r="I19" i="7"/>
  <c r="AO19"/>
  <c r="AP19" s="1"/>
  <c r="I18"/>
  <c r="AO18"/>
  <c r="AP18" s="1"/>
  <c r="I17"/>
  <c r="AO17"/>
  <c r="AP17" s="1"/>
  <c r="I16"/>
  <c r="AO16"/>
  <c r="AP16" s="1"/>
  <c r="I15"/>
  <c r="AO15"/>
  <c r="AP15" s="1"/>
  <c r="I14"/>
  <c r="AO14"/>
  <c r="AP14" s="1"/>
  <c r="I13"/>
  <c r="AO13"/>
  <c r="AP13" s="1"/>
  <c r="I12"/>
  <c r="AO12"/>
  <c r="AP12" s="1"/>
  <c r="I11"/>
  <c r="AO11"/>
  <c r="AP11" s="1"/>
  <c r="I10"/>
  <c r="AO10"/>
  <c r="AP10" s="1"/>
  <c r="I9"/>
  <c r="AO9"/>
  <c r="AP9" s="1"/>
  <c r="I8"/>
  <c r="AO8"/>
  <c r="AP8" s="1"/>
  <c r="I7"/>
  <c r="AO7"/>
  <c r="AP7" s="1"/>
  <c r="I6"/>
  <c r="AO6"/>
  <c r="AP6" s="1"/>
  <c r="I5"/>
  <c r="AO5"/>
  <c r="AP5" s="1"/>
  <c r="I4"/>
  <c r="AO4"/>
  <c r="AP4" s="1"/>
  <c r="I3"/>
  <c r="S2" i="8" s="1"/>
  <c r="U2" s="1"/>
  <c r="AO3" i="7"/>
  <c r="U87" i="8"/>
  <c r="R50"/>
  <c r="R41"/>
  <c r="M29"/>
  <c r="U54"/>
  <c r="S92"/>
  <c r="U92" s="1"/>
  <c r="S90"/>
  <c r="U90" s="1"/>
  <c r="S89"/>
  <c r="U89" s="1"/>
  <c r="S88"/>
  <c r="U88" s="1"/>
  <c r="S86"/>
  <c r="U86" s="1"/>
  <c r="S84"/>
  <c r="U84" s="1"/>
  <c r="S83"/>
  <c r="U83" s="1"/>
  <c r="S82"/>
  <c r="U82" s="1"/>
  <c r="S81"/>
  <c r="U81" s="1"/>
  <c r="S80"/>
  <c r="U80" s="1"/>
  <c r="S79"/>
  <c r="U79" s="1"/>
  <c r="S78"/>
  <c r="U78" s="1"/>
  <c r="S77"/>
  <c r="U77" s="1"/>
  <c r="S76"/>
  <c r="U76" s="1"/>
  <c r="S75"/>
  <c r="U75" s="1"/>
  <c r="S74"/>
  <c r="U74" s="1"/>
  <c r="S73"/>
  <c r="U73" s="1"/>
  <c r="S72"/>
  <c r="U72" s="1"/>
  <c r="S71"/>
  <c r="U71" s="1"/>
  <c r="S70"/>
  <c r="U70" s="1"/>
  <c r="S69"/>
  <c r="U69" s="1"/>
  <c r="S68"/>
  <c r="U68" s="1"/>
  <c r="S67"/>
  <c r="U67" s="1"/>
  <c r="S66"/>
  <c r="U66" s="1"/>
  <c r="S65"/>
  <c r="U65" s="1"/>
  <c r="S64"/>
  <c r="U64" s="1"/>
  <c r="S63"/>
  <c r="U63" s="1"/>
  <c r="S62"/>
  <c r="U62" s="1"/>
  <c r="S61"/>
  <c r="U61" s="1"/>
  <c r="S60"/>
  <c r="U60" s="1"/>
  <c r="S59"/>
  <c r="U59" s="1"/>
  <c r="S58"/>
  <c r="U58" s="1"/>
  <c r="S56"/>
  <c r="U56" s="1"/>
  <c r="S55"/>
  <c r="U55" s="1"/>
  <c r="S53"/>
  <c r="U53" s="1"/>
  <c r="S51"/>
  <c r="U51" s="1"/>
  <c r="S50"/>
  <c r="U50" s="1"/>
  <c r="S49"/>
  <c r="U49" s="1"/>
  <c r="S48"/>
  <c r="U48" s="1"/>
  <c r="S47"/>
  <c r="U47" s="1"/>
  <c r="S46"/>
  <c r="U46" s="1"/>
  <c r="S45"/>
  <c r="U45" s="1"/>
  <c r="S44"/>
  <c r="U44" s="1"/>
  <c r="S43"/>
  <c r="U43" s="1"/>
  <c r="S42"/>
  <c r="U42" s="1"/>
  <c r="S41"/>
  <c r="U41" s="1"/>
  <c r="S40"/>
  <c r="U40" s="1"/>
  <c r="S39"/>
  <c r="U39" s="1"/>
  <c r="S38"/>
  <c r="U38" s="1"/>
  <c r="S37"/>
  <c r="U37" s="1"/>
  <c r="S36"/>
  <c r="U36" s="1"/>
  <c r="S35"/>
  <c r="U35" s="1"/>
  <c r="S34"/>
  <c r="U34" s="1"/>
  <c r="S33"/>
  <c r="U33" s="1"/>
  <c r="S32"/>
  <c r="U32" s="1"/>
  <c r="S31"/>
  <c r="U31" s="1"/>
  <c r="S23"/>
  <c r="U23" s="1"/>
  <c r="S22"/>
  <c r="U22" s="1"/>
  <c r="S21"/>
  <c r="U21" s="1"/>
  <c r="S20"/>
  <c r="U20" s="1"/>
  <c r="S19"/>
  <c r="U19" s="1"/>
  <c r="S18"/>
  <c r="U18" s="1"/>
  <c r="S17"/>
  <c r="U17" s="1"/>
  <c r="S16"/>
  <c r="U16" s="1"/>
  <c r="S15"/>
  <c r="U15" s="1"/>
  <c r="S14"/>
  <c r="U14" s="1"/>
  <c r="S13"/>
  <c r="U13" s="1"/>
  <c r="S12"/>
  <c r="U12" s="1"/>
  <c r="S11"/>
  <c r="U11" s="1"/>
  <c r="S10"/>
  <c r="U10" s="1"/>
  <c r="S30"/>
  <c r="U30" s="1"/>
  <c r="S29"/>
  <c r="U29" s="1"/>
  <c r="S26"/>
  <c r="U26" s="1"/>
  <c r="S25"/>
  <c r="U25" s="1"/>
  <c r="S9"/>
  <c r="U9" s="1"/>
  <c r="S7"/>
  <c r="U7" s="1"/>
  <c r="S6"/>
  <c r="U6" s="1"/>
  <c r="S5"/>
  <c r="U5" s="1"/>
  <c r="S4"/>
  <c r="U4" s="1"/>
  <c r="S3"/>
  <c r="U3" s="1"/>
  <c r="S28"/>
  <c r="U28" s="1"/>
  <c r="S27"/>
  <c r="U27" s="1"/>
  <c r="S24"/>
  <c r="U24" s="1"/>
  <c r="S8"/>
  <c r="U8" s="1"/>
  <c r="N78"/>
  <c r="N10"/>
  <c r="N54"/>
  <c r="N39"/>
  <c r="N79"/>
  <c r="N68"/>
  <c r="N59"/>
  <c r="N51"/>
  <c r="N49"/>
  <c r="N43"/>
  <c r="N25"/>
  <c r="N83"/>
  <c r="N77"/>
  <c r="N69"/>
  <c r="N18"/>
  <c r="N13"/>
  <c r="N80"/>
  <c r="N61"/>
  <c r="N37"/>
  <c r="N67"/>
  <c r="N50"/>
  <c r="N41"/>
  <c r="N31"/>
  <c r="N7"/>
  <c r="G93"/>
  <c r="AE1490" i="7"/>
  <c r="AF1490"/>
  <c r="H95" i="8"/>
  <c r="H93"/>
  <c r="H94"/>
  <c r="M22"/>
  <c r="O16"/>
  <c r="M17"/>
  <c r="M14"/>
  <c r="M11"/>
  <c r="Q84"/>
  <c r="Q82"/>
  <c r="Q79"/>
  <c r="R79"/>
  <c r="Q78"/>
  <c r="R78"/>
  <c r="Q67"/>
  <c r="R67"/>
  <c r="Q14"/>
  <c r="Q13"/>
  <c r="R13"/>
  <c r="Q11"/>
  <c r="Q10"/>
  <c r="R10"/>
  <c r="Q9"/>
  <c r="Q7"/>
  <c r="R7"/>
  <c r="R88"/>
  <c r="R74"/>
  <c r="R70"/>
  <c r="R22"/>
  <c r="R15"/>
  <c r="R76"/>
  <c r="R46"/>
  <c r="R27"/>
  <c r="R90"/>
  <c r="R81"/>
  <c r="R62"/>
  <c r="R28"/>
  <c r="Q91"/>
  <c r="Q89"/>
  <c r="Q87"/>
  <c r="Q85"/>
  <c r="Q80"/>
  <c r="R80"/>
  <c r="Q77"/>
  <c r="R77"/>
  <c r="Q69"/>
  <c r="R69"/>
  <c r="Q68"/>
  <c r="R68"/>
  <c r="Q63"/>
  <c r="Q61"/>
  <c r="R61"/>
  <c r="Q60"/>
  <c r="Q55"/>
  <c r="Q53"/>
  <c r="Q51"/>
  <c r="R51"/>
  <c r="Q43"/>
  <c r="R43"/>
  <c r="Q42"/>
  <c r="Q40"/>
  <c r="Q38"/>
  <c r="Q32"/>
  <c r="Q25"/>
  <c r="R25"/>
  <c r="Q19"/>
  <c r="Q18"/>
  <c r="R18"/>
  <c r="Q17"/>
  <c r="Q5"/>
  <c r="Q2"/>
  <c r="R34"/>
  <c r="R73"/>
  <c r="R65"/>
  <c r="R75"/>
  <c r="R52"/>
  <c r="R44"/>
  <c r="R48"/>
  <c r="R47"/>
  <c r="R45"/>
  <c r="Q92"/>
  <c r="Q86"/>
  <c r="Q83"/>
  <c r="Q72"/>
  <c r="Q57"/>
  <c r="Q35"/>
  <c r="Q24"/>
  <c r="Q20"/>
  <c r="Q8"/>
  <c r="Q88"/>
  <c r="Q74"/>
  <c r="Q70"/>
  <c r="Q58"/>
  <c r="Q56"/>
  <c r="Q33"/>
  <c r="Q30"/>
  <c r="Q22"/>
  <c r="Q15"/>
  <c r="Q12"/>
  <c r="Q4"/>
  <c r="Q76"/>
  <c r="Q46"/>
  <c r="Q27"/>
  <c r="Q90"/>
  <c r="Q81"/>
  <c r="Q62"/>
  <c r="Q28"/>
  <c r="Q59"/>
  <c r="Q54"/>
  <c r="Q50"/>
  <c r="Q49"/>
  <c r="Q41"/>
  <c r="Q39"/>
  <c r="Q37"/>
  <c r="Q31"/>
  <c r="Q71"/>
  <c r="Q66"/>
  <c r="Q64"/>
  <c r="Q34"/>
  <c r="Q26"/>
  <c r="Q23"/>
  <c r="Q16"/>
  <c r="Q3"/>
  <c r="Q73"/>
  <c r="Q65"/>
  <c r="Q36"/>
  <c r="Q29"/>
  <c r="Q21"/>
  <c r="Q6"/>
  <c r="Q75"/>
  <c r="Q52"/>
  <c r="Q44"/>
  <c r="Q48"/>
  <c r="Q47"/>
  <c r="Q45"/>
  <c r="AK1490" i="7"/>
  <c r="I93" i="8"/>
  <c r="O2"/>
  <c r="L93"/>
  <c r="M2"/>
  <c r="X1490" i="7"/>
  <c r="K56" i="8"/>
  <c r="K36"/>
  <c r="J84"/>
  <c r="M84" s="1"/>
  <c r="K89"/>
  <c r="K86"/>
  <c r="K92"/>
  <c r="R183" i="2"/>
  <c r="S183" s="1"/>
  <c r="R113"/>
  <c r="S113" s="1"/>
  <c r="R103"/>
  <c r="S103" s="1"/>
  <c r="R115"/>
  <c r="S115" s="1"/>
  <c r="R111"/>
  <c r="S111" s="1"/>
  <c r="R107"/>
  <c r="S107" s="1"/>
  <c r="R114"/>
  <c r="S114" s="1"/>
  <c r="R108"/>
  <c r="S108" s="1"/>
  <c r="R120"/>
  <c r="S120" s="1"/>
  <c r="R122"/>
  <c r="S122" s="1"/>
  <c r="R116"/>
  <c r="S116" s="1"/>
  <c r="R104"/>
  <c r="S104" s="1"/>
  <c r="R69"/>
  <c r="S69" s="1"/>
  <c r="R66"/>
  <c r="S66" s="1"/>
  <c r="R78"/>
  <c r="S78" s="1"/>
  <c r="R67"/>
  <c r="S67" s="1"/>
  <c r="R76"/>
  <c r="S76" s="1"/>
  <c r="R79"/>
  <c r="S79" s="1"/>
  <c r="R73"/>
  <c r="S73" s="1"/>
  <c r="R75"/>
  <c r="S75" s="1"/>
  <c r="R77"/>
  <c r="S77" s="1"/>
  <c r="R144"/>
  <c r="S144" s="1"/>
  <c r="R162"/>
  <c r="S162" s="1"/>
  <c r="R156"/>
  <c r="S156" s="1"/>
  <c r="R148"/>
  <c r="S148" s="1"/>
  <c r="R154"/>
  <c r="S154" s="1"/>
  <c r="R151"/>
  <c r="S151" s="1"/>
  <c r="R155"/>
  <c r="S155" s="1"/>
  <c r="R145"/>
  <c r="S145" s="1"/>
  <c r="R143"/>
  <c r="S143" s="1"/>
  <c r="R157"/>
  <c r="S157" s="1"/>
  <c r="R202"/>
  <c r="S202" s="1"/>
  <c r="R200"/>
  <c r="S200" s="1"/>
  <c r="R198"/>
  <c r="S198" s="1"/>
  <c r="R196"/>
  <c r="S196" s="1"/>
  <c r="R194"/>
  <c r="S194" s="1"/>
  <c r="R192"/>
  <c r="S192" s="1"/>
  <c r="R190"/>
  <c r="S190" s="1"/>
  <c r="R188"/>
  <c r="S188" s="1"/>
  <c r="R186"/>
  <c r="S186" s="1"/>
  <c r="R184"/>
  <c r="S184" s="1"/>
  <c r="R121"/>
  <c r="S121" s="1"/>
  <c r="R117"/>
  <c r="S117" s="1"/>
  <c r="R105"/>
  <c r="S105" s="1"/>
  <c r="R119"/>
  <c r="S119" s="1"/>
  <c r="R109"/>
  <c r="S109" s="1"/>
  <c r="R106"/>
  <c r="S106" s="1"/>
  <c r="R82"/>
  <c r="S82" s="1"/>
  <c r="R112"/>
  <c r="S112" s="1"/>
  <c r="R118"/>
  <c r="S118" s="1"/>
  <c r="R110"/>
  <c r="S110" s="1"/>
  <c r="R80"/>
  <c r="S80" s="1"/>
  <c r="R65"/>
  <c r="S65" s="1"/>
  <c r="R68"/>
  <c r="S68" s="1"/>
  <c r="R81"/>
  <c r="S81" s="1"/>
  <c r="R70"/>
  <c r="S70" s="1"/>
  <c r="R63"/>
  <c r="S63" s="1"/>
  <c r="R74"/>
  <c r="S74" s="1"/>
  <c r="R64"/>
  <c r="S64" s="1"/>
  <c r="R72"/>
  <c r="S72" s="1"/>
  <c r="R71"/>
  <c r="S71" s="1"/>
  <c r="R160"/>
  <c r="S160" s="1"/>
  <c r="R150"/>
  <c r="S150" s="1"/>
  <c r="R158"/>
  <c r="S158" s="1"/>
  <c r="R152"/>
  <c r="S152" s="1"/>
  <c r="R146"/>
  <c r="S146" s="1"/>
  <c r="R159"/>
  <c r="S159" s="1"/>
  <c r="R153"/>
  <c r="S153" s="1"/>
  <c r="R161"/>
  <c r="S161" s="1"/>
  <c r="R147"/>
  <c r="S147" s="1"/>
  <c r="R149"/>
  <c r="S149" s="1"/>
  <c r="R201"/>
  <c r="S201" s="1"/>
  <c r="R199"/>
  <c r="S199" s="1"/>
  <c r="R197"/>
  <c r="S197" s="1"/>
  <c r="R195"/>
  <c r="S195" s="1"/>
  <c r="R193"/>
  <c r="S193" s="1"/>
  <c r="R191"/>
  <c r="S191" s="1"/>
  <c r="R189"/>
  <c r="S189" s="1"/>
  <c r="R187"/>
  <c r="S187" s="1"/>
  <c r="R185"/>
  <c r="S185" s="1"/>
  <c r="R25"/>
  <c r="S25" s="1"/>
  <c r="R33"/>
  <c r="S33" s="1"/>
  <c r="R35"/>
  <c r="S35" s="1"/>
  <c r="R24"/>
  <c r="S24" s="1"/>
  <c r="R27"/>
  <c r="S27" s="1"/>
  <c r="R36"/>
  <c r="S36" s="1"/>
  <c r="R34"/>
  <c r="S34" s="1"/>
  <c r="R41"/>
  <c r="S41" s="1"/>
  <c r="R23"/>
  <c r="S23" s="1"/>
  <c r="R39"/>
  <c r="S39" s="1"/>
  <c r="R37"/>
  <c r="S37" s="1"/>
  <c r="R38"/>
  <c r="S38" s="1"/>
  <c r="R40"/>
  <c r="S40" s="1"/>
  <c r="R32"/>
  <c r="S32" s="1"/>
  <c r="R30"/>
  <c r="S30" s="1"/>
  <c r="R28"/>
  <c r="S28" s="1"/>
  <c r="R26"/>
  <c r="S26" s="1"/>
  <c r="R42"/>
  <c r="S42" s="1"/>
  <c r="R29"/>
  <c r="S29" s="1"/>
  <c r="R31"/>
  <c r="S31" s="1"/>
  <c r="O76" i="8"/>
  <c r="K58"/>
  <c r="K35"/>
  <c r="K33"/>
  <c r="N81"/>
  <c r="K57"/>
  <c r="J88"/>
  <c r="M88" s="1"/>
  <c r="J66"/>
  <c r="M66" s="1"/>
  <c r="K30"/>
  <c r="J65"/>
  <c r="M65" s="1"/>
  <c r="K29"/>
  <c r="J16"/>
  <c r="M16" s="1"/>
  <c r="J15"/>
  <c r="M15" s="1"/>
  <c r="K24"/>
  <c r="K23"/>
  <c r="J76"/>
  <c r="M76" s="1"/>
  <c r="J75"/>
  <c r="M75" s="1"/>
  <c r="J74"/>
  <c r="M74" s="1"/>
  <c r="J73"/>
  <c r="M73" s="1"/>
  <c r="J72"/>
  <c r="M72" s="1"/>
  <c r="J71"/>
  <c r="M71" s="1"/>
  <c r="J70"/>
  <c r="M70" s="1"/>
  <c r="K26"/>
  <c r="J8"/>
  <c r="M8" s="1"/>
  <c r="J3"/>
  <c r="M3" s="1"/>
  <c r="K21"/>
  <c r="K12"/>
  <c r="K6"/>
  <c r="K5"/>
  <c r="K4"/>
  <c r="N90"/>
  <c r="N88"/>
  <c r="J91"/>
  <c r="M91" s="1"/>
  <c r="J87"/>
  <c r="M87" s="1"/>
  <c r="K82"/>
  <c r="J79"/>
  <c r="M79" s="1"/>
  <c r="J78"/>
  <c r="M78" s="1"/>
  <c r="J67"/>
  <c r="M67" s="1"/>
  <c r="J85"/>
  <c r="M85" s="1"/>
  <c r="N64"/>
  <c r="M62"/>
  <c r="M47"/>
  <c r="M45"/>
  <c r="N36"/>
  <c r="N35"/>
  <c r="N34"/>
  <c r="N74"/>
  <c r="N70"/>
  <c r="N65"/>
  <c r="K63"/>
  <c r="N62"/>
  <c r="M58"/>
  <c r="M56"/>
  <c r="K55"/>
  <c r="K53"/>
  <c r="N52"/>
  <c r="O48"/>
  <c r="O46"/>
  <c r="O44"/>
  <c r="K40"/>
  <c r="K38"/>
  <c r="M36"/>
  <c r="M33"/>
  <c r="O29"/>
  <c r="O28"/>
  <c r="O27"/>
  <c r="O26"/>
  <c r="J13"/>
  <c r="M13" s="1"/>
  <c r="J10"/>
  <c r="M10" s="1"/>
  <c r="J7"/>
  <c r="M7" s="1"/>
  <c r="M21"/>
  <c r="K19"/>
  <c r="K14"/>
  <c r="K11"/>
  <c r="K9"/>
  <c r="K2"/>
  <c r="N15"/>
  <c r="O91"/>
  <c r="O85"/>
  <c r="O90"/>
  <c r="M81"/>
  <c r="O66"/>
  <c r="K91"/>
  <c r="K87"/>
  <c r="K84"/>
  <c r="J80"/>
  <c r="M80" s="1"/>
  <c r="J77"/>
  <c r="M77" s="1"/>
  <c r="J69"/>
  <c r="M69" s="1"/>
  <c r="J68"/>
  <c r="M68" s="1"/>
  <c r="K85"/>
  <c r="N58"/>
  <c r="N57"/>
  <c r="N56"/>
  <c r="M52"/>
  <c r="N73"/>
  <c r="K60"/>
  <c r="M57"/>
  <c r="N48"/>
  <c r="N47"/>
  <c r="N46"/>
  <c r="N45"/>
  <c r="N44"/>
  <c r="K42"/>
  <c r="M35"/>
  <c r="M34"/>
  <c r="K32"/>
  <c r="O30"/>
  <c r="N28"/>
  <c r="N27"/>
  <c r="J18"/>
  <c r="M18" s="1"/>
  <c r="J5"/>
  <c r="M5" s="1"/>
  <c r="K17"/>
  <c r="M12"/>
  <c r="N22"/>
  <c r="AP3" i="7" l="1"/>
  <c r="AO21"/>
  <c r="AO22" s="1"/>
  <c r="N32" i="8"/>
  <c r="N85"/>
  <c r="N87"/>
  <c r="R2"/>
  <c r="N11"/>
  <c r="N19"/>
  <c r="N40"/>
  <c r="N55"/>
  <c r="N63"/>
  <c r="N4"/>
  <c r="N6"/>
  <c r="N21"/>
  <c r="N24"/>
  <c r="R57"/>
  <c r="N33"/>
  <c r="R58"/>
  <c r="N92"/>
  <c r="N89"/>
  <c r="R36"/>
  <c r="N17"/>
  <c r="N60"/>
  <c r="N42"/>
  <c r="N84"/>
  <c r="N91"/>
  <c r="N9"/>
  <c r="N14"/>
  <c r="N38"/>
  <c r="N53"/>
  <c r="N82"/>
  <c r="N5"/>
  <c r="N12"/>
  <c r="N26"/>
  <c r="N23"/>
  <c r="N29"/>
  <c r="N30"/>
  <c r="R35"/>
  <c r="N86"/>
  <c r="R56"/>
  <c r="AF1493" i="7"/>
  <c r="AC1493"/>
  <c r="AB1493"/>
  <c r="AA1493"/>
  <c r="Z1493"/>
  <c r="AD1493"/>
  <c r="Y1493"/>
  <c r="AE1493"/>
  <c r="AE1491"/>
  <c r="AE1492"/>
  <c r="Y1491"/>
  <c r="AC1491"/>
  <c r="Z1491"/>
  <c r="AA1491"/>
  <c r="AB1491"/>
  <c r="AD1491"/>
  <c r="AF1492"/>
  <c r="AA1492"/>
  <c r="AC1492"/>
  <c r="Y1492"/>
  <c r="Z1492"/>
  <c r="AB1492"/>
  <c r="AD1492"/>
  <c r="X1495"/>
  <c r="R21" i="8"/>
  <c r="R26"/>
  <c r="R5"/>
  <c r="R17"/>
  <c r="R19"/>
  <c r="R32"/>
  <c r="R38"/>
  <c r="R40"/>
  <c r="R42"/>
  <c r="R53"/>
  <c r="R55"/>
  <c r="R60"/>
  <c r="R63"/>
  <c r="R85"/>
  <c r="R87"/>
  <c r="R89"/>
  <c r="R91"/>
  <c r="R12"/>
  <c r="R33"/>
  <c r="R24"/>
  <c r="R92"/>
  <c r="R6"/>
  <c r="R29"/>
  <c r="R23"/>
  <c r="R4"/>
  <c r="R30"/>
  <c r="R86"/>
  <c r="R9"/>
  <c r="R11"/>
  <c r="R14"/>
  <c r="R82"/>
  <c r="R84"/>
  <c r="AJ1491" i="7"/>
  <c r="AH1491"/>
  <c r="AG1491"/>
  <c r="AI1491"/>
  <c r="AF1491"/>
  <c r="N2" i="8"/>
  <c r="K93"/>
  <c r="J93"/>
  <c r="J94" s="1"/>
  <c r="D28" i="3"/>
  <c r="F28" s="1"/>
  <c r="T29" i="2"/>
  <c r="D25" i="3"/>
  <c r="F25" s="1"/>
  <c r="T26" i="2"/>
  <c r="D29" i="3"/>
  <c r="F29" s="1"/>
  <c r="T30" i="2"/>
  <c r="D39" i="3"/>
  <c r="F39" s="1"/>
  <c r="T40" i="2"/>
  <c r="D36" i="3"/>
  <c r="F36" s="1"/>
  <c r="T37" i="2"/>
  <c r="D22" i="3"/>
  <c r="F22" s="1"/>
  <c r="T23" i="2"/>
  <c r="D33" i="3"/>
  <c r="F33" s="1"/>
  <c r="T34" i="2"/>
  <c r="D26" i="3"/>
  <c r="F26" s="1"/>
  <c r="T27" i="2"/>
  <c r="D34" i="3"/>
  <c r="F34" s="1"/>
  <c r="T35" i="2"/>
  <c r="D24" i="3"/>
  <c r="F24" s="1"/>
  <c r="T25" i="2"/>
  <c r="D186" i="3"/>
  <c r="F186" s="1"/>
  <c r="T187" i="2"/>
  <c r="D190" i="3"/>
  <c r="F190" s="1"/>
  <c r="T191" i="2"/>
  <c r="D194" i="3"/>
  <c r="F194" s="1"/>
  <c r="T195" i="2"/>
  <c r="D198" i="3"/>
  <c r="F198" s="1"/>
  <c r="T199" i="2"/>
  <c r="D148" i="3"/>
  <c r="F148" s="1"/>
  <c r="T149" i="2"/>
  <c r="D160" i="3"/>
  <c r="F160" s="1"/>
  <c r="T161" i="2"/>
  <c r="D158" i="3"/>
  <c r="F158" s="1"/>
  <c r="T159" i="2"/>
  <c r="D151" i="3"/>
  <c r="F151" s="1"/>
  <c r="T152" i="2"/>
  <c r="D149" i="3"/>
  <c r="F149" s="1"/>
  <c r="T150" i="2"/>
  <c r="D70" i="3"/>
  <c r="F70" s="1"/>
  <c r="T71" i="2"/>
  <c r="D63" i="3"/>
  <c r="F63" s="1"/>
  <c r="T64" i="2"/>
  <c r="D62" i="3"/>
  <c r="F62" s="1"/>
  <c r="T63" i="2"/>
  <c r="D80" i="3"/>
  <c r="F80" s="1"/>
  <c r="T81" i="2"/>
  <c r="D64" i="3"/>
  <c r="F64" s="1"/>
  <c r="T65" i="2"/>
  <c r="D109" i="3"/>
  <c r="F109" s="1"/>
  <c r="T110" i="2"/>
  <c r="D111" i="3"/>
  <c r="F111" s="1"/>
  <c r="T112" i="2"/>
  <c r="D105" i="3"/>
  <c r="F105" s="1"/>
  <c r="T106" i="2"/>
  <c r="D118" i="3"/>
  <c r="F118" s="1"/>
  <c r="T119" i="2"/>
  <c r="D116" i="3"/>
  <c r="F116" s="1"/>
  <c r="T117" i="2"/>
  <c r="D183" i="3"/>
  <c r="F183" s="1"/>
  <c r="T184" i="2"/>
  <c r="D187" i="3"/>
  <c r="F187" s="1"/>
  <c r="T188" i="2"/>
  <c r="D191" i="3"/>
  <c r="F191" s="1"/>
  <c r="T192" i="2"/>
  <c r="D195" i="3"/>
  <c r="F195" s="1"/>
  <c r="T196" i="2"/>
  <c r="D199" i="3"/>
  <c r="F199" s="1"/>
  <c r="T200" i="2"/>
  <c r="D156" i="3"/>
  <c r="F156" s="1"/>
  <c r="T157" i="2"/>
  <c r="D144" i="3"/>
  <c r="F144" s="1"/>
  <c r="T145" i="2"/>
  <c r="D150" i="3"/>
  <c r="F150" s="1"/>
  <c r="T151" i="2"/>
  <c r="D147" i="3"/>
  <c r="F147" s="1"/>
  <c r="T148" i="2"/>
  <c r="D161" i="3"/>
  <c r="F161" s="1"/>
  <c r="T162" i="2"/>
  <c r="D76" i="3"/>
  <c r="F76" s="1"/>
  <c r="T77" i="2"/>
  <c r="D72" i="3"/>
  <c r="F72" s="1"/>
  <c r="T73" i="2"/>
  <c r="D75" i="3"/>
  <c r="F75" s="1"/>
  <c r="T76" i="2"/>
  <c r="D77" i="3"/>
  <c r="F77" s="1"/>
  <c r="T78" i="2"/>
  <c r="D68" i="3"/>
  <c r="F68" s="1"/>
  <c r="T69" i="2"/>
  <c r="D115" i="3"/>
  <c r="F115" s="1"/>
  <c r="T116" i="2"/>
  <c r="D119" i="3"/>
  <c r="F119" s="1"/>
  <c r="T120" i="2"/>
  <c r="D113" i="3"/>
  <c r="F113" s="1"/>
  <c r="T114" i="2"/>
  <c r="D110" i="3"/>
  <c r="F110" s="1"/>
  <c r="T111" i="2"/>
  <c r="D102" i="3"/>
  <c r="F102" s="1"/>
  <c r="T103" i="2"/>
  <c r="D182" i="3"/>
  <c r="F182" s="1"/>
  <c r="T183" i="2"/>
  <c r="D30" i="3"/>
  <c r="F30" s="1"/>
  <c r="T31" i="2"/>
  <c r="D41" i="3"/>
  <c r="F41" s="1"/>
  <c r="T42" i="2"/>
  <c r="D27" i="3"/>
  <c r="F27" s="1"/>
  <c r="T28" i="2"/>
  <c r="D31" i="3"/>
  <c r="F31" s="1"/>
  <c r="T32" i="2"/>
  <c r="D37" i="3"/>
  <c r="F37" s="1"/>
  <c r="T38" i="2"/>
  <c r="D38" i="3"/>
  <c r="F38" s="1"/>
  <c r="T39" i="2"/>
  <c r="D40" i="3"/>
  <c r="F40" s="1"/>
  <c r="T41" i="2"/>
  <c r="D35" i="3"/>
  <c r="F35" s="1"/>
  <c r="T36" i="2"/>
  <c r="D23" i="3"/>
  <c r="F23" s="1"/>
  <c r="T24" i="2"/>
  <c r="D32" i="3"/>
  <c r="F32" s="1"/>
  <c r="T33" i="2"/>
  <c r="D184" i="3"/>
  <c r="F184" s="1"/>
  <c r="T185" i="2"/>
  <c r="D188" i="3"/>
  <c r="F188" s="1"/>
  <c r="T189" i="2"/>
  <c r="D192" i="3"/>
  <c r="F192" s="1"/>
  <c r="T193" i="2"/>
  <c r="D196" i="3"/>
  <c r="F196" s="1"/>
  <c r="T197" i="2"/>
  <c r="D200" i="3"/>
  <c r="F200" s="1"/>
  <c r="T201" i="2"/>
  <c r="D146" i="3"/>
  <c r="F146" s="1"/>
  <c r="T147" i="2"/>
  <c r="D152" i="3"/>
  <c r="F152" s="1"/>
  <c r="T153" i="2"/>
  <c r="D145" i="3"/>
  <c r="F145" s="1"/>
  <c r="T146" i="2"/>
  <c r="D157" i="3"/>
  <c r="F157" s="1"/>
  <c r="T158" i="2"/>
  <c r="D159" i="3"/>
  <c r="F159" s="1"/>
  <c r="T160" i="2"/>
  <c r="D71" i="3"/>
  <c r="F71" s="1"/>
  <c r="T72" i="2"/>
  <c r="D73" i="3"/>
  <c r="F73" s="1"/>
  <c r="T74" i="2"/>
  <c r="D69" i="3"/>
  <c r="F69" s="1"/>
  <c r="T70" i="2"/>
  <c r="D67" i="3"/>
  <c r="F67" s="1"/>
  <c r="T68" i="2"/>
  <c r="D79" i="3"/>
  <c r="F79" s="1"/>
  <c r="T80" i="2"/>
  <c r="D117" i="3"/>
  <c r="F117" s="1"/>
  <c r="T118" i="2"/>
  <c r="D81" i="3"/>
  <c r="F81" s="1"/>
  <c r="T82" i="2"/>
  <c r="D108" i="3"/>
  <c r="F108" s="1"/>
  <c r="T109" i="2"/>
  <c r="D104" i="3"/>
  <c r="F104" s="1"/>
  <c r="T105" i="2"/>
  <c r="D120" i="3"/>
  <c r="F120" s="1"/>
  <c r="T121" i="2"/>
  <c r="D185" i="3"/>
  <c r="F185" s="1"/>
  <c r="T186" i="2"/>
  <c r="D189" i="3"/>
  <c r="F189" s="1"/>
  <c r="T190" i="2"/>
  <c r="D193" i="3"/>
  <c r="F193" s="1"/>
  <c r="T194" i="2"/>
  <c r="D197" i="3"/>
  <c r="F197" s="1"/>
  <c r="T198" i="2"/>
  <c r="D201" i="3"/>
  <c r="F201" s="1"/>
  <c r="T202" i="2"/>
  <c r="D142" i="3"/>
  <c r="F142" s="1"/>
  <c r="T143" i="2"/>
  <c r="D154" i="3"/>
  <c r="F154" s="1"/>
  <c r="T155" i="2"/>
  <c r="D153" i="3"/>
  <c r="F153" s="1"/>
  <c r="T154" i="2"/>
  <c r="D155" i="3"/>
  <c r="F155" s="1"/>
  <c r="T156" i="2"/>
  <c r="D143" i="3"/>
  <c r="F143" s="1"/>
  <c r="T144" i="2"/>
  <c r="D74" i="3"/>
  <c r="F74" s="1"/>
  <c r="T75" i="2"/>
  <c r="D78" i="3"/>
  <c r="F78" s="1"/>
  <c r="T79" i="2"/>
  <c r="D66" i="3"/>
  <c r="F66" s="1"/>
  <c r="T67" i="2"/>
  <c r="D65" i="3"/>
  <c r="F65" s="1"/>
  <c r="T66" i="2"/>
  <c r="D103" i="3"/>
  <c r="F103" s="1"/>
  <c r="T104" i="2"/>
  <c r="D121" i="3"/>
  <c r="F121" s="1"/>
  <c r="T122" i="2"/>
  <c r="D107" i="3"/>
  <c r="F107" s="1"/>
  <c r="T108" i="2"/>
  <c r="D106" i="3"/>
  <c r="F106" s="1"/>
  <c r="T107" i="2"/>
  <c r="D114" i="3"/>
  <c r="F114" s="1"/>
  <c r="T115" i="2"/>
  <c r="D112" i="3"/>
  <c r="F112" s="1"/>
  <c r="T113" i="2"/>
  <c r="A133" i="3"/>
  <c r="E133" s="1"/>
  <c r="B133"/>
  <c r="A134"/>
  <c r="E134" s="1"/>
  <c r="B134"/>
  <c r="A135"/>
  <c r="E135" s="1"/>
  <c r="B135"/>
  <c r="A136"/>
  <c r="E136" s="1"/>
  <c r="B136"/>
  <c r="A137"/>
  <c r="E137" s="1"/>
  <c r="B137"/>
  <c r="A138"/>
  <c r="E138" s="1"/>
  <c r="B138"/>
  <c r="A139"/>
  <c r="E139" s="1"/>
  <c r="B139"/>
  <c r="A140"/>
  <c r="E140" s="1"/>
  <c r="B140"/>
  <c r="A162"/>
  <c r="B162"/>
  <c r="A163"/>
  <c r="E163" s="1"/>
  <c r="B163"/>
  <c r="A164"/>
  <c r="E164" s="1"/>
  <c r="B164"/>
  <c r="A165"/>
  <c r="E165" s="1"/>
  <c r="B165"/>
  <c r="A166"/>
  <c r="E166" s="1"/>
  <c r="B166"/>
  <c r="A167"/>
  <c r="E167" s="1"/>
  <c r="B167"/>
  <c r="A168"/>
  <c r="E168" s="1"/>
  <c r="B168"/>
  <c r="A169"/>
  <c r="E169" s="1"/>
  <c r="B169"/>
  <c r="A170"/>
  <c r="E170" s="1"/>
  <c r="B170"/>
  <c r="A171"/>
  <c r="B171"/>
  <c r="H171" s="1"/>
  <c r="A172"/>
  <c r="E172" s="1"/>
  <c r="B172"/>
  <c r="A173"/>
  <c r="E173" s="1"/>
  <c r="B173"/>
  <c r="A174"/>
  <c r="E174" s="1"/>
  <c r="B174"/>
  <c r="A175"/>
  <c r="E175" s="1"/>
  <c r="B175"/>
  <c r="A176"/>
  <c r="E176" s="1"/>
  <c r="B176"/>
  <c r="A177"/>
  <c r="E177" s="1"/>
  <c r="B177"/>
  <c r="A178"/>
  <c r="E178" s="1"/>
  <c r="B178"/>
  <c r="A179"/>
  <c r="E179" s="1"/>
  <c r="B179"/>
  <c r="A180"/>
  <c r="E180" s="1"/>
  <c r="B180"/>
  <c r="A42"/>
  <c r="B42"/>
  <c r="A43"/>
  <c r="E43" s="1"/>
  <c r="B43"/>
  <c r="A44"/>
  <c r="E44" s="1"/>
  <c r="B44"/>
  <c r="A45"/>
  <c r="E45" s="1"/>
  <c r="B45"/>
  <c r="A46"/>
  <c r="E46" s="1"/>
  <c r="B46"/>
  <c r="A47"/>
  <c r="E47" s="1"/>
  <c r="B47"/>
  <c r="A48"/>
  <c r="E48" s="1"/>
  <c r="B48"/>
  <c r="A49"/>
  <c r="E49" s="1"/>
  <c r="B49"/>
  <c r="A50"/>
  <c r="E50" s="1"/>
  <c r="B50"/>
  <c r="A51"/>
  <c r="B51"/>
  <c r="H51" s="1"/>
  <c r="A52"/>
  <c r="E52" s="1"/>
  <c r="B52"/>
  <c r="A53"/>
  <c r="E53" s="1"/>
  <c r="B53"/>
  <c r="A54"/>
  <c r="E54" s="1"/>
  <c r="B54"/>
  <c r="A55"/>
  <c r="E55" s="1"/>
  <c r="B55"/>
  <c r="A56"/>
  <c r="E56" s="1"/>
  <c r="B56"/>
  <c r="A57"/>
  <c r="E57" s="1"/>
  <c r="B57"/>
  <c r="A58"/>
  <c r="E58" s="1"/>
  <c r="B58"/>
  <c r="A59"/>
  <c r="E59" s="1"/>
  <c r="B59"/>
  <c r="A60"/>
  <c r="E60" s="1"/>
  <c r="B60"/>
  <c r="A82"/>
  <c r="B82"/>
  <c r="A83"/>
  <c r="E83" s="1"/>
  <c r="B83"/>
  <c r="A84"/>
  <c r="E84" s="1"/>
  <c r="B84"/>
  <c r="A85"/>
  <c r="E85" s="1"/>
  <c r="B85"/>
  <c r="A86"/>
  <c r="E86" s="1"/>
  <c r="B86"/>
  <c r="A87"/>
  <c r="E87" s="1"/>
  <c r="B87"/>
  <c r="A88"/>
  <c r="E88" s="1"/>
  <c r="B88"/>
  <c r="A89"/>
  <c r="E89" s="1"/>
  <c r="B89"/>
  <c r="A90"/>
  <c r="E90" s="1"/>
  <c r="B90"/>
  <c r="A91"/>
  <c r="B91"/>
  <c r="H91" s="1"/>
  <c r="A92"/>
  <c r="E92" s="1"/>
  <c r="B92"/>
  <c r="A93"/>
  <c r="E93" s="1"/>
  <c r="B93"/>
  <c r="A94"/>
  <c r="E94" s="1"/>
  <c r="B94"/>
  <c r="A95"/>
  <c r="E95" s="1"/>
  <c r="B95"/>
  <c r="A96"/>
  <c r="E96" s="1"/>
  <c r="B96"/>
  <c r="A97"/>
  <c r="E97" s="1"/>
  <c r="B97"/>
  <c r="A98"/>
  <c r="E98" s="1"/>
  <c r="B98"/>
  <c r="A99"/>
  <c r="E99" s="1"/>
  <c r="B99"/>
  <c r="A100"/>
  <c r="E100" s="1"/>
  <c r="B100"/>
  <c r="A122"/>
  <c r="B122"/>
  <c r="A123"/>
  <c r="E123" s="1"/>
  <c r="B123"/>
  <c r="A124"/>
  <c r="E124" s="1"/>
  <c r="B124"/>
  <c r="A125"/>
  <c r="E125" s="1"/>
  <c r="B125"/>
  <c r="A126"/>
  <c r="E126" s="1"/>
  <c r="B126"/>
  <c r="A127"/>
  <c r="E127" s="1"/>
  <c r="B127"/>
  <c r="A128"/>
  <c r="E128" s="1"/>
  <c r="B128"/>
  <c r="A129"/>
  <c r="E129" s="1"/>
  <c r="B129"/>
  <c r="A130"/>
  <c r="E130" s="1"/>
  <c r="B130"/>
  <c r="A131"/>
  <c r="B131"/>
  <c r="H131" s="1"/>
  <c r="A132"/>
  <c r="E132" s="1"/>
  <c r="B132"/>
  <c r="A3"/>
  <c r="B3"/>
  <c r="A4"/>
  <c r="B4"/>
  <c r="A5"/>
  <c r="B5"/>
  <c r="A6"/>
  <c r="B6"/>
  <c r="A7"/>
  <c r="B7"/>
  <c r="A8"/>
  <c r="B8"/>
  <c r="A9"/>
  <c r="B9"/>
  <c r="A10"/>
  <c r="B10"/>
  <c r="A11"/>
  <c r="B11"/>
  <c r="H11" s="1"/>
  <c r="A12"/>
  <c r="B12"/>
  <c r="A13"/>
  <c r="B13"/>
  <c r="A14"/>
  <c r="B14"/>
  <c r="A15"/>
  <c r="B15"/>
  <c r="A16"/>
  <c r="B16"/>
  <c r="A17"/>
  <c r="B17"/>
  <c r="A18"/>
  <c r="B18"/>
  <c r="A19"/>
  <c r="B19"/>
  <c r="A20"/>
  <c r="E20" s="1"/>
  <c r="B20"/>
  <c r="B2"/>
  <c r="A2"/>
  <c r="A43" i="2"/>
  <c r="B43"/>
  <c r="C43"/>
  <c r="D43"/>
  <c r="F43"/>
  <c r="A44"/>
  <c r="B44"/>
  <c r="C44"/>
  <c r="D44"/>
  <c r="F44"/>
  <c r="A45"/>
  <c r="B45"/>
  <c r="C45"/>
  <c r="D45"/>
  <c r="F45"/>
  <c r="A46"/>
  <c r="B46"/>
  <c r="C46"/>
  <c r="D46"/>
  <c r="F46"/>
  <c r="A47"/>
  <c r="B47"/>
  <c r="C47"/>
  <c r="D47"/>
  <c r="F47"/>
  <c r="A48"/>
  <c r="B48"/>
  <c r="C48"/>
  <c r="D48"/>
  <c r="F48"/>
  <c r="A49"/>
  <c r="B49"/>
  <c r="C49"/>
  <c r="D49"/>
  <c r="F49"/>
  <c r="A50"/>
  <c r="B50"/>
  <c r="C50"/>
  <c r="D50"/>
  <c r="F50"/>
  <c r="A51"/>
  <c r="B51"/>
  <c r="C51"/>
  <c r="D51"/>
  <c r="F51"/>
  <c r="A52"/>
  <c r="B52"/>
  <c r="C52"/>
  <c r="D52"/>
  <c r="F52"/>
  <c r="A53"/>
  <c r="B53"/>
  <c r="C53"/>
  <c r="D53"/>
  <c r="F53"/>
  <c r="A54"/>
  <c r="B54"/>
  <c r="C54"/>
  <c r="D54"/>
  <c r="F54"/>
  <c r="A55"/>
  <c r="B55"/>
  <c r="C55"/>
  <c r="D55"/>
  <c r="F55"/>
  <c r="A56"/>
  <c r="B56"/>
  <c r="C56"/>
  <c r="D56"/>
  <c r="F56"/>
  <c r="A57"/>
  <c r="B57"/>
  <c r="C57"/>
  <c r="D57"/>
  <c r="F57"/>
  <c r="A58"/>
  <c r="B58"/>
  <c r="C58"/>
  <c r="D58"/>
  <c r="F58"/>
  <c r="A59"/>
  <c r="B59"/>
  <c r="C59"/>
  <c r="D59"/>
  <c r="F59"/>
  <c r="A60"/>
  <c r="B60"/>
  <c r="C60"/>
  <c r="D60"/>
  <c r="F60"/>
  <c r="A61"/>
  <c r="B61"/>
  <c r="C61"/>
  <c r="D61"/>
  <c r="F61"/>
  <c r="A83"/>
  <c r="B83"/>
  <c r="C83"/>
  <c r="D83"/>
  <c r="F83"/>
  <c r="A84"/>
  <c r="B84"/>
  <c r="C84"/>
  <c r="D84"/>
  <c r="F84"/>
  <c r="A85"/>
  <c r="B85"/>
  <c r="C85"/>
  <c r="D85"/>
  <c r="F85"/>
  <c r="A86"/>
  <c r="B86"/>
  <c r="C86"/>
  <c r="D86"/>
  <c r="F86"/>
  <c r="A87"/>
  <c r="B87"/>
  <c r="C87"/>
  <c r="D87"/>
  <c r="F87"/>
  <c r="A88"/>
  <c r="B88"/>
  <c r="C88"/>
  <c r="D88"/>
  <c r="F88"/>
  <c r="A89"/>
  <c r="B89"/>
  <c r="C89"/>
  <c r="D89"/>
  <c r="F89"/>
  <c r="A90"/>
  <c r="B90"/>
  <c r="C90"/>
  <c r="D90"/>
  <c r="F90"/>
  <c r="A91"/>
  <c r="B91"/>
  <c r="C91"/>
  <c r="D91"/>
  <c r="F91"/>
  <c r="A92"/>
  <c r="B92"/>
  <c r="C92"/>
  <c r="D92"/>
  <c r="F92"/>
  <c r="A93"/>
  <c r="B93"/>
  <c r="C93"/>
  <c r="D93"/>
  <c r="F93"/>
  <c r="A94"/>
  <c r="B94"/>
  <c r="C94"/>
  <c r="D94"/>
  <c r="F94"/>
  <c r="A95"/>
  <c r="B95"/>
  <c r="C95"/>
  <c r="D95"/>
  <c r="F95"/>
  <c r="A96"/>
  <c r="B96"/>
  <c r="C96"/>
  <c r="D96"/>
  <c r="F96"/>
  <c r="A97"/>
  <c r="B97"/>
  <c r="C97"/>
  <c r="D97"/>
  <c r="F97"/>
  <c r="A98"/>
  <c r="B98"/>
  <c r="C98"/>
  <c r="D98"/>
  <c r="F98"/>
  <c r="A99"/>
  <c r="B99"/>
  <c r="C99"/>
  <c r="D99"/>
  <c r="F99"/>
  <c r="A100"/>
  <c r="B100"/>
  <c r="C100"/>
  <c r="D100"/>
  <c r="F100"/>
  <c r="A101"/>
  <c r="B101"/>
  <c r="C101"/>
  <c r="D101"/>
  <c r="F101"/>
  <c r="A123"/>
  <c r="B123"/>
  <c r="C123"/>
  <c r="D123"/>
  <c r="F123"/>
  <c r="A124"/>
  <c r="B124"/>
  <c r="C124"/>
  <c r="D124"/>
  <c r="F124"/>
  <c r="A125"/>
  <c r="B125"/>
  <c r="C125"/>
  <c r="D125"/>
  <c r="F125"/>
  <c r="A126"/>
  <c r="B126"/>
  <c r="C126"/>
  <c r="D126"/>
  <c r="F126"/>
  <c r="A127"/>
  <c r="B127"/>
  <c r="C127"/>
  <c r="D127"/>
  <c r="F127"/>
  <c r="A128"/>
  <c r="B128"/>
  <c r="C128"/>
  <c r="D128"/>
  <c r="F128"/>
  <c r="A129"/>
  <c r="B129"/>
  <c r="C129"/>
  <c r="D129"/>
  <c r="F129"/>
  <c r="A130"/>
  <c r="B130"/>
  <c r="C130"/>
  <c r="D130"/>
  <c r="F130"/>
  <c r="A131"/>
  <c r="B131"/>
  <c r="C131"/>
  <c r="D131"/>
  <c r="F131"/>
  <c r="A132"/>
  <c r="B132"/>
  <c r="C132"/>
  <c r="D132"/>
  <c r="F132"/>
  <c r="A133"/>
  <c r="B133"/>
  <c r="C133"/>
  <c r="D133"/>
  <c r="F133"/>
  <c r="A134"/>
  <c r="B134"/>
  <c r="C134"/>
  <c r="D134"/>
  <c r="F134"/>
  <c r="A135"/>
  <c r="B135"/>
  <c r="C135"/>
  <c r="D135"/>
  <c r="F135"/>
  <c r="A136"/>
  <c r="B136"/>
  <c r="C136"/>
  <c r="D136"/>
  <c r="F136"/>
  <c r="A137"/>
  <c r="B137"/>
  <c r="C137"/>
  <c r="D137"/>
  <c r="F137"/>
  <c r="A138"/>
  <c r="B138"/>
  <c r="C138"/>
  <c r="D138"/>
  <c r="F138"/>
  <c r="A139"/>
  <c r="B139"/>
  <c r="C139"/>
  <c r="D139"/>
  <c r="F139"/>
  <c r="A140"/>
  <c r="B140"/>
  <c r="C140"/>
  <c r="D140"/>
  <c r="F140"/>
  <c r="A141"/>
  <c r="B141"/>
  <c r="C141"/>
  <c r="D141"/>
  <c r="F141"/>
  <c r="A163"/>
  <c r="B163"/>
  <c r="C163"/>
  <c r="D163"/>
  <c r="F163"/>
  <c r="A164"/>
  <c r="B164"/>
  <c r="C164"/>
  <c r="D164"/>
  <c r="F164"/>
  <c r="A165"/>
  <c r="B165"/>
  <c r="C165"/>
  <c r="D165"/>
  <c r="F165"/>
  <c r="A166"/>
  <c r="B166"/>
  <c r="C166"/>
  <c r="D166"/>
  <c r="F166"/>
  <c r="A167"/>
  <c r="B167"/>
  <c r="C167"/>
  <c r="D167"/>
  <c r="F167"/>
  <c r="A168"/>
  <c r="B168"/>
  <c r="C168"/>
  <c r="D168"/>
  <c r="F168"/>
  <c r="A169"/>
  <c r="B169"/>
  <c r="C169"/>
  <c r="D169"/>
  <c r="F169"/>
  <c r="A170"/>
  <c r="B170"/>
  <c r="C170"/>
  <c r="D170"/>
  <c r="F170"/>
  <c r="A171"/>
  <c r="B171"/>
  <c r="C171"/>
  <c r="D171"/>
  <c r="F171"/>
  <c r="A172"/>
  <c r="B172"/>
  <c r="C172"/>
  <c r="D172"/>
  <c r="F172"/>
  <c r="A173"/>
  <c r="B173"/>
  <c r="C173"/>
  <c r="D173"/>
  <c r="F173"/>
  <c r="A174"/>
  <c r="B174"/>
  <c r="C174"/>
  <c r="D174"/>
  <c r="F174"/>
  <c r="A175"/>
  <c r="B175"/>
  <c r="C175"/>
  <c r="D175"/>
  <c r="F175"/>
  <c r="A176"/>
  <c r="B176"/>
  <c r="C176"/>
  <c r="D176"/>
  <c r="F176"/>
  <c r="A177"/>
  <c r="B177"/>
  <c r="C177"/>
  <c r="D177"/>
  <c r="F177"/>
  <c r="A178"/>
  <c r="B178"/>
  <c r="C178"/>
  <c r="D178"/>
  <c r="F178"/>
  <c r="A179"/>
  <c r="B179"/>
  <c r="C179"/>
  <c r="D179"/>
  <c r="F179"/>
  <c r="A180"/>
  <c r="B180"/>
  <c r="C180"/>
  <c r="D180"/>
  <c r="F180"/>
  <c r="A181"/>
  <c r="B181"/>
  <c r="C181"/>
  <c r="D181"/>
  <c r="F181"/>
  <c r="A4"/>
  <c r="B4"/>
  <c r="C4"/>
  <c r="D4"/>
  <c r="F4"/>
  <c r="A5"/>
  <c r="B5"/>
  <c r="C5"/>
  <c r="D5"/>
  <c r="F5"/>
  <c r="A6"/>
  <c r="B6"/>
  <c r="C6"/>
  <c r="D6"/>
  <c r="F6"/>
  <c r="A7"/>
  <c r="B7"/>
  <c r="C7"/>
  <c r="D7"/>
  <c r="F7"/>
  <c r="A8"/>
  <c r="B8"/>
  <c r="C8"/>
  <c r="D8"/>
  <c r="F8"/>
  <c r="A9"/>
  <c r="B9"/>
  <c r="C9"/>
  <c r="D9"/>
  <c r="F9"/>
  <c r="A10"/>
  <c r="B10"/>
  <c r="C10"/>
  <c r="D10"/>
  <c r="F10"/>
  <c r="A11"/>
  <c r="B11"/>
  <c r="C11"/>
  <c r="D11"/>
  <c r="F11"/>
  <c r="A12"/>
  <c r="B12"/>
  <c r="C12"/>
  <c r="D12"/>
  <c r="F12"/>
  <c r="A13"/>
  <c r="B13"/>
  <c r="C13"/>
  <c r="D13"/>
  <c r="F13"/>
  <c r="A14"/>
  <c r="B14"/>
  <c r="C14"/>
  <c r="D14"/>
  <c r="F14"/>
  <c r="A15"/>
  <c r="B15"/>
  <c r="C15"/>
  <c r="D15"/>
  <c r="F15"/>
  <c r="A16"/>
  <c r="B16"/>
  <c r="C16"/>
  <c r="D16"/>
  <c r="F16"/>
  <c r="A17"/>
  <c r="B17"/>
  <c r="C17"/>
  <c r="D17"/>
  <c r="F17"/>
  <c r="A18"/>
  <c r="B18"/>
  <c r="C18"/>
  <c r="D18"/>
  <c r="F18"/>
  <c r="A19"/>
  <c r="B19"/>
  <c r="C19"/>
  <c r="D19"/>
  <c r="F19"/>
  <c r="A20"/>
  <c r="B20"/>
  <c r="C20"/>
  <c r="D20"/>
  <c r="F20"/>
  <c r="A21"/>
  <c r="B21"/>
  <c r="C21"/>
  <c r="D21"/>
  <c r="F21"/>
  <c r="B3"/>
  <c r="C3"/>
  <c r="D3"/>
  <c r="F3"/>
  <c r="A3"/>
  <c r="A43" i="4"/>
  <c r="B43"/>
  <c r="C43"/>
  <c r="D43"/>
  <c r="F43"/>
  <c r="A44"/>
  <c r="B44"/>
  <c r="C44"/>
  <c r="D44"/>
  <c r="F44"/>
  <c r="A45"/>
  <c r="B45"/>
  <c r="C45"/>
  <c r="D45"/>
  <c r="F45"/>
  <c r="A46"/>
  <c r="B46"/>
  <c r="C46"/>
  <c r="D46"/>
  <c r="F46"/>
  <c r="A47"/>
  <c r="B47"/>
  <c r="C47"/>
  <c r="D47"/>
  <c r="F47"/>
  <c r="A48"/>
  <c r="B48"/>
  <c r="C48"/>
  <c r="D48"/>
  <c r="F48"/>
  <c r="A49"/>
  <c r="B49"/>
  <c r="C49"/>
  <c r="D49"/>
  <c r="F49"/>
  <c r="A50"/>
  <c r="B50"/>
  <c r="C50"/>
  <c r="D50"/>
  <c r="F50"/>
  <c r="A51"/>
  <c r="B51"/>
  <c r="C51"/>
  <c r="D51"/>
  <c r="F51"/>
  <c r="A52"/>
  <c r="B52"/>
  <c r="C52"/>
  <c r="D52"/>
  <c r="F52"/>
  <c r="A53"/>
  <c r="B53"/>
  <c r="C53"/>
  <c r="D53"/>
  <c r="F53"/>
  <c r="A54"/>
  <c r="B54"/>
  <c r="C54"/>
  <c r="D54"/>
  <c r="F54"/>
  <c r="A55"/>
  <c r="B55"/>
  <c r="C55"/>
  <c r="D55"/>
  <c r="F55"/>
  <c r="A56"/>
  <c r="B56"/>
  <c r="C56"/>
  <c r="D56"/>
  <c r="F56"/>
  <c r="A57"/>
  <c r="B57"/>
  <c r="C57"/>
  <c r="D57"/>
  <c r="F57"/>
  <c r="A58"/>
  <c r="B58"/>
  <c r="C58"/>
  <c r="D58"/>
  <c r="F58"/>
  <c r="A59"/>
  <c r="B59"/>
  <c r="C59"/>
  <c r="D59"/>
  <c r="F59"/>
  <c r="A60"/>
  <c r="B60"/>
  <c r="C60"/>
  <c r="D60"/>
  <c r="F60"/>
  <c r="A61"/>
  <c r="B61"/>
  <c r="C61"/>
  <c r="D61"/>
  <c r="F61"/>
  <c r="A83"/>
  <c r="B83"/>
  <c r="C83"/>
  <c r="D83"/>
  <c r="F83"/>
  <c r="A84"/>
  <c r="B84"/>
  <c r="C84"/>
  <c r="D84"/>
  <c r="F84"/>
  <c r="A85"/>
  <c r="B85"/>
  <c r="C85"/>
  <c r="D85"/>
  <c r="F85"/>
  <c r="A86"/>
  <c r="B86"/>
  <c r="C86"/>
  <c r="D86"/>
  <c r="F86"/>
  <c r="A87"/>
  <c r="B87"/>
  <c r="C87"/>
  <c r="D87"/>
  <c r="F87"/>
  <c r="A88"/>
  <c r="B88"/>
  <c r="C88"/>
  <c r="D88"/>
  <c r="F88"/>
  <c r="A89"/>
  <c r="B89"/>
  <c r="C89"/>
  <c r="D89"/>
  <c r="F89"/>
  <c r="A90"/>
  <c r="B90"/>
  <c r="C90"/>
  <c r="D90"/>
  <c r="F90"/>
  <c r="A91"/>
  <c r="B91"/>
  <c r="C91"/>
  <c r="D91"/>
  <c r="F91"/>
  <c r="A92"/>
  <c r="B92"/>
  <c r="C92"/>
  <c r="D92"/>
  <c r="F92"/>
  <c r="A93"/>
  <c r="B93"/>
  <c r="C93"/>
  <c r="D93"/>
  <c r="F93"/>
  <c r="A94"/>
  <c r="B94"/>
  <c r="C94"/>
  <c r="D94"/>
  <c r="F94"/>
  <c r="A95"/>
  <c r="B95"/>
  <c r="C95"/>
  <c r="D95"/>
  <c r="F95"/>
  <c r="A96"/>
  <c r="B96"/>
  <c r="C96"/>
  <c r="D96"/>
  <c r="F96"/>
  <c r="A97"/>
  <c r="B97"/>
  <c r="C97"/>
  <c r="D97"/>
  <c r="F97"/>
  <c r="A98"/>
  <c r="B98"/>
  <c r="C98"/>
  <c r="D98"/>
  <c r="F98"/>
  <c r="A99"/>
  <c r="B99"/>
  <c r="C99"/>
  <c r="D99"/>
  <c r="F99"/>
  <c r="A100"/>
  <c r="B100"/>
  <c r="C100"/>
  <c r="D100"/>
  <c r="F100"/>
  <c r="A101"/>
  <c r="B101"/>
  <c r="C101"/>
  <c r="D101"/>
  <c r="F101"/>
  <c r="A123"/>
  <c r="B123"/>
  <c r="C123"/>
  <c r="D123"/>
  <c r="F123"/>
  <c r="A124"/>
  <c r="B124"/>
  <c r="C124"/>
  <c r="D124"/>
  <c r="F124"/>
  <c r="A125"/>
  <c r="B125"/>
  <c r="C125"/>
  <c r="D125"/>
  <c r="F125"/>
  <c r="A126"/>
  <c r="B126"/>
  <c r="C126"/>
  <c r="D126"/>
  <c r="F126"/>
  <c r="A127"/>
  <c r="B127"/>
  <c r="C127"/>
  <c r="D127"/>
  <c r="F127"/>
  <c r="A128"/>
  <c r="B128"/>
  <c r="C128"/>
  <c r="D128"/>
  <c r="F128"/>
  <c r="A129"/>
  <c r="B129"/>
  <c r="C129"/>
  <c r="D129"/>
  <c r="F129"/>
  <c r="A130"/>
  <c r="B130"/>
  <c r="C130"/>
  <c r="D130"/>
  <c r="F130"/>
  <c r="A131"/>
  <c r="B131"/>
  <c r="C131"/>
  <c r="D131"/>
  <c r="F131"/>
  <c r="A132"/>
  <c r="B132"/>
  <c r="C132"/>
  <c r="D132"/>
  <c r="F132"/>
  <c r="A133"/>
  <c r="B133"/>
  <c r="C133"/>
  <c r="D133"/>
  <c r="F133"/>
  <c r="A134"/>
  <c r="B134"/>
  <c r="C134"/>
  <c r="D134"/>
  <c r="F134"/>
  <c r="A135"/>
  <c r="B135"/>
  <c r="C135"/>
  <c r="D135"/>
  <c r="F135"/>
  <c r="A136"/>
  <c r="B136"/>
  <c r="C136"/>
  <c r="D136"/>
  <c r="F136"/>
  <c r="A137"/>
  <c r="B137"/>
  <c r="C137"/>
  <c r="D137"/>
  <c r="F137"/>
  <c r="A138"/>
  <c r="B138"/>
  <c r="C138"/>
  <c r="D138"/>
  <c r="F138"/>
  <c r="A139"/>
  <c r="B139"/>
  <c r="C139"/>
  <c r="D139"/>
  <c r="F139"/>
  <c r="A140"/>
  <c r="B140"/>
  <c r="C140"/>
  <c r="D140"/>
  <c r="F140"/>
  <c r="A141"/>
  <c r="B141"/>
  <c r="C141"/>
  <c r="D141"/>
  <c r="F141"/>
  <c r="A142"/>
  <c r="B142"/>
  <c r="C142"/>
  <c r="D142"/>
  <c r="F142"/>
  <c r="A163"/>
  <c r="B163"/>
  <c r="C163"/>
  <c r="D163"/>
  <c r="F163"/>
  <c r="A164"/>
  <c r="B164"/>
  <c r="C164"/>
  <c r="D164"/>
  <c r="F164"/>
  <c r="A165"/>
  <c r="B165"/>
  <c r="C165"/>
  <c r="D165"/>
  <c r="F165"/>
  <c r="A166"/>
  <c r="B166"/>
  <c r="C166"/>
  <c r="D166"/>
  <c r="F166"/>
  <c r="A167"/>
  <c r="B167"/>
  <c r="C167"/>
  <c r="D167"/>
  <c r="F167"/>
  <c r="A168"/>
  <c r="B168"/>
  <c r="C168"/>
  <c r="D168"/>
  <c r="F168"/>
  <c r="A169"/>
  <c r="B169"/>
  <c r="C169"/>
  <c r="D169"/>
  <c r="F169"/>
  <c r="A170"/>
  <c r="B170"/>
  <c r="C170"/>
  <c r="D170"/>
  <c r="F170"/>
  <c r="A171"/>
  <c r="B171"/>
  <c r="C171"/>
  <c r="D171"/>
  <c r="F171"/>
  <c r="A172"/>
  <c r="B172"/>
  <c r="C172"/>
  <c r="D172"/>
  <c r="F172"/>
  <c r="A173"/>
  <c r="B173"/>
  <c r="C173"/>
  <c r="D173"/>
  <c r="F173"/>
  <c r="A174"/>
  <c r="B174"/>
  <c r="C174"/>
  <c r="D174"/>
  <c r="F174"/>
  <c r="A175"/>
  <c r="B175"/>
  <c r="C175"/>
  <c r="D175"/>
  <c r="F175"/>
  <c r="A176"/>
  <c r="B176"/>
  <c r="C176"/>
  <c r="D176"/>
  <c r="F176"/>
  <c r="A177"/>
  <c r="B177"/>
  <c r="C177"/>
  <c r="D177"/>
  <c r="F177"/>
  <c r="A178"/>
  <c r="B178"/>
  <c r="C178"/>
  <c r="D178"/>
  <c r="F178"/>
  <c r="A179"/>
  <c r="B179"/>
  <c r="C179"/>
  <c r="D179"/>
  <c r="F179"/>
  <c r="A180"/>
  <c r="B180"/>
  <c r="C180"/>
  <c r="D180"/>
  <c r="F180"/>
  <c r="A181"/>
  <c r="B181"/>
  <c r="C181"/>
  <c r="D181"/>
  <c r="F181"/>
  <c r="A4"/>
  <c r="B4"/>
  <c r="C4"/>
  <c r="D4"/>
  <c r="F4"/>
  <c r="A5"/>
  <c r="B5"/>
  <c r="C5"/>
  <c r="D5"/>
  <c r="F5"/>
  <c r="A6"/>
  <c r="B6"/>
  <c r="C6"/>
  <c r="D6"/>
  <c r="F6"/>
  <c r="A7"/>
  <c r="B7"/>
  <c r="C7"/>
  <c r="D7"/>
  <c r="F7"/>
  <c r="A8"/>
  <c r="B8"/>
  <c r="C8"/>
  <c r="D8"/>
  <c r="F8"/>
  <c r="A9"/>
  <c r="B9"/>
  <c r="C9"/>
  <c r="D9"/>
  <c r="F9"/>
  <c r="A10"/>
  <c r="B10"/>
  <c r="C10"/>
  <c r="D10"/>
  <c r="F10"/>
  <c r="A11"/>
  <c r="B11"/>
  <c r="C11"/>
  <c r="D11"/>
  <c r="F11"/>
  <c r="A12"/>
  <c r="B12"/>
  <c r="C12"/>
  <c r="D12"/>
  <c r="F12"/>
  <c r="A13"/>
  <c r="B13"/>
  <c r="C13"/>
  <c r="D13"/>
  <c r="F13"/>
  <c r="A14"/>
  <c r="B14"/>
  <c r="C14"/>
  <c r="D14"/>
  <c r="F14"/>
  <c r="A15"/>
  <c r="B15"/>
  <c r="C15"/>
  <c r="D15"/>
  <c r="F15"/>
  <c r="A16"/>
  <c r="B16"/>
  <c r="C16"/>
  <c r="D16"/>
  <c r="F16"/>
  <c r="A17"/>
  <c r="B17"/>
  <c r="C17"/>
  <c r="D17"/>
  <c r="F17"/>
  <c r="A18"/>
  <c r="B18"/>
  <c r="C18"/>
  <c r="D18"/>
  <c r="F18"/>
  <c r="A19"/>
  <c r="B19"/>
  <c r="C19"/>
  <c r="D19"/>
  <c r="F19"/>
  <c r="A20"/>
  <c r="B20"/>
  <c r="C20"/>
  <c r="D20"/>
  <c r="F20"/>
  <c r="A21"/>
  <c r="B21"/>
  <c r="C21"/>
  <c r="D21"/>
  <c r="F21"/>
  <c r="B3"/>
  <c r="C3"/>
  <c r="D3"/>
  <c r="F3"/>
  <c r="A3"/>
  <c r="E43" i="1"/>
  <c r="G43" s="1"/>
  <c r="E44"/>
  <c r="E44" i="2" s="1"/>
  <c r="E45" i="1"/>
  <c r="G45" s="1"/>
  <c r="E46"/>
  <c r="E46" i="2" s="1"/>
  <c r="E47" i="1"/>
  <c r="G47" s="1"/>
  <c r="E48"/>
  <c r="E48" i="2" s="1"/>
  <c r="E49" i="1"/>
  <c r="G49" s="1"/>
  <c r="E50"/>
  <c r="E50" i="2" s="1"/>
  <c r="E51" i="1"/>
  <c r="G51" s="1"/>
  <c r="E52"/>
  <c r="E52" i="2" s="1"/>
  <c r="E53" i="1"/>
  <c r="G53" s="1"/>
  <c r="E54"/>
  <c r="E54" i="2" s="1"/>
  <c r="E55" i="1"/>
  <c r="G55" s="1"/>
  <c r="E56"/>
  <c r="E56" i="2" s="1"/>
  <c r="E57" i="1"/>
  <c r="G57" s="1"/>
  <c r="E58"/>
  <c r="E58" i="2" s="1"/>
  <c r="E59" i="1"/>
  <c r="G59" s="1"/>
  <c r="E60"/>
  <c r="E60" i="2" s="1"/>
  <c r="E61" i="1"/>
  <c r="G61" s="1"/>
  <c r="E83"/>
  <c r="G83" s="1"/>
  <c r="E84"/>
  <c r="E84" i="2" s="1"/>
  <c r="E85" i="1"/>
  <c r="G85" s="1"/>
  <c r="E86"/>
  <c r="E86" i="2" s="1"/>
  <c r="E87" i="1"/>
  <c r="G87" s="1"/>
  <c r="E88"/>
  <c r="E88" i="2" s="1"/>
  <c r="E89" i="1"/>
  <c r="G89" s="1"/>
  <c r="E90"/>
  <c r="E90" i="2" s="1"/>
  <c r="E91" i="1"/>
  <c r="G91" s="1"/>
  <c r="E92"/>
  <c r="E92" i="2" s="1"/>
  <c r="E93" i="1"/>
  <c r="G93" s="1"/>
  <c r="E94"/>
  <c r="E94" i="2" s="1"/>
  <c r="E95" i="1"/>
  <c r="G95" s="1"/>
  <c r="E96"/>
  <c r="E96" i="2" s="1"/>
  <c r="E97" i="1"/>
  <c r="G97" s="1"/>
  <c r="E98"/>
  <c r="E98" i="2" s="1"/>
  <c r="E99" i="1"/>
  <c r="G99" s="1"/>
  <c r="E100"/>
  <c r="E100" i="2" s="1"/>
  <c r="E101" i="1"/>
  <c r="G101" s="1"/>
  <c r="E123"/>
  <c r="G123" s="1"/>
  <c r="E124"/>
  <c r="E124" i="2" s="1"/>
  <c r="E125" i="1"/>
  <c r="G125" s="1"/>
  <c r="E126"/>
  <c r="E126" i="2" s="1"/>
  <c r="E127" i="1"/>
  <c r="G127" s="1"/>
  <c r="E128"/>
  <c r="E128" i="2" s="1"/>
  <c r="E129" i="1"/>
  <c r="G129" s="1"/>
  <c r="E130"/>
  <c r="E130" i="2" s="1"/>
  <c r="E131" i="1"/>
  <c r="G131" s="1"/>
  <c r="E132"/>
  <c r="E132" i="2" s="1"/>
  <c r="E133" i="1"/>
  <c r="G133" s="1"/>
  <c r="E134"/>
  <c r="E134" i="2" s="1"/>
  <c r="E135" i="1"/>
  <c r="G135" s="1"/>
  <c r="E136"/>
  <c r="E136" i="2" s="1"/>
  <c r="E137" i="1"/>
  <c r="G137" s="1"/>
  <c r="E138"/>
  <c r="E138" i="2" s="1"/>
  <c r="E139" i="1"/>
  <c r="G139" s="1"/>
  <c r="E140"/>
  <c r="E140" i="2" s="1"/>
  <c r="E141" i="1"/>
  <c r="G141" s="1"/>
  <c r="E163"/>
  <c r="G163" s="1"/>
  <c r="E164"/>
  <c r="E164" i="2" s="1"/>
  <c r="E165" i="1"/>
  <c r="G165" s="1"/>
  <c r="E166"/>
  <c r="E166" i="2" s="1"/>
  <c r="E167" i="1"/>
  <c r="G167" s="1"/>
  <c r="E168"/>
  <c r="E168" i="2" s="1"/>
  <c r="E169" i="1"/>
  <c r="G169" s="1"/>
  <c r="E170"/>
  <c r="E170" i="2" s="1"/>
  <c r="E171" i="1"/>
  <c r="G171" s="1"/>
  <c r="E172"/>
  <c r="E172" i="2" s="1"/>
  <c r="E173" i="1"/>
  <c r="G173" s="1"/>
  <c r="E174"/>
  <c r="E174" i="2" s="1"/>
  <c r="E175" i="1"/>
  <c r="G175" s="1"/>
  <c r="E176"/>
  <c r="E176" i="2" s="1"/>
  <c r="E177" i="1"/>
  <c r="G177" s="1"/>
  <c r="E178"/>
  <c r="E178" i="2" s="1"/>
  <c r="E179" i="1"/>
  <c r="G179" s="1"/>
  <c r="E180"/>
  <c r="E180" i="2" s="1"/>
  <c r="E181" i="1"/>
  <c r="G181" s="1"/>
  <c r="L94" i="8" l="1"/>
  <c r="K94"/>
  <c r="J165" i="1"/>
  <c r="L165"/>
  <c r="N165"/>
  <c r="P165"/>
  <c r="R165"/>
  <c r="I165"/>
  <c r="K165"/>
  <c r="M165"/>
  <c r="O165"/>
  <c r="Q165"/>
  <c r="S165"/>
  <c r="J163"/>
  <c r="L163"/>
  <c r="N163"/>
  <c r="P163"/>
  <c r="R163"/>
  <c r="I163"/>
  <c r="K163"/>
  <c r="M163"/>
  <c r="O163"/>
  <c r="Q163"/>
  <c r="S163"/>
  <c r="E162" i="3"/>
  <c r="E131"/>
  <c r="E122"/>
  <c r="E91"/>
  <c r="E82"/>
  <c r="E51"/>
  <c r="E42"/>
  <c r="E171"/>
  <c r="S182" i="1"/>
  <c r="G178"/>
  <c r="G174"/>
  <c r="S174" s="1"/>
  <c r="G170"/>
  <c r="G166"/>
  <c r="M166" s="1"/>
  <c r="G138"/>
  <c r="S138" s="1"/>
  <c r="G134"/>
  <c r="G130"/>
  <c r="Q130" s="1"/>
  <c r="G126"/>
  <c r="S102"/>
  <c r="G98"/>
  <c r="G94"/>
  <c r="Q94" s="1"/>
  <c r="G90"/>
  <c r="G86"/>
  <c r="K86" s="1"/>
  <c r="G180"/>
  <c r="G176"/>
  <c r="Q176" s="1"/>
  <c r="G172"/>
  <c r="G168"/>
  <c r="O168" s="1"/>
  <c r="G164"/>
  <c r="G140"/>
  <c r="G140" i="2" s="1"/>
  <c r="G136" i="1"/>
  <c r="G132"/>
  <c r="R132" s="1"/>
  <c r="G128"/>
  <c r="G124"/>
  <c r="O124" s="1"/>
  <c r="G100"/>
  <c r="G96"/>
  <c r="S96" s="1"/>
  <c r="G92"/>
  <c r="G88"/>
  <c r="M88" s="1"/>
  <c r="Q178"/>
  <c r="R174"/>
  <c r="Q170"/>
  <c r="P170"/>
  <c r="R170"/>
  <c r="K166"/>
  <c r="R166"/>
  <c r="S134"/>
  <c r="R134"/>
  <c r="K126"/>
  <c r="M126"/>
  <c r="O126"/>
  <c r="Q126"/>
  <c r="S126"/>
  <c r="L126"/>
  <c r="N126"/>
  <c r="P126"/>
  <c r="R126"/>
  <c r="S98"/>
  <c r="R98"/>
  <c r="S94"/>
  <c r="O90"/>
  <c r="Q90"/>
  <c r="S90"/>
  <c r="P90"/>
  <c r="R90"/>
  <c r="M86"/>
  <c r="L86"/>
  <c r="S181"/>
  <c r="R181"/>
  <c r="Q179"/>
  <c r="S179"/>
  <c r="R179"/>
  <c r="Q177"/>
  <c r="S177"/>
  <c r="R177"/>
  <c r="Q175"/>
  <c r="S175"/>
  <c r="R175"/>
  <c r="Q173"/>
  <c r="S173"/>
  <c r="P173"/>
  <c r="R173"/>
  <c r="O171"/>
  <c r="Q171"/>
  <c r="S171"/>
  <c r="P171"/>
  <c r="R171"/>
  <c r="O169"/>
  <c r="Q169"/>
  <c r="S169"/>
  <c r="N169"/>
  <c r="P169"/>
  <c r="R169"/>
  <c r="M167"/>
  <c r="O167"/>
  <c r="Q167"/>
  <c r="S167"/>
  <c r="L167"/>
  <c r="N167"/>
  <c r="P167"/>
  <c r="R167"/>
  <c r="S141"/>
  <c r="S139"/>
  <c r="S137"/>
  <c r="S135"/>
  <c r="S133"/>
  <c r="R133"/>
  <c r="O131"/>
  <c r="Q131"/>
  <c r="S131"/>
  <c r="P131"/>
  <c r="R131"/>
  <c r="O129"/>
  <c r="Q129"/>
  <c r="S129"/>
  <c r="N129"/>
  <c r="P129"/>
  <c r="R129"/>
  <c r="M127"/>
  <c r="O127"/>
  <c r="Q127"/>
  <c r="S127"/>
  <c r="L127"/>
  <c r="N127"/>
  <c r="P127"/>
  <c r="R127"/>
  <c r="I125"/>
  <c r="K125"/>
  <c r="M125"/>
  <c r="O125"/>
  <c r="Q125"/>
  <c r="S125"/>
  <c r="J125"/>
  <c r="L125"/>
  <c r="N125"/>
  <c r="P125"/>
  <c r="R125"/>
  <c r="K123"/>
  <c r="M123"/>
  <c r="O123"/>
  <c r="Q123"/>
  <c r="S123"/>
  <c r="L123"/>
  <c r="N123"/>
  <c r="P123"/>
  <c r="R123"/>
  <c r="S101"/>
  <c r="R101"/>
  <c r="S99"/>
  <c r="R99"/>
  <c r="S97"/>
  <c r="R97"/>
  <c r="Q95"/>
  <c r="S95"/>
  <c r="R95"/>
  <c r="Q93"/>
  <c r="S93"/>
  <c r="R93"/>
  <c r="O91"/>
  <c r="Q91"/>
  <c r="S91"/>
  <c r="P91"/>
  <c r="R91"/>
  <c r="O89"/>
  <c r="Q89"/>
  <c r="S89"/>
  <c r="N89"/>
  <c r="P89"/>
  <c r="R89"/>
  <c r="M87"/>
  <c r="O87"/>
  <c r="Q87"/>
  <c r="S87"/>
  <c r="L87"/>
  <c r="N87"/>
  <c r="P87"/>
  <c r="R87"/>
  <c r="I85"/>
  <c r="K85"/>
  <c r="M85"/>
  <c r="O85"/>
  <c r="Q85"/>
  <c r="S85"/>
  <c r="J85"/>
  <c r="L85"/>
  <c r="N85"/>
  <c r="P85"/>
  <c r="R85"/>
  <c r="I83"/>
  <c r="K83"/>
  <c r="M83"/>
  <c r="O83"/>
  <c r="Q83"/>
  <c r="S83"/>
  <c r="J83"/>
  <c r="L83"/>
  <c r="N83"/>
  <c r="P83"/>
  <c r="R83"/>
  <c r="S61"/>
  <c r="S59"/>
  <c r="S57"/>
  <c r="R57"/>
  <c r="S55"/>
  <c r="R55"/>
  <c r="S53"/>
  <c r="R53"/>
  <c r="O51"/>
  <c r="Q51"/>
  <c r="S51"/>
  <c r="P51"/>
  <c r="R51"/>
  <c r="O49"/>
  <c r="Q49"/>
  <c r="S49"/>
  <c r="N49"/>
  <c r="P49"/>
  <c r="R49"/>
  <c r="M47"/>
  <c r="O47"/>
  <c r="Q47"/>
  <c r="S47"/>
  <c r="L47"/>
  <c r="N47"/>
  <c r="P47"/>
  <c r="R47"/>
  <c r="I45"/>
  <c r="K45"/>
  <c r="M45"/>
  <c r="O45"/>
  <c r="Q45"/>
  <c r="S45"/>
  <c r="J45"/>
  <c r="L45"/>
  <c r="N45"/>
  <c r="P45"/>
  <c r="R45"/>
  <c r="I43"/>
  <c r="K43"/>
  <c r="M43"/>
  <c r="O43"/>
  <c r="Q43"/>
  <c r="S43"/>
  <c r="J43"/>
  <c r="L43"/>
  <c r="N43"/>
  <c r="P43"/>
  <c r="R43"/>
  <c r="S180"/>
  <c r="R180"/>
  <c r="S176"/>
  <c r="Q172"/>
  <c r="S172"/>
  <c r="P172"/>
  <c r="R172"/>
  <c r="M168"/>
  <c r="Q168"/>
  <c r="N168"/>
  <c r="R168"/>
  <c r="S140"/>
  <c r="S136"/>
  <c r="S132"/>
  <c r="M128"/>
  <c r="O128"/>
  <c r="Q128"/>
  <c r="S128"/>
  <c r="N128"/>
  <c r="P128"/>
  <c r="R128"/>
  <c r="K124"/>
  <c r="S124"/>
  <c r="P124"/>
  <c r="S100"/>
  <c r="R100"/>
  <c r="Q96"/>
  <c r="R96"/>
  <c r="Q92"/>
  <c r="S92"/>
  <c r="P92"/>
  <c r="R92"/>
  <c r="O88"/>
  <c r="S88"/>
  <c r="P88"/>
  <c r="G84"/>
  <c r="G84" i="2" s="1"/>
  <c r="G60" i="1"/>
  <c r="G60" i="4" s="1"/>
  <c r="G58" i="1"/>
  <c r="G56"/>
  <c r="G56" i="2" s="1"/>
  <c r="G54" i="1"/>
  <c r="G52"/>
  <c r="G52" i="4" s="1"/>
  <c r="G50" i="1"/>
  <c r="G48"/>
  <c r="G48" i="2" s="1"/>
  <c r="G46" i="1"/>
  <c r="G44"/>
  <c r="G44" i="4" s="1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181" i="2"/>
  <c r="E179"/>
  <c r="E177"/>
  <c r="E175"/>
  <c r="E173"/>
  <c r="E171"/>
  <c r="E169"/>
  <c r="E167"/>
  <c r="E165"/>
  <c r="E163"/>
  <c r="E141"/>
  <c r="E139"/>
  <c r="E137"/>
  <c r="E135"/>
  <c r="E133"/>
  <c r="E131"/>
  <c r="E129"/>
  <c r="E127"/>
  <c r="E125"/>
  <c r="E123"/>
  <c r="E101"/>
  <c r="E99"/>
  <c r="E97"/>
  <c r="E95"/>
  <c r="E93"/>
  <c r="E91"/>
  <c r="E89"/>
  <c r="E87"/>
  <c r="E85"/>
  <c r="E83"/>
  <c r="E61"/>
  <c r="E59"/>
  <c r="E57"/>
  <c r="E55"/>
  <c r="E53"/>
  <c r="E51"/>
  <c r="E49"/>
  <c r="E47"/>
  <c r="E45"/>
  <c r="E43"/>
  <c r="G43"/>
  <c r="G43" i="4"/>
  <c r="G181" i="2"/>
  <c r="G181" i="4"/>
  <c r="G179" i="2"/>
  <c r="G179" i="4"/>
  <c r="G177" i="2"/>
  <c r="G177" i="4"/>
  <c r="G175" i="2"/>
  <c r="G175" i="4"/>
  <c r="G173" i="2"/>
  <c r="G173" i="4"/>
  <c r="G171" i="2"/>
  <c r="G171" i="4"/>
  <c r="G169" i="2"/>
  <c r="G169" i="4"/>
  <c r="G167" i="2"/>
  <c r="G167" i="4"/>
  <c r="G165" i="2"/>
  <c r="G165" i="4"/>
  <c r="G163" i="2"/>
  <c r="G163" i="4"/>
  <c r="G141" i="2"/>
  <c r="G141" i="4"/>
  <c r="G139" i="2"/>
  <c r="G139" i="4"/>
  <c r="G137" i="2"/>
  <c r="G137" i="4"/>
  <c r="G135" i="2"/>
  <c r="G135" i="4"/>
  <c r="G133" i="2"/>
  <c r="G133" i="4"/>
  <c r="G131" i="2"/>
  <c r="G131" i="4"/>
  <c r="G129" i="2"/>
  <c r="G129" i="4"/>
  <c r="G127" i="2"/>
  <c r="G127" i="4"/>
  <c r="G125" i="2"/>
  <c r="G125" i="4"/>
  <c r="G123" i="2"/>
  <c r="G123" i="4"/>
  <c r="G101" i="2"/>
  <c r="G101" i="4"/>
  <c r="G99" i="2"/>
  <c r="G99" i="4"/>
  <c r="G97" i="2"/>
  <c r="G97" i="4"/>
  <c r="G95" i="2"/>
  <c r="G95" i="4"/>
  <c r="G93" i="2"/>
  <c r="G93" i="4"/>
  <c r="G91" i="2"/>
  <c r="G91" i="4"/>
  <c r="G89" i="2"/>
  <c r="G89" i="4"/>
  <c r="G87" i="2"/>
  <c r="G87" i="4"/>
  <c r="G85" i="2"/>
  <c r="G85" i="4"/>
  <c r="G83" i="2"/>
  <c r="G83" i="4"/>
  <c r="G61" i="2"/>
  <c r="G61" i="4"/>
  <c r="G59" i="2"/>
  <c r="G59" i="4"/>
  <c r="G57" i="2"/>
  <c r="G57" i="4"/>
  <c r="G55" i="2"/>
  <c r="G55" i="4"/>
  <c r="G53" i="2"/>
  <c r="G53" i="4"/>
  <c r="G51" i="2"/>
  <c r="G51" i="4"/>
  <c r="G49" i="2"/>
  <c r="G49" i="4"/>
  <c r="G47" i="2"/>
  <c r="G47" i="4"/>
  <c r="G45" i="2"/>
  <c r="G45" i="4"/>
  <c r="H43" i="1"/>
  <c r="H181"/>
  <c r="K181" s="1"/>
  <c r="H179"/>
  <c r="K179" s="1"/>
  <c r="H177"/>
  <c r="K177" s="1"/>
  <c r="H175"/>
  <c r="K175" s="1"/>
  <c r="H173"/>
  <c r="K173" s="1"/>
  <c r="H171"/>
  <c r="K171" s="1"/>
  <c r="H169"/>
  <c r="K169" s="1"/>
  <c r="H167"/>
  <c r="K167" s="1"/>
  <c r="H165"/>
  <c r="H163"/>
  <c r="H141"/>
  <c r="K141" s="1"/>
  <c r="H139"/>
  <c r="K139" s="1"/>
  <c r="H137"/>
  <c r="K137" s="1"/>
  <c r="H135"/>
  <c r="K135" s="1"/>
  <c r="H133"/>
  <c r="K133" s="1"/>
  <c r="H131"/>
  <c r="K131" s="1"/>
  <c r="H129"/>
  <c r="K129" s="1"/>
  <c r="H127"/>
  <c r="K127" s="1"/>
  <c r="H125"/>
  <c r="H123"/>
  <c r="I123" s="1"/>
  <c r="H101"/>
  <c r="K101" s="1"/>
  <c r="H99"/>
  <c r="K99" s="1"/>
  <c r="H97"/>
  <c r="K97" s="1"/>
  <c r="H95"/>
  <c r="K95" s="1"/>
  <c r="H93"/>
  <c r="K93" s="1"/>
  <c r="H91"/>
  <c r="K91" s="1"/>
  <c r="H89"/>
  <c r="K89" s="1"/>
  <c r="H87"/>
  <c r="K87" s="1"/>
  <c r="H85"/>
  <c r="H83"/>
  <c r="H61"/>
  <c r="K61" s="1"/>
  <c r="H59"/>
  <c r="K59" s="1"/>
  <c r="H57"/>
  <c r="K57" s="1"/>
  <c r="H55"/>
  <c r="K55" s="1"/>
  <c r="H53"/>
  <c r="K53" s="1"/>
  <c r="H51"/>
  <c r="K51" s="1"/>
  <c r="H49"/>
  <c r="K49" s="1"/>
  <c r="H47"/>
  <c r="K47" s="1"/>
  <c r="H45"/>
  <c r="G180" i="2"/>
  <c r="G180" i="4"/>
  <c r="G178" i="2"/>
  <c r="G178" i="4"/>
  <c r="G176"/>
  <c r="G174"/>
  <c r="G172" i="2"/>
  <c r="G172" i="4"/>
  <c r="G170" i="2"/>
  <c r="G170" i="4"/>
  <c r="G168"/>
  <c r="G166"/>
  <c r="G164" i="2"/>
  <c r="G164" i="4"/>
  <c r="G142"/>
  <c r="G140"/>
  <c r="G138"/>
  <c r="G136" i="2"/>
  <c r="G136" i="4"/>
  <c r="G134" i="2"/>
  <c r="G134" i="4"/>
  <c r="G132"/>
  <c r="G130"/>
  <c r="G128" i="2"/>
  <c r="G128" i="4"/>
  <c r="G126" i="2"/>
  <c r="G126" i="4"/>
  <c r="G124"/>
  <c r="G100" i="2"/>
  <c r="G100" i="4"/>
  <c r="G98" i="2"/>
  <c r="G98" i="4"/>
  <c r="G96"/>
  <c r="G94"/>
  <c r="G92" i="2"/>
  <c r="G92" i="4"/>
  <c r="G90" i="2"/>
  <c r="G90" i="4"/>
  <c r="G88"/>
  <c r="G86"/>
  <c r="G84"/>
  <c r="G60" i="2"/>
  <c r="G58"/>
  <c r="G56" i="4"/>
  <c r="G54" i="2"/>
  <c r="G52"/>
  <c r="G50"/>
  <c r="G48" i="4"/>
  <c r="G46" i="2"/>
  <c r="G44"/>
  <c r="K182" i="1"/>
  <c r="H180"/>
  <c r="K180" s="1"/>
  <c r="H178"/>
  <c r="K178" s="1"/>
  <c r="H174"/>
  <c r="K174" s="1"/>
  <c r="H172"/>
  <c r="K172" s="1"/>
  <c r="H170"/>
  <c r="K170" s="1"/>
  <c r="H166"/>
  <c r="J166" s="1"/>
  <c r="H164"/>
  <c r="K142"/>
  <c r="H138"/>
  <c r="K138" s="1"/>
  <c r="H136"/>
  <c r="K136" s="1"/>
  <c r="H134"/>
  <c r="K134" s="1"/>
  <c r="H130"/>
  <c r="K130" s="1"/>
  <c r="H128"/>
  <c r="K128" s="1"/>
  <c r="H126"/>
  <c r="J126" s="1"/>
  <c r="K102"/>
  <c r="H100"/>
  <c r="K100" s="1"/>
  <c r="H98"/>
  <c r="K98" s="1"/>
  <c r="H94"/>
  <c r="K94" s="1"/>
  <c r="H92"/>
  <c r="K92" s="1"/>
  <c r="H90"/>
  <c r="K90" s="1"/>
  <c r="H86"/>
  <c r="J86" s="1"/>
  <c r="H58"/>
  <c r="H54"/>
  <c r="H50"/>
  <c r="H46"/>
  <c r="J169" i="4"/>
  <c r="J180"/>
  <c r="S85"/>
  <c r="P163"/>
  <c r="J130"/>
  <c r="J61"/>
  <c r="S135"/>
  <c r="J94"/>
  <c r="Q51"/>
  <c r="O127"/>
  <c r="S181"/>
  <c r="P45"/>
  <c r="S123"/>
  <c r="J175"/>
  <c r="J136"/>
  <c r="J95"/>
  <c r="O167"/>
  <c r="R182"/>
  <c r="N89"/>
  <c r="S163"/>
  <c r="S166"/>
  <c r="R83"/>
  <c r="Q133"/>
  <c r="Q126"/>
  <c r="R57"/>
  <c r="R127"/>
  <c r="L86"/>
  <c r="S47"/>
  <c r="N123"/>
  <c r="J181"/>
  <c r="K45"/>
  <c r="J97"/>
  <c r="O171"/>
  <c r="J100"/>
  <c r="S87"/>
  <c r="L167"/>
  <c r="Q172"/>
  <c r="K85"/>
  <c r="H163"/>
  <c r="L126"/>
  <c r="S55"/>
  <c r="R131"/>
  <c r="S86"/>
  <c r="P49"/>
  <c r="Q125"/>
  <c r="J179"/>
  <c r="H45"/>
  <c r="K123"/>
  <c r="R171"/>
  <c r="L128"/>
  <c r="Q91"/>
  <c r="Q165"/>
  <c r="Q180"/>
  <c r="N87"/>
  <c r="K163"/>
  <c r="J138"/>
  <c r="J83"/>
  <c r="J131"/>
  <c r="I126"/>
  <c r="R53"/>
  <c r="J127"/>
  <c r="N43"/>
  <c r="K47"/>
  <c r="R101"/>
  <c r="Q177"/>
  <c r="J170"/>
  <c r="Q93"/>
  <c r="N169"/>
  <c r="R180"/>
  <c r="K87"/>
  <c r="N165"/>
  <c r="S164"/>
  <c r="O83"/>
  <c r="R137"/>
  <c r="S94"/>
  <c r="S51"/>
  <c r="Q129"/>
  <c r="Q43"/>
  <c r="P47"/>
  <c r="I125"/>
  <c r="Q175"/>
  <c r="S136"/>
  <c r="Q99"/>
  <c r="Q169"/>
  <c r="P92"/>
  <c r="P89"/>
  <c r="I165"/>
  <c r="Q174"/>
  <c r="P85"/>
  <c r="R139"/>
  <c r="S126"/>
  <c r="J59"/>
  <c r="J129"/>
  <c r="P94"/>
  <c r="N51"/>
  <c r="L125"/>
  <c r="R181"/>
  <c r="M45"/>
  <c r="R97"/>
  <c r="S173"/>
  <c r="Q128"/>
  <c r="N91"/>
  <c r="N167"/>
  <c r="S172"/>
  <c r="M85"/>
  <c r="R163"/>
  <c r="S130"/>
  <c r="S61"/>
  <c r="J133"/>
  <c r="N90"/>
  <c r="R49"/>
  <c r="Q127"/>
  <c r="I43"/>
  <c r="R45"/>
  <c r="M123"/>
  <c r="J173"/>
  <c r="N128"/>
  <c r="Q95"/>
  <c r="Q167"/>
  <c r="S180"/>
  <c r="P87"/>
  <c r="M163"/>
  <c r="J172"/>
  <c r="H85"/>
  <c r="S133"/>
  <c r="K126"/>
  <c r="J55"/>
  <c r="L127"/>
  <c r="J90"/>
  <c r="M49"/>
  <c r="P123"/>
  <c r="S177"/>
  <c r="P170"/>
  <c r="S93"/>
  <c r="Q171"/>
  <c r="R100"/>
  <c r="M89"/>
  <c r="P165"/>
  <c r="J166"/>
  <c r="Q83"/>
  <c r="J163"/>
  <c r="N126"/>
  <c r="Q57"/>
  <c r="S129"/>
  <c r="S43"/>
  <c r="R47"/>
  <c r="S125"/>
  <c r="Q179"/>
  <c r="J45"/>
  <c r="S99"/>
  <c r="S169"/>
  <c r="R92"/>
  <c r="S91"/>
  <c r="S165"/>
  <c r="S174"/>
  <c r="R85"/>
  <c r="J141"/>
  <c r="S138"/>
  <c r="L83"/>
  <c r="O131"/>
  <c r="R94"/>
  <c r="P51"/>
  <c r="N125"/>
  <c r="P43"/>
  <c r="M47"/>
  <c r="H123"/>
  <c r="P175"/>
  <c r="S128"/>
  <c r="P91"/>
  <c r="P169"/>
  <c r="O92"/>
  <c r="M87"/>
  <c r="H165"/>
  <c r="Q134"/>
  <c r="I83"/>
  <c r="J139"/>
  <c r="Q98"/>
  <c r="Q53"/>
  <c r="S127"/>
  <c r="K43"/>
  <c r="J47"/>
  <c r="K125"/>
  <c r="S175"/>
  <c r="S142"/>
  <c r="S95"/>
  <c r="S167"/>
  <c r="R89"/>
  <c r="K165"/>
  <c r="P172"/>
  <c r="J85"/>
  <c r="R135"/>
  <c r="P130"/>
  <c r="S59"/>
  <c r="N129"/>
  <c r="O90"/>
  <c r="O49"/>
  <c r="R123"/>
  <c r="H43"/>
  <c r="O45"/>
  <c r="J99"/>
  <c r="S171"/>
  <c r="J128"/>
  <c r="O89"/>
  <c r="P167"/>
  <c r="R174"/>
  <c r="O85"/>
  <c r="L163"/>
  <c r="P126"/>
  <c r="S57"/>
  <c r="R133"/>
  <c r="P90"/>
  <c r="J51"/>
  <c r="K127"/>
  <c r="S179"/>
  <c r="L45"/>
  <c r="O123"/>
  <c r="P173"/>
  <c r="P128"/>
  <c r="P93"/>
  <c r="K167"/>
  <c r="R102"/>
  <c r="R87"/>
  <c r="O163"/>
  <c r="I166"/>
  <c r="N83"/>
  <c r="Q131"/>
  <c r="M126"/>
  <c r="R55"/>
  <c r="N127"/>
  <c r="R43"/>
  <c r="O47"/>
  <c r="J123"/>
  <c r="P179"/>
  <c r="S170"/>
  <c r="P95"/>
  <c r="R169"/>
  <c r="Q92"/>
  <c r="O87"/>
  <c r="R165"/>
  <c r="L166"/>
  <c r="S83"/>
  <c r="S139"/>
  <c r="S98"/>
  <c r="S53"/>
  <c r="N131"/>
  <c r="I86"/>
  <c r="J49"/>
  <c r="M125"/>
  <c r="P177"/>
  <c r="O170"/>
  <c r="Q101"/>
  <c r="N171"/>
  <c r="Q100"/>
  <c r="J91"/>
  <c r="M165"/>
  <c r="J178"/>
  <c r="J87"/>
  <c r="S141"/>
  <c r="J134"/>
  <c r="R61"/>
  <c r="P129"/>
  <c r="J98"/>
  <c r="R51"/>
  <c r="P125"/>
  <c r="J43"/>
  <c r="Q45"/>
  <c r="R99"/>
  <c r="R175"/>
  <c r="R136"/>
  <c r="R91"/>
  <c r="R167"/>
  <c r="P178"/>
  <c r="Q85"/>
  <c r="J165"/>
  <c r="S134"/>
  <c r="K83"/>
  <c r="J135"/>
  <c r="R90"/>
  <c r="O51"/>
  <c r="M129"/>
  <c r="M43"/>
  <c r="L47"/>
  <c r="Q123"/>
  <c r="R173"/>
  <c r="R128"/>
  <c r="Q97"/>
  <c r="M169"/>
  <c r="J102"/>
  <c r="J89"/>
  <c r="Q163"/>
  <c r="R172"/>
  <c r="L85"/>
  <c r="J137"/>
  <c r="O126"/>
  <c r="J57"/>
  <c r="P127"/>
  <c r="Q90"/>
  <c r="Q49"/>
  <c r="H125"/>
  <c r="R179"/>
  <c r="I45"/>
  <c r="R95"/>
  <c r="O173"/>
  <c r="M128"/>
  <c r="Q89"/>
  <c r="J167"/>
  <c r="O172"/>
  <c r="I85"/>
  <c r="N163"/>
  <c r="R126"/>
  <c r="R59"/>
  <c r="P131"/>
  <c r="K86"/>
  <c r="N49"/>
  <c r="M127"/>
  <c r="Q181"/>
  <c r="N45"/>
  <c r="S101"/>
  <c r="P171"/>
  <c r="S100"/>
  <c r="R93"/>
  <c r="M167"/>
  <c r="S178"/>
  <c r="L87"/>
  <c r="I163"/>
  <c r="Q166"/>
  <c r="P83"/>
  <c r="S131"/>
  <c r="R98"/>
  <c r="J53"/>
  <c r="R125"/>
  <c r="J86"/>
  <c r="Q47"/>
  <c r="L123"/>
  <c r="J177"/>
  <c r="J142"/>
  <c r="J93"/>
  <c r="J171"/>
  <c r="S92"/>
  <c r="Q87"/>
  <c r="L165"/>
  <c r="R138"/>
  <c r="M83"/>
  <c r="R141"/>
  <c r="J126"/>
  <c r="Q55"/>
  <c r="O129"/>
  <c r="O43"/>
  <c r="N47"/>
  <c r="O125"/>
  <c r="R177"/>
  <c r="Q170"/>
  <c r="S97"/>
  <c r="O169"/>
  <c r="J92"/>
  <c r="O91"/>
  <c r="O165"/>
  <c r="J174"/>
  <c r="N85"/>
  <c r="S137"/>
  <c r="R134"/>
  <c r="H83"/>
  <c r="R129"/>
  <c r="S90"/>
  <c r="S49"/>
  <c r="J125"/>
  <c r="L43"/>
  <c r="S45"/>
  <c r="J101"/>
  <c r="Q173"/>
  <c r="O128"/>
  <c r="S89"/>
  <c r="G182" i="3" l="1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I164" i="1"/>
  <c r="K164"/>
  <c r="M164"/>
  <c r="O164"/>
  <c r="Q164"/>
  <c r="S164"/>
  <c r="J164"/>
  <c r="L164"/>
  <c r="N164"/>
  <c r="P164"/>
  <c r="R164"/>
  <c r="G142" i="3"/>
  <c r="G143"/>
  <c r="G144"/>
  <c r="G145"/>
  <c r="G146"/>
  <c r="G147"/>
  <c r="G148"/>
  <c r="G149"/>
  <c r="G150"/>
  <c r="G151"/>
  <c r="G154"/>
  <c r="G155"/>
  <c r="G159"/>
  <c r="G160"/>
  <c r="G158"/>
  <c r="G157"/>
  <c r="G153"/>
  <c r="G156"/>
  <c r="G152"/>
  <c r="G16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63"/>
  <c r="G65"/>
  <c r="G67"/>
  <c r="G69"/>
  <c r="G71"/>
  <c r="G73"/>
  <c r="G75"/>
  <c r="G77"/>
  <c r="G79"/>
  <c r="G81"/>
  <c r="G62"/>
  <c r="G64"/>
  <c r="G66"/>
  <c r="G68"/>
  <c r="G70"/>
  <c r="G72"/>
  <c r="G74"/>
  <c r="G76"/>
  <c r="G78"/>
  <c r="G80"/>
  <c r="L124" i="1"/>
  <c r="J123"/>
  <c r="H44"/>
  <c r="H48"/>
  <c r="H52"/>
  <c r="H56"/>
  <c r="H60"/>
  <c r="H84"/>
  <c r="H88"/>
  <c r="H96"/>
  <c r="H124"/>
  <c r="I124" s="1"/>
  <c r="H132"/>
  <c r="H140"/>
  <c r="H168"/>
  <c r="H176"/>
  <c r="G86" i="2"/>
  <c r="G88"/>
  <c r="G94"/>
  <c r="G96"/>
  <c r="G124"/>
  <c r="G130"/>
  <c r="G132"/>
  <c r="G138"/>
  <c r="G166"/>
  <c r="G168"/>
  <c r="G174"/>
  <c r="G176"/>
  <c r="R88" i="1"/>
  <c r="N88"/>
  <c r="Q88"/>
  <c r="R124"/>
  <c r="N124"/>
  <c r="J124"/>
  <c r="Q124"/>
  <c r="M124"/>
  <c r="P168"/>
  <c r="S168"/>
  <c r="R176"/>
  <c r="P86"/>
  <c r="Q86"/>
  <c r="R102"/>
  <c r="S130"/>
  <c r="S166"/>
  <c r="R86"/>
  <c r="N86"/>
  <c r="S86"/>
  <c r="O86"/>
  <c r="R94"/>
  <c r="R130"/>
  <c r="O130"/>
  <c r="N166"/>
  <c r="O166"/>
  <c r="Q174"/>
  <c r="R182"/>
  <c r="P130"/>
  <c r="P166"/>
  <c r="L166"/>
  <c r="Q166"/>
  <c r="I126" i="2"/>
  <c r="O92"/>
  <c r="P92"/>
  <c r="Q100"/>
  <c r="O128"/>
  <c r="N128"/>
  <c r="Q164"/>
  <c r="Q172"/>
  <c r="O43"/>
  <c r="K43"/>
  <c r="N43"/>
  <c r="J43"/>
  <c r="Q45"/>
  <c r="M45"/>
  <c r="I45"/>
  <c r="P45"/>
  <c r="L45"/>
  <c r="H45"/>
  <c r="O47"/>
  <c r="K47"/>
  <c r="P47"/>
  <c r="L47"/>
  <c r="O49"/>
  <c r="N49"/>
  <c r="O51"/>
  <c r="P51"/>
  <c r="Q53"/>
  <c r="Q55"/>
  <c r="Q57"/>
  <c r="Q83"/>
  <c r="M83"/>
  <c r="I83"/>
  <c r="P83"/>
  <c r="L83"/>
  <c r="H83"/>
  <c r="O85"/>
  <c r="K85"/>
  <c r="N85"/>
  <c r="J85"/>
  <c r="Q87"/>
  <c r="M87"/>
  <c r="N87"/>
  <c r="Q89"/>
  <c r="M89"/>
  <c r="P89"/>
  <c r="Q91"/>
  <c r="N91"/>
  <c r="Q95"/>
  <c r="P95"/>
  <c r="O123"/>
  <c r="K123"/>
  <c r="N123"/>
  <c r="J123"/>
  <c r="Q125"/>
  <c r="M125"/>
  <c r="I125"/>
  <c r="P125"/>
  <c r="L125"/>
  <c r="H125"/>
  <c r="O127"/>
  <c r="K127"/>
  <c r="P127"/>
  <c r="L127"/>
  <c r="O129"/>
  <c r="N129"/>
  <c r="O131"/>
  <c r="P131"/>
  <c r="Q133"/>
  <c r="Q163"/>
  <c r="I163"/>
  <c r="K163"/>
  <c r="P163"/>
  <c r="L163"/>
  <c r="H163"/>
  <c r="O165"/>
  <c r="K165"/>
  <c r="N165"/>
  <c r="J165"/>
  <c r="Q167"/>
  <c r="M167"/>
  <c r="N167"/>
  <c r="Q169"/>
  <c r="M169"/>
  <c r="P169"/>
  <c r="Q171"/>
  <c r="N171"/>
  <c r="O173"/>
  <c r="P173"/>
  <c r="Q177"/>
  <c r="P177"/>
  <c r="Q181"/>
  <c r="Q86"/>
  <c r="J86"/>
  <c r="O90"/>
  <c r="P90"/>
  <c r="Q94"/>
  <c r="P94"/>
  <c r="O126"/>
  <c r="K126"/>
  <c r="P126"/>
  <c r="L126"/>
  <c r="Q130"/>
  <c r="N130"/>
  <c r="Q166"/>
  <c r="J166"/>
  <c r="O170"/>
  <c r="Q174"/>
  <c r="P174"/>
  <c r="I86"/>
  <c r="J128"/>
  <c r="J47"/>
  <c r="J87"/>
  <c r="J127"/>
  <c r="J167"/>
  <c r="Q92"/>
  <c r="Q128"/>
  <c r="M128"/>
  <c r="P128"/>
  <c r="L128"/>
  <c r="O172"/>
  <c r="P172"/>
  <c r="Q180"/>
  <c r="Q43"/>
  <c r="M43"/>
  <c r="I43"/>
  <c r="P43"/>
  <c r="L43"/>
  <c r="H43"/>
  <c r="O45"/>
  <c r="K45"/>
  <c r="N45"/>
  <c r="J45"/>
  <c r="Q47"/>
  <c r="M47"/>
  <c r="N47"/>
  <c r="Q49"/>
  <c r="M49"/>
  <c r="P49"/>
  <c r="Q51"/>
  <c r="N51"/>
  <c r="O83"/>
  <c r="K83"/>
  <c r="N83"/>
  <c r="J83"/>
  <c r="Q85"/>
  <c r="M85"/>
  <c r="I85"/>
  <c r="P85"/>
  <c r="L85"/>
  <c r="H85"/>
  <c r="O87"/>
  <c r="K87"/>
  <c r="P87"/>
  <c r="L87"/>
  <c r="O89"/>
  <c r="N89"/>
  <c r="O91"/>
  <c r="P91"/>
  <c r="Q93"/>
  <c r="P93"/>
  <c r="Q97"/>
  <c r="Q99"/>
  <c r="Q101"/>
  <c r="Q123"/>
  <c r="M123"/>
  <c r="I123"/>
  <c r="P123"/>
  <c r="L123"/>
  <c r="H123"/>
  <c r="O125"/>
  <c r="K125"/>
  <c r="N125"/>
  <c r="J125"/>
  <c r="Q127"/>
  <c r="M127"/>
  <c r="N127"/>
  <c r="Q129"/>
  <c r="M129"/>
  <c r="P129"/>
  <c r="Q131"/>
  <c r="N131"/>
  <c r="M163"/>
  <c r="O163"/>
  <c r="N163"/>
  <c r="J163"/>
  <c r="Q165"/>
  <c r="M165"/>
  <c r="I165"/>
  <c r="P165"/>
  <c r="L165"/>
  <c r="H165"/>
  <c r="O167"/>
  <c r="K167"/>
  <c r="P167"/>
  <c r="L167"/>
  <c r="O169"/>
  <c r="N169"/>
  <c r="O171"/>
  <c r="P171"/>
  <c r="Q173"/>
  <c r="Q175"/>
  <c r="P175"/>
  <c r="Q179"/>
  <c r="P179"/>
  <c r="Q90"/>
  <c r="N90"/>
  <c r="Q98"/>
  <c r="Q126"/>
  <c r="M126"/>
  <c r="N126"/>
  <c r="J126"/>
  <c r="Q134"/>
  <c r="O166"/>
  <c r="Q170"/>
  <c r="O170" i="1"/>
  <c r="R178"/>
  <c r="S170"/>
  <c r="S178"/>
  <c r="L88"/>
  <c r="L92"/>
  <c r="I92"/>
  <c r="P96"/>
  <c r="M96"/>
  <c r="L100"/>
  <c r="Q100"/>
  <c r="I100"/>
  <c r="I128"/>
  <c r="P132"/>
  <c r="M132"/>
  <c r="P136"/>
  <c r="M136"/>
  <c r="P140"/>
  <c r="M140"/>
  <c r="L168"/>
  <c r="L172"/>
  <c r="I172"/>
  <c r="P176"/>
  <c r="M176"/>
  <c r="L180"/>
  <c r="Q180"/>
  <c r="I180"/>
  <c r="L49"/>
  <c r="M49"/>
  <c r="P53"/>
  <c r="M53"/>
  <c r="L57"/>
  <c r="Q57"/>
  <c r="I57"/>
  <c r="P61"/>
  <c r="M61"/>
  <c r="I89"/>
  <c r="L93"/>
  <c r="I93"/>
  <c r="L97"/>
  <c r="Q97"/>
  <c r="I97"/>
  <c r="P101"/>
  <c r="M101"/>
  <c r="I129"/>
  <c r="L133"/>
  <c r="Q133"/>
  <c r="I133"/>
  <c r="P137"/>
  <c r="M137"/>
  <c r="L141"/>
  <c r="Q141"/>
  <c r="I141"/>
  <c r="L169"/>
  <c r="M169"/>
  <c r="M173"/>
  <c r="P177"/>
  <c r="M177"/>
  <c r="P181"/>
  <c r="M181"/>
  <c r="I88"/>
  <c r="M92"/>
  <c r="L96"/>
  <c r="I96"/>
  <c r="P100"/>
  <c r="M100"/>
  <c r="L128"/>
  <c r="L132"/>
  <c r="Q132"/>
  <c r="I132"/>
  <c r="L136"/>
  <c r="Q136"/>
  <c r="I136"/>
  <c r="L140"/>
  <c r="Q140"/>
  <c r="I140"/>
  <c r="I168"/>
  <c r="M172"/>
  <c r="L176"/>
  <c r="I176"/>
  <c r="P180"/>
  <c r="M180"/>
  <c r="I49"/>
  <c r="L53"/>
  <c r="Q53"/>
  <c r="I53"/>
  <c r="P57"/>
  <c r="M57"/>
  <c r="L61"/>
  <c r="Q61"/>
  <c r="I61"/>
  <c r="L89"/>
  <c r="M89"/>
  <c r="P93"/>
  <c r="M93"/>
  <c r="P97"/>
  <c r="M97"/>
  <c r="L101"/>
  <c r="Q101"/>
  <c r="I101"/>
  <c r="L129"/>
  <c r="M129"/>
  <c r="P133"/>
  <c r="M133"/>
  <c r="L137"/>
  <c r="Q137"/>
  <c r="I137"/>
  <c r="P141"/>
  <c r="M141"/>
  <c r="I169"/>
  <c r="L173"/>
  <c r="I173"/>
  <c r="L177"/>
  <c r="I177"/>
  <c r="L181"/>
  <c r="Q181"/>
  <c r="I181"/>
  <c r="I50"/>
  <c r="K50"/>
  <c r="M50"/>
  <c r="O50"/>
  <c r="Q50"/>
  <c r="S50"/>
  <c r="J50"/>
  <c r="L50"/>
  <c r="N50"/>
  <c r="P50"/>
  <c r="R50"/>
  <c r="I54"/>
  <c r="K54"/>
  <c r="M54"/>
  <c r="O54"/>
  <c r="Q54"/>
  <c r="S54"/>
  <c r="J54"/>
  <c r="L54"/>
  <c r="N54"/>
  <c r="P54"/>
  <c r="R54"/>
  <c r="I62"/>
  <c r="K62"/>
  <c r="M62"/>
  <c r="O62"/>
  <c r="Q62"/>
  <c r="S62"/>
  <c r="J62"/>
  <c r="L62"/>
  <c r="N62"/>
  <c r="P62"/>
  <c r="R62"/>
  <c r="I46"/>
  <c r="K46"/>
  <c r="M46"/>
  <c r="O46"/>
  <c r="Q46"/>
  <c r="S46"/>
  <c r="J46"/>
  <c r="L46"/>
  <c r="N46"/>
  <c r="P46"/>
  <c r="R46"/>
  <c r="I58"/>
  <c r="K58"/>
  <c r="M58"/>
  <c r="O58"/>
  <c r="Q58"/>
  <c r="S58"/>
  <c r="J58"/>
  <c r="L58"/>
  <c r="N58"/>
  <c r="P58"/>
  <c r="R58"/>
  <c r="U164" i="4"/>
  <c r="U43"/>
  <c r="U45"/>
  <c r="U83"/>
  <c r="U85"/>
  <c r="U125"/>
  <c r="U163"/>
  <c r="U165"/>
  <c r="I44" i="1"/>
  <c r="K44"/>
  <c r="M44"/>
  <c r="O44"/>
  <c r="Q44"/>
  <c r="S44"/>
  <c r="J44"/>
  <c r="L44"/>
  <c r="N44"/>
  <c r="P44"/>
  <c r="R44"/>
  <c r="I48"/>
  <c r="K48"/>
  <c r="M48"/>
  <c r="O48"/>
  <c r="Q48"/>
  <c r="S48"/>
  <c r="J48"/>
  <c r="L48"/>
  <c r="N48"/>
  <c r="P48"/>
  <c r="R48"/>
  <c r="I52"/>
  <c r="K52"/>
  <c r="M52"/>
  <c r="O52"/>
  <c r="Q52"/>
  <c r="S52"/>
  <c r="J52"/>
  <c r="L52"/>
  <c r="N52"/>
  <c r="P52"/>
  <c r="R52"/>
  <c r="I56"/>
  <c r="K56"/>
  <c r="M56"/>
  <c r="O56"/>
  <c r="Q56"/>
  <c r="S56"/>
  <c r="J56"/>
  <c r="L56"/>
  <c r="N56"/>
  <c r="P56"/>
  <c r="R56"/>
  <c r="I60"/>
  <c r="K60"/>
  <c r="M60"/>
  <c r="O60"/>
  <c r="Q60"/>
  <c r="S60"/>
  <c r="J60"/>
  <c r="L60"/>
  <c r="N60"/>
  <c r="P60"/>
  <c r="R60"/>
  <c r="I84"/>
  <c r="K84"/>
  <c r="M84"/>
  <c r="O84"/>
  <c r="Q84"/>
  <c r="S84"/>
  <c r="J84"/>
  <c r="L84"/>
  <c r="N84"/>
  <c r="P84"/>
  <c r="R84"/>
  <c r="I47"/>
  <c r="L51"/>
  <c r="M51"/>
  <c r="I51"/>
  <c r="P55"/>
  <c r="L55"/>
  <c r="Q55"/>
  <c r="M55"/>
  <c r="I55"/>
  <c r="P59"/>
  <c r="L59"/>
  <c r="Q59"/>
  <c r="M59"/>
  <c r="I59"/>
  <c r="I87"/>
  <c r="L91"/>
  <c r="M91"/>
  <c r="I91"/>
  <c r="P95"/>
  <c r="L95"/>
  <c r="M95"/>
  <c r="I95"/>
  <c r="P99"/>
  <c r="L99"/>
  <c r="Q99"/>
  <c r="M99"/>
  <c r="I99"/>
  <c r="I127"/>
  <c r="L131"/>
  <c r="M131"/>
  <c r="I131"/>
  <c r="P135"/>
  <c r="L135"/>
  <c r="Q135"/>
  <c r="M135"/>
  <c r="I135"/>
  <c r="P139"/>
  <c r="L139"/>
  <c r="Q139"/>
  <c r="M139"/>
  <c r="I139"/>
  <c r="I167"/>
  <c r="L171"/>
  <c r="M171"/>
  <c r="I171"/>
  <c r="P175"/>
  <c r="L175"/>
  <c r="M175"/>
  <c r="I175"/>
  <c r="P179"/>
  <c r="L179"/>
  <c r="M179"/>
  <c r="I179"/>
  <c r="I86"/>
  <c r="L90"/>
  <c r="M90"/>
  <c r="I90"/>
  <c r="P94"/>
  <c r="L94"/>
  <c r="M94"/>
  <c r="I94"/>
  <c r="P98"/>
  <c r="L98"/>
  <c r="Q98"/>
  <c r="M98"/>
  <c r="I98"/>
  <c r="P102"/>
  <c r="L102"/>
  <c r="Q102"/>
  <c r="M102"/>
  <c r="I102"/>
  <c r="I126"/>
  <c r="L130"/>
  <c r="M130"/>
  <c r="I130"/>
  <c r="P134"/>
  <c r="L134"/>
  <c r="Q134"/>
  <c r="M134"/>
  <c r="I134"/>
  <c r="P138"/>
  <c r="L138"/>
  <c r="Q138"/>
  <c r="M138"/>
  <c r="I138"/>
  <c r="N142"/>
  <c r="P142"/>
  <c r="Q142"/>
  <c r="M142"/>
  <c r="I142"/>
  <c r="H142" i="2" s="1"/>
  <c r="I166" i="1"/>
  <c r="L170"/>
  <c r="M170"/>
  <c r="I170"/>
  <c r="P174"/>
  <c r="L174"/>
  <c r="M174"/>
  <c r="I174"/>
  <c r="P178"/>
  <c r="L178"/>
  <c r="M178"/>
  <c r="I178"/>
  <c r="P182"/>
  <c r="L182"/>
  <c r="Q182"/>
  <c r="M182"/>
  <c r="I182"/>
  <c r="G46" i="4"/>
  <c r="G50"/>
  <c r="G54"/>
  <c r="G58"/>
  <c r="J88" i="1"/>
  <c r="N92"/>
  <c r="J92"/>
  <c r="O92"/>
  <c r="N96"/>
  <c r="J96"/>
  <c r="O96"/>
  <c r="N100"/>
  <c r="J100"/>
  <c r="O100"/>
  <c r="J128"/>
  <c r="N132"/>
  <c r="J132"/>
  <c r="O132"/>
  <c r="R136"/>
  <c r="N136"/>
  <c r="J136"/>
  <c r="O136"/>
  <c r="R140"/>
  <c r="N140"/>
  <c r="J140"/>
  <c r="O140"/>
  <c r="J168"/>
  <c r="N172"/>
  <c r="J172"/>
  <c r="O172"/>
  <c r="N176"/>
  <c r="J176"/>
  <c r="O176"/>
  <c r="N180"/>
  <c r="J180"/>
  <c r="O180"/>
  <c r="J47"/>
  <c r="J49"/>
  <c r="N51"/>
  <c r="J51"/>
  <c r="N53"/>
  <c r="J53"/>
  <c r="O53"/>
  <c r="N55"/>
  <c r="J55"/>
  <c r="O55"/>
  <c r="N57"/>
  <c r="J57"/>
  <c r="O57"/>
  <c r="R59"/>
  <c r="N59"/>
  <c r="J59"/>
  <c r="O59"/>
  <c r="R61"/>
  <c r="N61"/>
  <c r="J61"/>
  <c r="O61"/>
  <c r="J87"/>
  <c r="J89"/>
  <c r="N91"/>
  <c r="J91"/>
  <c r="N93"/>
  <c r="J93"/>
  <c r="O93"/>
  <c r="N95"/>
  <c r="J95"/>
  <c r="O95"/>
  <c r="N97"/>
  <c r="J97"/>
  <c r="O97"/>
  <c r="N99"/>
  <c r="J99"/>
  <c r="O99"/>
  <c r="N101"/>
  <c r="J101"/>
  <c r="O101"/>
  <c r="J127"/>
  <c r="J129"/>
  <c r="N131"/>
  <c r="J131"/>
  <c r="N133"/>
  <c r="J133"/>
  <c r="O133"/>
  <c r="R135"/>
  <c r="N135"/>
  <c r="J135"/>
  <c r="O135"/>
  <c r="R137"/>
  <c r="N137"/>
  <c r="J137"/>
  <c r="O137"/>
  <c r="R139"/>
  <c r="N139"/>
  <c r="J139"/>
  <c r="O139"/>
  <c r="R141"/>
  <c r="N141"/>
  <c r="J141"/>
  <c r="O141"/>
  <c r="J167"/>
  <c r="J169"/>
  <c r="N171"/>
  <c r="J171"/>
  <c r="N173"/>
  <c r="J173"/>
  <c r="O173"/>
  <c r="N175"/>
  <c r="J175"/>
  <c r="O175"/>
  <c r="N177"/>
  <c r="J177"/>
  <c r="O177"/>
  <c r="N179"/>
  <c r="J179"/>
  <c r="O179"/>
  <c r="N181"/>
  <c r="J181"/>
  <c r="O181"/>
  <c r="N90"/>
  <c r="J90"/>
  <c r="N94"/>
  <c r="J94"/>
  <c r="O94"/>
  <c r="N98"/>
  <c r="J98"/>
  <c r="O98"/>
  <c r="N102"/>
  <c r="J102"/>
  <c r="O102"/>
  <c r="N130"/>
  <c r="J130"/>
  <c r="N134"/>
  <c r="J134"/>
  <c r="O134"/>
  <c r="R138"/>
  <c r="N138"/>
  <c r="J138"/>
  <c r="O138"/>
  <c r="R142"/>
  <c r="Q142" i="2" s="1"/>
  <c r="J142" i="1"/>
  <c r="L142"/>
  <c r="S142"/>
  <c r="O142"/>
  <c r="N170"/>
  <c r="J170"/>
  <c r="N174"/>
  <c r="J174"/>
  <c r="O174"/>
  <c r="N178"/>
  <c r="J178"/>
  <c r="O178"/>
  <c r="N182"/>
  <c r="J182"/>
  <c r="O182"/>
  <c r="P174" i="4"/>
  <c r="S84"/>
  <c r="P124"/>
  <c r="I123"/>
  <c r="H164"/>
  <c r="S176"/>
  <c r="Q62"/>
  <c r="R124"/>
  <c r="Q168"/>
  <c r="O168"/>
  <c r="P62"/>
  <c r="K124"/>
  <c r="N166"/>
  <c r="R132"/>
  <c r="L164"/>
  <c r="R164"/>
  <c r="O130"/>
  <c r="N88"/>
  <c r="L102"/>
  <c r="P176"/>
  <c r="Q102"/>
  <c r="R86"/>
  <c r="M88"/>
  <c r="S52"/>
  <c r="P86"/>
  <c r="Q88"/>
  <c r="O164"/>
  <c r="O86"/>
  <c r="N130"/>
  <c r="O124"/>
  <c r="S132"/>
  <c r="P96"/>
  <c r="S168"/>
  <c r="S44"/>
  <c r="R140"/>
  <c r="Q94"/>
  <c r="R88"/>
  <c r="Q176"/>
  <c r="K102"/>
  <c r="N164"/>
  <c r="L124"/>
  <c r="H124"/>
  <c r="N62"/>
  <c r="Q130"/>
  <c r="M102"/>
  <c r="R62"/>
  <c r="Q86"/>
  <c r="L88"/>
  <c r="M168"/>
  <c r="P166"/>
  <c r="J62"/>
  <c r="S140"/>
  <c r="Q132"/>
  <c r="Q96"/>
  <c r="Q124"/>
  <c r="N124"/>
  <c r="K166"/>
  <c r="K164"/>
  <c r="P88"/>
  <c r="L62"/>
  <c r="P102"/>
  <c r="J164"/>
  <c r="O166"/>
  <c r="S88"/>
  <c r="S96"/>
  <c r="Q164"/>
  <c r="O102"/>
  <c r="S60"/>
  <c r="N168"/>
  <c r="N102"/>
  <c r="R130"/>
  <c r="M62"/>
  <c r="M86"/>
  <c r="P164"/>
  <c r="P168"/>
  <c r="M124"/>
  <c r="L168"/>
  <c r="H102"/>
  <c r="J124"/>
  <c r="J182"/>
  <c r="R168"/>
  <c r="O62"/>
  <c r="R176"/>
  <c r="R96"/>
  <c r="M164"/>
  <c r="R166"/>
  <c r="N86"/>
  <c r="K62"/>
  <c r="I62"/>
  <c r="S56"/>
  <c r="S124"/>
  <c r="I124"/>
  <c r="S48"/>
  <c r="H62"/>
  <c r="M166"/>
  <c r="I164"/>
  <c r="I102"/>
  <c r="O88"/>
  <c r="H182" i="2" l="1"/>
  <c r="P182"/>
  <c r="Q182"/>
  <c r="V163" i="4"/>
  <c r="W163" s="1"/>
  <c r="V85"/>
  <c r="W85" s="1"/>
  <c r="V45"/>
  <c r="W45" s="1"/>
  <c r="V164"/>
  <c r="V165"/>
  <c r="W165" s="1"/>
  <c r="V125"/>
  <c r="W125" s="1"/>
  <c r="V83"/>
  <c r="W83" s="1"/>
  <c r="V43"/>
  <c r="W43" s="1"/>
  <c r="O164" i="2"/>
  <c r="K164"/>
  <c r="N164"/>
  <c r="J164"/>
  <c r="M164"/>
  <c r="I164"/>
  <c r="P164"/>
  <c r="L164"/>
  <c r="H164"/>
  <c r="J102"/>
  <c r="N102"/>
  <c r="M102"/>
  <c r="L102"/>
  <c r="K102"/>
  <c r="Q62"/>
  <c r="M62"/>
  <c r="I62"/>
  <c r="P62"/>
  <c r="L62"/>
  <c r="H62"/>
  <c r="U62" i="4"/>
  <c r="Q102" i="2"/>
  <c r="I102"/>
  <c r="H102"/>
  <c r="U102" i="4"/>
  <c r="V102" s="1"/>
  <c r="P102" i="2"/>
  <c r="O102"/>
  <c r="O62"/>
  <c r="K62"/>
  <c r="N62"/>
  <c r="J62"/>
  <c r="U123" i="4"/>
  <c r="U124"/>
  <c r="P166" i="2"/>
  <c r="M86"/>
  <c r="P176"/>
  <c r="Q176"/>
  <c r="P124"/>
  <c r="N124"/>
  <c r="L124"/>
  <c r="J124"/>
  <c r="H124"/>
  <c r="Q124"/>
  <c r="O124"/>
  <c r="M124"/>
  <c r="K124"/>
  <c r="I124"/>
  <c r="Q88"/>
  <c r="O88"/>
  <c r="M88"/>
  <c r="P88"/>
  <c r="N88"/>
  <c r="L88"/>
  <c r="P130"/>
  <c r="N86"/>
  <c r="P168"/>
  <c r="N168"/>
  <c r="L168"/>
  <c r="Q168"/>
  <c r="O168"/>
  <c r="M168"/>
  <c r="Q132"/>
  <c r="P96"/>
  <c r="Q96"/>
  <c r="K176" i="1"/>
  <c r="K140"/>
  <c r="K88"/>
  <c r="K168"/>
  <c r="K132"/>
  <c r="K96"/>
  <c r="L166" i="2"/>
  <c r="P86"/>
  <c r="O86"/>
  <c r="K166"/>
  <c r="O130"/>
  <c r="L86"/>
  <c r="K86"/>
  <c r="I166"/>
  <c r="N166"/>
  <c r="M166"/>
  <c r="N178"/>
  <c r="N174"/>
  <c r="M170"/>
  <c r="M130"/>
  <c r="N177"/>
  <c r="N173"/>
  <c r="M173"/>
  <c r="M171"/>
  <c r="I167"/>
  <c r="Q141"/>
  <c r="Q139"/>
  <c r="Q137"/>
  <c r="Q135"/>
  <c r="N93"/>
  <c r="M91"/>
  <c r="I87"/>
  <c r="Q61"/>
  <c r="Q59"/>
  <c r="N172"/>
  <c r="M172"/>
  <c r="N92"/>
  <c r="M92"/>
  <c r="H178"/>
  <c r="H174"/>
  <c r="H170"/>
  <c r="H134"/>
  <c r="P134"/>
  <c r="O134"/>
  <c r="L130"/>
  <c r="H126"/>
  <c r="H98"/>
  <c r="P98"/>
  <c r="O98"/>
  <c r="O94"/>
  <c r="L90"/>
  <c r="H86"/>
  <c r="O179"/>
  <c r="O175"/>
  <c r="L171"/>
  <c r="H167"/>
  <c r="H135"/>
  <c r="P135"/>
  <c r="L131"/>
  <c r="H127"/>
  <c r="H95"/>
  <c r="H91"/>
  <c r="H59"/>
  <c r="P59"/>
  <c r="H51"/>
  <c r="Q84"/>
  <c r="Q56"/>
  <c r="Q48"/>
  <c r="P181"/>
  <c r="H177"/>
  <c r="H173"/>
  <c r="H169"/>
  <c r="P137"/>
  <c r="L129"/>
  <c r="H101"/>
  <c r="O97"/>
  <c r="O93"/>
  <c r="K89"/>
  <c r="P61"/>
  <c r="H53"/>
  <c r="P136"/>
  <c r="K169"/>
  <c r="P141"/>
  <c r="H133"/>
  <c r="H97"/>
  <c r="H57"/>
  <c r="O53"/>
  <c r="K49"/>
  <c r="P180"/>
  <c r="H172"/>
  <c r="K168"/>
  <c r="O132"/>
  <c r="H100"/>
  <c r="O96"/>
  <c r="Q178"/>
  <c r="Q138"/>
  <c r="N94"/>
  <c r="M90"/>
  <c r="N179"/>
  <c r="N175"/>
  <c r="M131"/>
  <c r="I127"/>
  <c r="N95"/>
  <c r="M51"/>
  <c r="I47"/>
  <c r="N176"/>
  <c r="Q140"/>
  <c r="Q136"/>
  <c r="N96"/>
  <c r="O174"/>
  <c r="H166"/>
  <c r="H138"/>
  <c r="P138"/>
  <c r="H130"/>
  <c r="H94"/>
  <c r="H90"/>
  <c r="H179"/>
  <c r="H175"/>
  <c r="H171"/>
  <c r="H139"/>
  <c r="P139"/>
  <c r="H131"/>
  <c r="H99"/>
  <c r="P99"/>
  <c r="O99"/>
  <c r="O95"/>
  <c r="L91"/>
  <c r="H87"/>
  <c r="H55"/>
  <c r="P55"/>
  <c r="O55"/>
  <c r="L51"/>
  <c r="H47"/>
  <c r="Q60"/>
  <c r="Q52"/>
  <c r="Q44"/>
  <c r="H181"/>
  <c r="H137"/>
  <c r="O133"/>
  <c r="K129"/>
  <c r="P101"/>
  <c r="L89"/>
  <c r="H61"/>
  <c r="O57"/>
  <c r="P53"/>
  <c r="H49"/>
  <c r="O180"/>
  <c r="P140"/>
  <c r="H136"/>
  <c r="P132"/>
  <c r="K128"/>
  <c r="O100"/>
  <c r="O181"/>
  <c r="O177"/>
  <c r="L169"/>
  <c r="H141"/>
  <c r="P133"/>
  <c r="H129"/>
  <c r="O101"/>
  <c r="P97"/>
  <c r="H93"/>
  <c r="H89"/>
  <c r="P57"/>
  <c r="L49"/>
  <c r="H180"/>
  <c r="O176"/>
  <c r="H128"/>
  <c r="P100"/>
  <c r="H92"/>
  <c r="K88"/>
  <c r="N170"/>
  <c r="W164" i="4"/>
  <c r="U142"/>
  <c r="U87"/>
  <c r="U47"/>
  <c r="U167"/>
  <c r="U127"/>
  <c r="U84"/>
  <c r="U44"/>
  <c r="E3" i="1"/>
  <c r="E4"/>
  <c r="E5"/>
  <c r="E6"/>
  <c r="E7"/>
  <c r="E8"/>
  <c r="I181" i="4"/>
  <c r="O137"/>
  <c r="K101"/>
  <c r="L98"/>
  <c r="Q46"/>
  <c r="M59"/>
  <c r="Q141"/>
  <c r="H171"/>
  <c r="P142"/>
  <c r="M176"/>
  <c r="H180"/>
  <c r="H96"/>
  <c r="Q52"/>
  <c r="H95"/>
  <c r="M174"/>
  <c r="I88"/>
  <c r="N55"/>
  <c r="Q142"/>
  <c r="J48"/>
  <c r="L84"/>
  <c r="P138"/>
  <c r="R54"/>
  <c r="K173"/>
  <c r="L56"/>
  <c r="K90"/>
  <c r="M55"/>
  <c r="I173"/>
  <c r="H89"/>
  <c r="H53"/>
  <c r="N180"/>
  <c r="O139"/>
  <c r="H134"/>
  <c r="Q140"/>
  <c r="L140"/>
  <c r="L173"/>
  <c r="L52"/>
  <c r="H59"/>
  <c r="J96"/>
  <c r="L61"/>
  <c r="L44"/>
  <c r="P84"/>
  <c r="M58"/>
  <c r="M180"/>
  <c r="N94"/>
  <c r="N173"/>
  <c r="O133"/>
  <c r="N52"/>
  <c r="K175"/>
  <c r="M136"/>
  <c r="M141"/>
  <c r="L49"/>
  <c r="L172"/>
  <c r="M98"/>
  <c r="I127"/>
  <c r="L96"/>
  <c r="L177"/>
  <c r="P99"/>
  <c r="P98"/>
  <c r="N96"/>
  <c r="I167"/>
  <c r="N59"/>
  <c r="M171"/>
  <c r="H57"/>
  <c r="H47"/>
  <c r="L139"/>
  <c r="P58"/>
  <c r="I176"/>
  <c r="H60"/>
  <c r="K95"/>
  <c r="N50"/>
  <c r="M182"/>
  <c r="R56"/>
  <c r="P53"/>
  <c r="M48"/>
  <c r="R142"/>
  <c r="L142"/>
  <c r="S54"/>
  <c r="M99"/>
  <c r="K128"/>
  <c r="L133"/>
  <c r="K59"/>
  <c r="O98"/>
  <c r="P133"/>
  <c r="K53"/>
  <c r="Q60"/>
  <c r="O179"/>
  <c r="M53"/>
  <c r="I133"/>
  <c r="H172"/>
  <c r="O94"/>
  <c r="J56"/>
  <c r="P59"/>
  <c r="R50"/>
  <c r="N182"/>
  <c r="M178"/>
  <c r="H168"/>
  <c r="H48"/>
  <c r="P182"/>
  <c r="I98"/>
  <c r="O177"/>
  <c r="P137"/>
  <c r="K134"/>
  <c r="M46"/>
  <c r="I89"/>
  <c r="M173"/>
  <c r="H93"/>
  <c r="H140"/>
  <c r="L60"/>
  <c r="H167"/>
  <c r="N176"/>
  <c r="M101"/>
  <c r="O132"/>
  <c r="P135"/>
  <c r="I100"/>
  <c r="Q61"/>
  <c r="I174"/>
  <c r="H52"/>
  <c r="Q84"/>
  <c r="H166"/>
  <c r="N54"/>
  <c r="I179"/>
  <c r="O58"/>
  <c r="N172"/>
  <c r="M90"/>
  <c r="K181"/>
  <c r="I56"/>
  <c r="K94"/>
  <c r="N46"/>
  <c r="L93"/>
  <c r="I48"/>
  <c r="P139"/>
  <c r="H54"/>
  <c r="M137"/>
  <c r="K172"/>
  <c r="H132"/>
  <c r="M100"/>
  <c r="L95"/>
  <c r="L94"/>
  <c r="I92"/>
  <c r="N170"/>
  <c r="K97"/>
  <c r="I44"/>
  <c r="M84"/>
  <c r="J168"/>
  <c r="K168"/>
  <c r="K137"/>
  <c r="M56"/>
  <c r="I50"/>
  <c r="N132"/>
  <c r="M175"/>
  <c r="R52"/>
  <c r="O57"/>
  <c r="O44"/>
  <c r="H131"/>
  <c r="P54"/>
  <c r="M133"/>
  <c r="H128"/>
  <c r="L92"/>
  <c r="I59"/>
  <c r="I91"/>
  <c r="N181"/>
  <c r="H97"/>
  <c r="H55"/>
  <c r="L175"/>
  <c r="L58"/>
  <c r="I51"/>
  <c r="Q182"/>
  <c r="H100"/>
  <c r="L97"/>
  <c r="H56"/>
  <c r="M50"/>
  <c r="I96"/>
  <c r="N141"/>
  <c r="I178"/>
  <c r="L174"/>
  <c r="O54"/>
  <c r="M131"/>
  <c r="P140"/>
  <c r="H173"/>
  <c r="O95"/>
  <c r="I61"/>
  <c r="K130"/>
  <c r="O46"/>
  <c r="M61"/>
  <c r="K141"/>
  <c r="L57"/>
  <c r="N84"/>
  <c r="O175"/>
  <c r="L53"/>
  <c r="K132"/>
  <c r="N56"/>
  <c r="L99"/>
  <c r="I140"/>
  <c r="I95"/>
  <c r="K92"/>
  <c r="M170"/>
  <c r="K48"/>
  <c r="I84"/>
  <c r="O142"/>
  <c r="Q139"/>
  <c r="I134"/>
  <c r="H88"/>
  <c r="H169"/>
  <c r="R60"/>
  <c r="N175"/>
  <c r="P97"/>
  <c r="P61"/>
  <c r="H90"/>
  <c r="K178"/>
  <c r="N53"/>
  <c r="Q137"/>
  <c r="O176"/>
  <c r="L181"/>
  <c r="I52"/>
  <c r="H91"/>
  <c r="I132"/>
  <c r="I87"/>
  <c r="R48"/>
  <c r="N178"/>
  <c r="K58"/>
  <c r="I49"/>
  <c r="I130"/>
  <c r="P44"/>
  <c r="N60"/>
  <c r="H130"/>
  <c r="J46"/>
  <c r="I141"/>
  <c r="I169"/>
  <c r="P57"/>
  <c r="L180"/>
  <c r="H175"/>
  <c r="K170"/>
  <c r="I180"/>
  <c r="I131"/>
  <c r="K131"/>
  <c r="H126"/>
  <c r="I128"/>
  <c r="P100"/>
  <c r="H133"/>
  <c r="N48"/>
  <c r="K55"/>
  <c r="M130"/>
  <c r="M172"/>
  <c r="O55"/>
  <c r="L171"/>
  <c r="N58"/>
  <c r="J176"/>
  <c r="L176"/>
  <c r="L141"/>
  <c r="J60"/>
  <c r="K182"/>
  <c r="Q178"/>
  <c r="K61"/>
  <c r="J52"/>
  <c r="Q50"/>
  <c r="I54"/>
  <c r="N137"/>
  <c r="I142"/>
  <c r="K136"/>
  <c r="O141"/>
  <c r="H87"/>
  <c r="H178"/>
  <c r="M95"/>
  <c r="N98"/>
  <c r="K133"/>
  <c r="L54"/>
  <c r="I55"/>
  <c r="I135"/>
  <c r="P180"/>
  <c r="J84"/>
  <c r="O135"/>
  <c r="H50"/>
  <c r="M140"/>
  <c r="L182"/>
  <c r="R170"/>
  <c r="O180"/>
  <c r="P48"/>
  <c r="L178"/>
  <c r="M54"/>
  <c r="N133"/>
  <c r="M134"/>
  <c r="O138"/>
  <c r="K46"/>
  <c r="I93"/>
  <c r="O181"/>
  <c r="O97"/>
  <c r="L51"/>
  <c r="H86"/>
  <c r="P46"/>
  <c r="I47"/>
  <c r="I129"/>
  <c r="O140"/>
  <c r="P60"/>
  <c r="K99"/>
  <c r="L50"/>
  <c r="M132"/>
  <c r="P52"/>
  <c r="H51"/>
  <c r="O174"/>
  <c r="I175"/>
  <c r="K142"/>
  <c r="P132"/>
  <c r="L130"/>
  <c r="H44"/>
  <c r="Q56"/>
  <c r="K98"/>
  <c r="M91"/>
  <c r="M179"/>
  <c r="H129"/>
  <c r="O93"/>
  <c r="M138"/>
  <c r="M139"/>
  <c r="K180"/>
  <c r="K140"/>
  <c r="H139"/>
  <c r="L138"/>
  <c r="I168"/>
  <c r="I99"/>
  <c r="H92"/>
  <c r="L101"/>
  <c r="Q44"/>
  <c r="K51"/>
  <c r="I58"/>
  <c r="I53"/>
  <c r="Q138"/>
  <c r="I94"/>
  <c r="S58"/>
  <c r="N136"/>
  <c r="I177"/>
  <c r="H137"/>
  <c r="O52"/>
  <c r="K179"/>
  <c r="R46"/>
  <c r="N174"/>
  <c r="M135"/>
  <c r="L136"/>
  <c r="L100"/>
  <c r="K135"/>
  <c r="O134"/>
  <c r="Q136"/>
  <c r="N93"/>
  <c r="L59"/>
  <c r="L179"/>
  <c r="J58"/>
  <c r="J140"/>
  <c r="K57"/>
  <c r="H181"/>
  <c r="H84"/>
  <c r="R178"/>
  <c r="K50"/>
  <c r="N100"/>
  <c r="I171"/>
  <c r="P101"/>
  <c r="Q48"/>
  <c r="K171"/>
  <c r="H174"/>
  <c r="K176"/>
  <c r="P181"/>
  <c r="O99"/>
  <c r="L46"/>
  <c r="N99"/>
  <c r="K88"/>
  <c r="K169"/>
  <c r="H46"/>
  <c r="L169"/>
  <c r="K89"/>
  <c r="O84"/>
  <c r="H98"/>
  <c r="N57"/>
  <c r="I139"/>
  <c r="O53"/>
  <c r="P134"/>
  <c r="I172"/>
  <c r="N97"/>
  <c r="K100"/>
  <c r="K56"/>
  <c r="K91"/>
  <c r="P50"/>
  <c r="N92"/>
  <c r="O182"/>
  <c r="I138"/>
  <c r="O100"/>
  <c r="H177"/>
  <c r="H138"/>
  <c r="I46"/>
  <c r="N95"/>
  <c r="N177"/>
  <c r="H94"/>
  <c r="S46"/>
  <c r="M57"/>
  <c r="O101"/>
  <c r="H176"/>
  <c r="I60"/>
  <c r="K139"/>
  <c r="R44"/>
  <c r="I136"/>
  <c r="M93"/>
  <c r="R84"/>
  <c r="M52"/>
  <c r="L55"/>
  <c r="O178"/>
  <c r="J54"/>
  <c r="M44"/>
  <c r="O60"/>
  <c r="L134"/>
  <c r="N101"/>
  <c r="M94"/>
  <c r="H141"/>
  <c r="L129"/>
  <c r="M97"/>
  <c r="H179"/>
  <c r="K174"/>
  <c r="M51"/>
  <c r="O61"/>
  <c r="P136"/>
  <c r="O56"/>
  <c r="L131"/>
  <c r="L132"/>
  <c r="P141"/>
  <c r="O48"/>
  <c r="O59"/>
  <c r="M96"/>
  <c r="Q59"/>
  <c r="N142"/>
  <c r="J132"/>
  <c r="K49"/>
  <c r="K177"/>
  <c r="K60"/>
  <c r="Q58"/>
  <c r="N140"/>
  <c r="N179"/>
  <c r="I137"/>
  <c r="O50"/>
  <c r="M92"/>
  <c r="N139"/>
  <c r="H61"/>
  <c r="L48"/>
  <c r="L135"/>
  <c r="H142"/>
  <c r="Q135"/>
  <c r="I97"/>
  <c r="N134"/>
  <c r="L137"/>
  <c r="L91"/>
  <c r="L90"/>
  <c r="H58"/>
  <c r="I57"/>
  <c r="K84"/>
  <c r="H135"/>
  <c r="R58"/>
  <c r="J88"/>
  <c r="O136"/>
  <c r="K129"/>
  <c r="P56"/>
  <c r="M181"/>
  <c r="S50"/>
  <c r="K54"/>
  <c r="N135"/>
  <c r="H49"/>
  <c r="N44"/>
  <c r="H99"/>
  <c r="K138"/>
  <c r="K96"/>
  <c r="H101"/>
  <c r="P55"/>
  <c r="M142"/>
  <c r="N61"/>
  <c r="M177"/>
  <c r="K93"/>
  <c r="H170"/>
  <c r="M60"/>
  <c r="H127"/>
  <c r="J50"/>
  <c r="H182"/>
  <c r="O96"/>
  <c r="L89"/>
  <c r="K52"/>
  <c r="I182"/>
  <c r="I170"/>
  <c r="H136"/>
  <c r="K44"/>
  <c r="L170"/>
  <c r="Q54"/>
  <c r="I101"/>
  <c r="I90"/>
  <c r="J44"/>
  <c r="N138"/>
  <c r="K182" i="2" l="1"/>
  <c r="L182"/>
  <c r="O182"/>
  <c r="I182"/>
  <c r="J182"/>
  <c r="M182"/>
  <c r="N182"/>
  <c r="U182" i="4"/>
  <c r="X164"/>
  <c r="V123"/>
  <c r="W123" s="1"/>
  <c r="V62"/>
  <c r="R62" i="2" s="1"/>
  <c r="S62" s="1"/>
  <c r="V124" i="4"/>
  <c r="W124" s="1"/>
  <c r="X43"/>
  <c r="X83"/>
  <c r="X125"/>
  <c r="X165"/>
  <c r="X45"/>
  <c r="X85"/>
  <c r="X163"/>
  <c r="P142" i="2"/>
  <c r="K142"/>
  <c r="L142"/>
  <c r="O142"/>
  <c r="M142"/>
  <c r="N142"/>
  <c r="I142"/>
  <c r="J142"/>
  <c r="W62" i="4"/>
  <c r="W102"/>
  <c r="X102" s="1"/>
  <c r="R102" i="2"/>
  <c r="S102" s="1"/>
  <c r="H96"/>
  <c r="H140"/>
  <c r="H132"/>
  <c r="H176"/>
  <c r="H168"/>
  <c r="H88"/>
  <c r="J168"/>
  <c r="J88"/>
  <c r="P44"/>
  <c r="K170"/>
  <c r="P60"/>
  <c r="L178"/>
  <c r="L174"/>
  <c r="U174" i="4"/>
  <c r="L138" i="2"/>
  <c r="K130"/>
  <c r="L173"/>
  <c r="U173" i="4"/>
  <c r="P52" i="2"/>
  <c r="P178"/>
  <c r="K174"/>
  <c r="K138"/>
  <c r="K134"/>
  <c r="K98"/>
  <c r="K181"/>
  <c r="L177"/>
  <c r="K173"/>
  <c r="O141"/>
  <c r="U141" i="4"/>
  <c r="O139" i="2"/>
  <c r="U139" i="4"/>
  <c r="U137"/>
  <c r="O137" i="2"/>
  <c r="O135"/>
  <c r="U135" i="4"/>
  <c r="L101" i="2"/>
  <c r="K97"/>
  <c r="L93"/>
  <c r="U93" i="4"/>
  <c r="K91" i="2"/>
  <c r="K55"/>
  <c r="L180"/>
  <c r="K172"/>
  <c r="K140"/>
  <c r="K136"/>
  <c r="K132"/>
  <c r="K100"/>
  <c r="U92" i="4"/>
  <c r="L92" i="2"/>
  <c r="H54"/>
  <c r="J54"/>
  <c r="L54"/>
  <c r="U54" i="4"/>
  <c r="N54" i="2"/>
  <c r="P54"/>
  <c r="U46" i="4"/>
  <c r="H46" i="2"/>
  <c r="J46"/>
  <c r="L46"/>
  <c r="N46"/>
  <c r="P46"/>
  <c r="I138"/>
  <c r="N134"/>
  <c r="U134" i="4"/>
  <c r="J130" i="2"/>
  <c r="U130" i="4"/>
  <c r="M98" i="2"/>
  <c r="U98" i="4"/>
  <c r="M94" i="2"/>
  <c r="U94" i="4"/>
  <c r="U86"/>
  <c r="M179" i="2"/>
  <c r="U179" i="4"/>
  <c r="M175" i="2"/>
  <c r="U175" i="4"/>
  <c r="I139" i="2"/>
  <c r="N135"/>
  <c r="J131"/>
  <c r="U131" i="4"/>
  <c r="J99" i="2"/>
  <c r="M59"/>
  <c r="I55"/>
  <c r="I51"/>
  <c r="K84"/>
  <c r="N84"/>
  <c r="I60"/>
  <c r="H60"/>
  <c r="K56"/>
  <c r="U56" i="4"/>
  <c r="N56" i="2"/>
  <c r="I52"/>
  <c r="H52"/>
  <c r="K48"/>
  <c r="N48"/>
  <c r="I44"/>
  <c r="H44"/>
  <c r="N137"/>
  <c r="J129"/>
  <c r="I101"/>
  <c r="M93"/>
  <c r="N61"/>
  <c r="J180"/>
  <c r="J172"/>
  <c r="I140"/>
  <c r="J100"/>
  <c r="J92"/>
  <c r="J177"/>
  <c r="I169"/>
  <c r="U169" i="4"/>
  <c r="J137" i="2"/>
  <c r="I133"/>
  <c r="I93"/>
  <c r="M53"/>
  <c r="U53" i="4"/>
  <c r="N180" i="2"/>
  <c r="M140"/>
  <c r="M132"/>
  <c r="I100"/>
  <c r="I92"/>
  <c r="P84"/>
  <c r="P48"/>
  <c r="O138"/>
  <c r="U138" i="4"/>
  <c r="L94" i="2"/>
  <c r="K90"/>
  <c r="L179"/>
  <c r="K175"/>
  <c r="L141"/>
  <c r="L139"/>
  <c r="L137"/>
  <c r="L135"/>
  <c r="L133"/>
  <c r="K131"/>
  <c r="K99"/>
  <c r="L95"/>
  <c r="K61"/>
  <c r="K59"/>
  <c r="K57"/>
  <c r="L53"/>
  <c r="K51"/>
  <c r="K176"/>
  <c r="O140"/>
  <c r="U140" i="4"/>
  <c r="O136" i="2"/>
  <c r="U136" i="4"/>
  <c r="L96" i="2"/>
  <c r="H58"/>
  <c r="J58"/>
  <c r="L58"/>
  <c r="U58" i="4"/>
  <c r="N58" i="2"/>
  <c r="P58"/>
  <c r="H50"/>
  <c r="J50"/>
  <c r="U50" i="4"/>
  <c r="L50" i="2"/>
  <c r="N50"/>
  <c r="P50"/>
  <c r="M178"/>
  <c r="U178" i="4"/>
  <c r="M174" i="2"/>
  <c r="U166" i="4"/>
  <c r="N138" i="2"/>
  <c r="J134"/>
  <c r="I98"/>
  <c r="I94"/>
  <c r="I90"/>
  <c r="I179"/>
  <c r="I175"/>
  <c r="I171"/>
  <c r="N139"/>
  <c r="J135"/>
  <c r="M99"/>
  <c r="M95"/>
  <c r="U95" i="4"/>
  <c r="I59" i="2"/>
  <c r="N55"/>
  <c r="U55" i="4"/>
  <c r="J51" i="2"/>
  <c r="U51" i="4"/>
  <c r="M84" i="2"/>
  <c r="L84"/>
  <c r="O60"/>
  <c r="U60" i="4"/>
  <c r="J60" i="2"/>
  <c r="M56"/>
  <c r="L56"/>
  <c r="O52"/>
  <c r="J52"/>
  <c r="M48"/>
  <c r="L48"/>
  <c r="O44"/>
  <c r="J44"/>
  <c r="I177"/>
  <c r="J141"/>
  <c r="I137"/>
  <c r="I129"/>
  <c r="U129" i="4"/>
  <c r="J97" i="2"/>
  <c r="J89"/>
  <c r="I61"/>
  <c r="N53"/>
  <c r="M180"/>
  <c r="U180" i="4"/>
  <c r="N132" i="2"/>
  <c r="U132" i="4"/>
  <c r="M100" i="2"/>
  <c r="M177"/>
  <c r="U177" i="4"/>
  <c r="M137" i="2"/>
  <c r="N97"/>
  <c r="N57"/>
  <c r="U57" i="4"/>
  <c r="J49" i="2"/>
  <c r="I180"/>
  <c r="I172"/>
  <c r="J136"/>
  <c r="J96"/>
  <c r="I88"/>
  <c r="U88" i="4"/>
  <c r="L134" i="2"/>
  <c r="L98"/>
  <c r="L181"/>
  <c r="K177"/>
  <c r="K171"/>
  <c r="K101"/>
  <c r="L97"/>
  <c r="K93"/>
  <c r="O61"/>
  <c r="U61" i="4"/>
  <c r="U59"/>
  <c r="O59" i="2"/>
  <c r="L55"/>
  <c r="K180"/>
  <c r="L172"/>
  <c r="U172" i="4"/>
  <c r="L140" i="2"/>
  <c r="L136"/>
  <c r="L132"/>
  <c r="L100"/>
  <c r="K92"/>
  <c r="I54"/>
  <c r="K54"/>
  <c r="M54"/>
  <c r="O54"/>
  <c r="Q54"/>
  <c r="I46"/>
  <c r="K46"/>
  <c r="M46"/>
  <c r="O46"/>
  <c r="Q46"/>
  <c r="I178"/>
  <c r="I174"/>
  <c r="I170"/>
  <c r="J138"/>
  <c r="M134"/>
  <c r="U126" i="4"/>
  <c r="N98" i="2"/>
  <c r="J94"/>
  <c r="J90"/>
  <c r="U90" i="4"/>
  <c r="J179" i="2"/>
  <c r="J175"/>
  <c r="J171"/>
  <c r="U171" i="4"/>
  <c r="J139" i="2"/>
  <c r="M135"/>
  <c r="I99"/>
  <c r="I95"/>
  <c r="I91"/>
  <c r="N59"/>
  <c r="J55"/>
  <c r="O84"/>
  <c r="J84"/>
  <c r="M60"/>
  <c r="L60"/>
  <c r="O56"/>
  <c r="J56"/>
  <c r="M52"/>
  <c r="U52" i="4"/>
  <c r="L52" i="2"/>
  <c r="O48"/>
  <c r="J48"/>
  <c r="M44"/>
  <c r="L44"/>
  <c r="N181"/>
  <c r="U181" i="4"/>
  <c r="M141" i="2"/>
  <c r="J133"/>
  <c r="M97"/>
  <c r="U97" i="4"/>
  <c r="I89" i="2"/>
  <c r="U89" i="4"/>
  <c r="J57" i="2"/>
  <c r="I53"/>
  <c r="N136"/>
  <c r="I132"/>
  <c r="J181"/>
  <c r="J173"/>
  <c r="N141"/>
  <c r="J101"/>
  <c r="I97"/>
  <c r="J61"/>
  <c r="I57"/>
  <c r="I49"/>
  <c r="U49" i="4"/>
  <c r="J176" i="2"/>
  <c r="U168" i="4"/>
  <c r="I168" i="2"/>
  <c r="M136"/>
  <c r="M96"/>
  <c r="U96" i="4"/>
  <c r="O178" i="2"/>
  <c r="P56"/>
  <c r="P170"/>
  <c r="K178"/>
  <c r="K94"/>
  <c r="K179"/>
  <c r="L175"/>
  <c r="K141"/>
  <c r="K139"/>
  <c r="K137"/>
  <c r="K135"/>
  <c r="K133"/>
  <c r="L99"/>
  <c r="K95"/>
  <c r="L61"/>
  <c r="L59"/>
  <c r="L57"/>
  <c r="K53"/>
  <c r="L176"/>
  <c r="K96"/>
  <c r="I58"/>
  <c r="K58"/>
  <c r="M58"/>
  <c r="O58"/>
  <c r="Q58"/>
  <c r="I50"/>
  <c r="K50"/>
  <c r="M50"/>
  <c r="O50"/>
  <c r="Q50"/>
  <c r="J178"/>
  <c r="J174"/>
  <c r="J170"/>
  <c r="U170" i="4"/>
  <c r="M138" i="2"/>
  <c r="I134"/>
  <c r="I130"/>
  <c r="J98"/>
  <c r="M139"/>
  <c r="I135"/>
  <c r="I131"/>
  <c r="N99"/>
  <c r="U99" i="4"/>
  <c r="J95" i="2"/>
  <c r="J91"/>
  <c r="U91" i="4"/>
  <c r="J59" i="2"/>
  <c r="M55"/>
  <c r="I84"/>
  <c r="H84"/>
  <c r="K60"/>
  <c r="N60"/>
  <c r="I56"/>
  <c r="H56"/>
  <c r="K52"/>
  <c r="N52"/>
  <c r="I48"/>
  <c r="U48" i="4"/>
  <c r="H48" i="2"/>
  <c r="K44"/>
  <c r="N44"/>
  <c r="I181"/>
  <c r="I173"/>
  <c r="M133"/>
  <c r="U101" i="4"/>
  <c r="N101" i="2"/>
  <c r="J93"/>
  <c r="M57"/>
  <c r="I176"/>
  <c r="N140"/>
  <c r="I136"/>
  <c r="U128" i="4"/>
  <c r="I128" i="2"/>
  <c r="I96"/>
  <c r="M181"/>
  <c r="J169"/>
  <c r="I141"/>
  <c r="N133"/>
  <c r="U133" i="4"/>
  <c r="M101" i="2"/>
  <c r="M61"/>
  <c r="J53"/>
  <c r="M176"/>
  <c r="U176" i="4"/>
  <c r="J140" i="2"/>
  <c r="J132"/>
  <c r="N100"/>
  <c r="U100" i="4"/>
  <c r="L170" i="2"/>
  <c r="V47" i="4"/>
  <c r="W47" s="1"/>
  <c r="V97"/>
  <c r="W97" s="1"/>
  <c r="V169"/>
  <c r="W169" s="1"/>
  <c r="V177"/>
  <c r="W177" s="1"/>
  <c r="V127"/>
  <c r="W127" s="1"/>
  <c r="V131"/>
  <c r="W131" s="1"/>
  <c r="V58"/>
  <c r="W58" s="1"/>
  <c r="V44"/>
  <c r="W44" s="1"/>
  <c r="V52"/>
  <c r="W52" s="1"/>
  <c r="V56"/>
  <c r="W56" s="1"/>
  <c r="V84"/>
  <c r="W84" s="1"/>
  <c r="V95"/>
  <c r="W95" s="1"/>
  <c r="V99"/>
  <c r="W99" s="1"/>
  <c r="V139"/>
  <c r="W139" s="1"/>
  <c r="V167"/>
  <c r="W167" s="1"/>
  <c r="V179"/>
  <c r="W179" s="1"/>
  <c r="V86"/>
  <c r="W86" s="1"/>
  <c r="V90"/>
  <c r="W90" s="1"/>
  <c r="V59"/>
  <c r="W59" s="1"/>
  <c r="V87"/>
  <c r="W87" s="1"/>
  <c r="V175"/>
  <c r="W175" s="1"/>
  <c r="V130"/>
  <c r="W130" s="1"/>
  <c r="V134"/>
  <c r="W134" s="1"/>
  <c r="V138"/>
  <c r="W138" s="1"/>
  <c r="V142"/>
  <c r="V166"/>
  <c r="W166" s="1"/>
  <c r="V128"/>
  <c r="W128" s="1"/>
  <c r="G7" i="1"/>
  <c r="E7" i="2"/>
  <c r="E7" i="4"/>
  <c r="G5" i="1"/>
  <c r="E5" i="2"/>
  <c r="E5" i="4"/>
  <c r="E3" i="2"/>
  <c r="E3" i="4"/>
  <c r="G8" i="1"/>
  <c r="E8" i="2"/>
  <c r="E8" i="4"/>
  <c r="G6" i="1"/>
  <c r="E6" i="2"/>
  <c r="E6" i="4"/>
  <c r="G4" i="1"/>
  <c r="E4" i="2"/>
  <c r="E4" i="4"/>
  <c r="G3" i="1"/>
  <c r="V182" i="4" l="1"/>
  <c r="X124"/>
  <c r="X62"/>
  <c r="V100"/>
  <c r="W100" s="1"/>
  <c r="V176"/>
  <c r="W176" s="1"/>
  <c r="V48"/>
  <c r="W48" s="1"/>
  <c r="V91"/>
  <c r="W91" s="1"/>
  <c r="V170"/>
  <c r="W170" s="1"/>
  <c r="V96"/>
  <c r="W96" s="1"/>
  <c r="V168"/>
  <c r="W168" s="1"/>
  <c r="V49"/>
  <c r="W49" s="1"/>
  <c r="V172"/>
  <c r="W172" s="1"/>
  <c r="V61"/>
  <c r="W61" s="1"/>
  <c r="V88"/>
  <c r="W88" s="1"/>
  <c r="V132"/>
  <c r="W132" s="1"/>
  <c r="V180"/>
  <c r="W180" s="1"/>
  <c r="V129"/>
  <c r="W129" s="1"/>
  <c r="V60"/>
  <c r="W60" s="1"/>
  <c r="V51"/>
  <c r="W51" s="1"/>
  <c r="V55"/>
  <c r="W55" s="1"/>
  <c r="V178"/>
  <c r="W178" s="1"/>
  <c r="V53"/>
  <c r="W53" s="1"/>
  <c r="V94"/>
  <c r="W94" s="1"/>
  <c r="V98"/>
  <c r="W98" s="1"/>
  <c r="V46"/>
  <c r="W46" s="1"/>
  <c r="V92"/>
  <c r="W92" s="1"/>
  <c r="V137"/>
  <c r="W137" s="1"/>
  <c r="V173"/>
  <c r="W173" s="1"/>
  <c r="V174"/>
  <c r="W174" s="1"/>
  <c r="D101" i="3"/>
  <c r="F101" s="1"/>
  <c r="G101" s="1"/>
  <c r="T102" i="2"/>
  <c r="X128" i="4"/>
  <c r="X52"/>
  <c r="X166"/>
  <c r="X58"/>
  <c r="X130"/>
  <c r="X134"/>
  <c r="X87"/>
  <c r="X84"/>
  <c r="X127"/>
  <c r="V133"/>
  <c r="W133" s="1"/>
  <c r="V101"/>
  <c r="W101" s="1"/>
  <c r="V89"/>
  <c r="W89" s="1"/>
  <c r="V181"/>
  <c r="W181" s="1"/>
  <c r="V171"/>
  <c r="W171" s="1"/>
  <c r="V126"/>
  <c r="W126" s="1"/>
  <c r="V57"/>
  <c r="W57" s="1"/>
  <c r="V50"/>
  <c r="W50" s="1"/>
  <c r="V136"/>
  <c r="W136" s="1"/>
  <c r="V140"/>
  <c r="W140" s="1"/>
  <c r="V54"/>
  <c r="W54" s="1"/>
  <c r="V93"/>
  <c r="W93" s="1"/>
  <c r="V135"/>
  <c r="W135" s="1"/>
  <c r="V141"/>
  <c r="W141" s="1"/>
  <c r="D61" i="3"/>
  <c r="F61" s="1"/>
  <c r="G61" s="1"/>
  <c r="T62" i="2"/>
  <c r="X99" i="4"/>
  <c r="X97"/>
  <c r="X90"/>
  <c r="X59"/>
  <c r="X177"/>
  <c r="X95"/>
  <c r="X138"/>
  <c r="X169"/>
  <c r="X56"/>
  <c r="X131"/>
  <c r="X175"/>
  <c r="X179"/>
  <c r="X86"/>
  <c r="X139"/>
  <c r="X167"/>
  <c r="X44"/>
  <c r="X47"/>
  <c r="X123"/>
  <c r="W142"/>
  <c r="X142" s="1"/>
  <c r="R142" i="2"/>
  <c r="S142" s="1"/>
  <c r="K6" i="1"/>
  <c r="M6"/>
  <c r="O6"/>
  <c r="Q6"/>
  <c r="S6"/>
  <c r="L6"/>
  <c r="N6"/>
  <c r="P6"/>
  <c r="R6"/>
  <c r="J5"/>
  <c r="L5"/>
  <c r="N5"/>
  <c r="P5"/>
  <c r="R5"/>
  <c r="I5"/>
  <c r="K5"/>
  <c r="M5"/>
  <c r="O5"/>
  <c r="Q5"/>
  <c r="S5"/>
  <c r="I4"/>
  <c r="K4"/>
  <c r="M4"/>
  <c r="O4"/>
  <c r="Q4"/>
  <c r="S4"/>
  <c r="J4"/>
  <c r="L4"/>
  <c r="N4"/>
  <c r="P4"/>
  <c r="R4"/>
  <c r="M8"/>
  <c r="O8"/>
  <c r="Q8"/>
  <c r="S8"/>
  <c r="N8"/>
  <c r="P8"/>
  <c r="R8"/>
  <c r="L7"/>
  <c r="N7"/>
  <c r="P7"/>
  <c r="R7"/>
  <c r="M7"/>
  <c r="O7"/>
  <c r="Q7"/>
  <c r="S7"/>
  <c r="H6"/>
  <c r="I6" s="1"/>
  <c r="H5"/>
  <c r="H7"/>
  <c r="I7" s="1"/>
  <c r="H4"/>
  <c r="G7" i="4"/>
  <c r="I3" i="1"/>
  <c r="K3"/>
  <c r="M3"/>
  <c r="O3"/>
  <c r="Q3"/>
  <c r="S3"/>
  <c r="J3"/>
  <c r="L3"/>
  <c r="N3"/>
  <c r="P3"/>
  <c r="R3"/>
  <c r="G8" i="4"/>
  <c r="G6"/>
  <c r="G5"/>
  <c r="G4" i="2"/>
  <c r="G7"/>
  <c r="G6"/>
  <c r="G4" i="4"/>
  <c r="G5" i="2"/>
  <c r="G8"/>
  <c r="H8" i="1"/>
  <c r="I8" s="1"/>
  <c r="G3" i="4"/>
  <c r="G3" i="2"/>
  <c r="H3" i="1"/>
  <c r="E9"/>
  <c r="E22"/>
  <c r="Q4" i="4"/>
  <c r="O5"/>
  <c r="S6"/>
  <c r="K6"/>
  <c r="P7"/>
  <c r="P8"/>
  <c r="R5"/>
  <c r="R3"/>
  <c r="P4"/>
  <c r="P6"/>
  <c r="H6"/>
  <c r="Q7"/>
  <c r="R8"/>
  <c r="H4"/>
  <c r="Q3"/>
  <c r="P5"/>
  <c r="J4"/>
  <c r="R6"/>
  <c r="M4"/>
  <c r="M5"/>
  <c r="M8"/>
  <c r="I5"/>
  <c r="N8"/>
  <c r="O6"/>
  <c r="I3"/>
  <c r="N7"/>
  <c r="N6"/>
  <c r="H7"/>
  <c r="H8"/>
  <c r="P3"/>
  <c r="H3"/>
  <c r="S5"/>
  <c r="Q6"/>
  <c r="S4"/>
  <c r="K5"/>
  <c r="K3"/>
  <c r="Q8"/>
  <c r="N5"/>
  <c r="J6"/>
  <c r="S7"/>
  <c r="L3"/>
  <c r="K7"/>
  <c r="O7"/>
  <c r="K4"/>
  <c r="O4"/>
  <c r="M6"/>
  <c r="R4"/>
  <c r="O3"/>
  <c r="S8"/>
  <c r="I4"/>
  <c r="N3"/>
  <c r="J5"/>
  <c r="Q5"/>
  <c r="L8"/>
  <c r="H5"/>
  <c r="O8"/>
  <c r="L6"/>
  <c r="J3"/>
  <c r="L7"/>
  <c r="L4"/>
  <c r="M3"/>
  <c r="L5"/>
  <c r="S3"/>
  <c r="R7"/>
  <c r="M7"/>
  <c r="N4"/>
  <c r="W182" l="1"/>
  <c r="R182" i="2"/>
  <c r="S182" s="1"/>
  <c r="X182" i="4"/>
  <c r="X141"/>
  <c r="X135"/>
  <c r="X93"/>
  <c r="X54"/>
  <c r="X140"/>
  <c r="X136"/>
  <c r="X50"/>
  <c r="X57"/>
  <c r="X126"/>
  <c r="X171"/>
  <c r="X181"/>
  <c r="X89"/>
  <c r="X101"/>
  <c r="X133"/>
  <c r="X174"/>
  <c r="X173"/>
  <c r="X137"/>
  <c r="X92"/>
  <c r="X46"/>
  <c r="X98"/>
  <c r="X94"/>
  <c r="X53"/>
  <c r="X178"/>
  <c r="X55"/>
  <c r="X51"/>
  <c r="X60"/>
  <c r="X129"/>
  <c r="X180"/>
  <c r="X132"/>
  <c r="X88"/>
  <c r="X61"/>
  <c r="X172"/>
  <c r="X49"/>
  <c r="X168"/>
  <c r="X96"/>
  <c r="X170"/>
  <c r="X91"/>
  <c r="X48"/>
  <c r="X176"/>
  <c r="X100"/>
  <c r="D141" i="3"/>
  <c r="F141" s="1"/>
  <c r="G141" s="1"/>
  <c r="T142" i="2"/>
  <c r="E22" i="4"/>
  <c r="E22" i="2"/>
  <c r="K7" i="1"/>
  <c r="J7" i="2" s="1"/>
  <c r="J7" i="1"/>
  <c r="L8"/>
  <c r="K8"/>
  <c r="J6"/>
  <c r="J8"/>
  <c r="M7" i="2"/>
  <c r="O7"/>
  <c r="N7"/>
  <c r="M4"/>
  <c r="O4"/>
  <c r="N4"/>
  <c r="J4"/>
  <c r="M5"/>
  <c r="O5"/>
  <c r="N5"/>
  <c r="J5"/>
  <c r="M6"/>
  <c r="O6"/>
  <c r="N6"/>
  <c r="J6"/>
  <c r="M8"/>
  <c r="N8"/>
  <c r="O3"/>
  <c r="K3"/>
  <c r="N3"/>
  <c r="J3"/>
  <c r="Q7"/>
  <c r="I7"/>
  <c r="K7"/>
  <c r="P7"/>
  <c r="L7"/>
  <c r="Q4"/>
  <c r="I4"/>
  <c r="K4"/>
  <c r="P4"/>
  <c r="L4"/>
  <c r="H4"/>
  <c r="Q5"/>
  <c r="I5"/>
  <c r="K5"/>
  <c r="P5"/>
  <c r="L5"/>
  <c r="H5"/>
  <c r="Q6"/>
  <c r="I6"/>
  <c r="K6"/>
  <c r="P6"/>
  <c r="L6"/>
  <c r="H6"/>
  <c r="Q8"/>
  <c r="O8"/>
  <c r="P8"/>
  <c r="L8"/>
  <c r="Q3"/>
  <c r="M3"/>
  <c r="I3"/>
  <c r="P3"/>
  <c r="L3"/>
  <c r="H3"/>
  <c r="U4" i="4"/>
  <c r="U3"/>
  <c r="U5"/>
  <c r="G22" i="1"/>
  <c r="G22" i="2" s="1"/>
  <c r="E9"/>
  <c r="E9" i="4"/>
  <c r="G9" i="1"/>
  <c r="E11"/>
  <c r="E12"/>
  <c r="E13"/>
  <c r="E14"/>
  <c r="E15"/>
  <c r="E16"/>
  <c r="E17"/>
  <c r="E18"/>
  <c r="E19"/>
  <c r="E20"/>
  <c r="E21"/>
  <c r="E10"/>
  <c r="K8" i="4"/>
  <c r="J7"/>
  <c r="I6"/>
  <c r="J8"/>
  <c r="I7"/>
  <c r="I8"/>
  <c r="T182" i="2" l="1"/>
  <c r="D181" i="3"/>
  <c r="F181" s="1"/>
  <c r="G181" s="1"/>
  <c r="V3" i="4"/>
  <c r="W3" s="1"/>
  <c r="V5"/>
  <c r="W5" s="1"/>
  <c r="V4"/>
  <c r="W4" s="1"/>
  <c r="U6"/>
  <c r="H7" i="2"/>
  <c r="U7" i="4"/>
  <c r="N9" i="1"/>
  <c r="P9"/>
  <c r="R9"/>
  <c r="O9"/>
  <c r="Q9"/>
  <c r="S9"/>
  <c r="S22"/>
  <c r="G22" i="4"/>
  <c r="R22" i="1"/>
  <c r="H8" i="2"/>
  <c r="J8"/>
  <c r="I8"/>
  <c r="K8"/>
  <c r="U8" i="4"/>
  <c r="G20" i="1"/>
  <c r="E20" i="2"/>
  <c r="E20" i="4"/>
  <c r="G16" i="1"/>
  <c r="E16" i="2"/>
  <c r="E16" i="4"/>
  <c r="G21" i="1"/>
  <c r="E21" i="2"/>
  <c r="E21" i="4"/>
  <c r="G19" i="1"/>
  <c r="E19" i="2"/>
  <c r="E19" i="4"/>
  <c r="G17" i="1"/>
  <c r="E17" i="2"/>
  <c r="E17" i="4"/>
  <c r="G15" i="1"/>
  <c r="E15" i="2"/>
  <c r="E15" i="4"/>
  <c r="G13" i="1"/>
  <c r="E13" i="2"/>
  <c r="E13" i="4"/>
  <c r="G11" i="1"/>
  <c r="E11" i="2"/>
  <c r="E11" i="4"/>
  <c r="G10" i="1"/>
  <c r="E10" i="2"/>
  <c r="E10" i="4"/>
  <c r="G18" i="1"/>
  <c r="E18" i="2"/>
  <c r="E18" i="4"/>
  <c r="G14" i="1"/>
  <c r="E14" i="2"/>
  <c r="E14" i="4"/>
  <c r="G12" i="1"/>
  <c r="E12" i="2"/>
  <c r="E12" i="4"/>
  <c r="G21" i="2"/>
  <c r="G19" i="4"/>
  <c r="G17"/>
  <c r="G16"/>
  <c r="G9" i="2"/>
  <c r="G9" i="4"/>
  <c r="H9" i="1"/>
  <c r="J9" s="1"/>
  <c r="E4" i="3"/>
  <c r="E3"/>
  <c r="Q9" i="4"/>
  <c r="S9"/>
  <c r="N9"/>
  <c r="P9"/>
  <c r="O9"/>
  <c r="R9"/>
  <c r="M9"/>
  <c r="X3" l="1"/>
  <c r="V8"/>
  <c r="W8" s="1"/>
  <c r="V7"/>
  <c r="W7" s="1"/>
  <c r="V6"/>
  <c r="W6" s="1"/>
  <c r="X4"/>
  <c r="X5"/>
  <c r="Q14" i="1"/>
  <c r="S14"/>
  <c r="R14"/>
  <c r="O10"/>
  <c r="Q10"/>
  <c r="S10"/>
  <c r="P10"/>
  <c r="R10"/>
  <c r="R13"/>
  <c r="Q13"/>
  <c r="S13"/>
  <c r="R17"/>
  <c r="S17"/>
  <c r="R21"/>
  <c r="S21"/>
  <c r="S20"/>
  <c r="R20"/>
  <c r="M9"/>
  <c r="I9"/>
  <c r="L9"/>
  <c r="Q12"/>
  <c r="S12"/>
  <c r="R12"/>
  <c r="S18"/>
  <c r="R18"/>
  <c r="P11"/>
  <c r="R11"/>
  <c r="O11"/>
  <c r="Q11"/>
  <c r="S11"/>
  <c r="R15"/>
  <c r="S15"/>
  <c r="R19"/>
  <c r="S19"/>
  <c r="S16"/>
  <c r="R16"/>
  <c r="K9"/>
  <c r="M9" i="2"/>
  <c r="N9"/>
  <c r="Q9"/>
  <c r="O9"/>
  <c r="P9"/>
  <c r="G10" i="4"/>
  <c r="G10" i="2"/>
  <c r="G17"/>
  <c r="G21" i="4"/>
  <c r="G20" i="2"/>
  <c r="G14" i="4"/>
  <c r="G13" i="2"/>
  <c r="G12"/>
  <c r="G18"/>
  <c r="G11"/>
  <c r="G15"/>
  <c r="G19"/>
  <c r="G16"/>
  <c r="G14"/>
  <c r="G20" i="4"/>
  <c r="G13"/>
  <c r="G12"/>
  <c r="G18"/>
  <c r="G11"/>
  <c r="G15"/>
  <c r="R44" i="2"/>
  <c r="S44" s="1"/>
  <c r="R46"/>
  <c r="S46" s="1"/>
  <c r="R48"/>
  <c r="S48" s="1"/>
  <c r="R50"/>
  <c r="S50" s="1"/>
  <c r="R52"/>
  <c r="S52" s="1"/>
  <c r="R54"/>
  <c r="S54" s="1"/>
  <c r="T54" s="1"/>
  <c r="R56"/>
  <c r="S56" s="1"/>
  <c r="T56" s="1"/>
  <c r="R58"/>
  <c r="S58" s="1"/>
  <c r="T58" s="1"/>
  <c r="R60"/>
  <c r="S60" s="1"/>
  <c r="T60" s="1"/>
  <c r="R84"/>
  <c r="S84" s="1"/>
  <c r="R86"/>
  <c r="S86" s="1"/>
  <c r="R88"/>
  <c r="S88" s="1"/>
  <c r="R90"/>
  <c r="S90" s="1"/>
  <c r="R92"/>
  <c r="S92" s="1"/>
  <c r="R94"/>
  <c r="S94" s="1"/>
  <c r="T94" s="1"/>
  <c r="R96"/>
  <c r="S96" s="1"/>
  <c r="T96" s="1"/>
  <c r="R98"/>
  <c r="S98" s="1"/>
  <c r="T98" s="1"/>
  <c r="R100"/>
  <c r="S100" s="1"/>
  <c r="T100" s="1"/>
  <c r="R124"/>
  <c r="S124" s="1"/>
  <c r="R126"/>
  <c r="S126" s="1"/>
  <c r="R128"/>
  <c r="S128" s="1"/>
  <c r="R130"/>
  <c r="S130" s="1"/>
  <c r="R132"/>
  <c r="S132" s="1"/>
  <c r="R134"/>
  <c r="S134" s="1"/>
  <c r="T134" s="1"/>
  <c r="R136"/>
  <c r="S136" s="1"/>
  <c r="T136" s="1"/>
  <c r="R138"/>
  <c r="S138" s="1"/>
  <c r="T138" s="1"/>
  <c r="R140"/>
  <c r="S140" s="1"/>
  <c r="T140" s="1"/>
  <c r="R164"/>
  <c r="S164" s="1"/>
  <c r="R166"/>
  <c r="S166" s="1"/>
  <c r="R168"/>
  <c r="S168" s="1"/>
  <c r="R170"/>
  <c r="S170" s="1"/>
  <c r="R172"/>
  <c r="S172" s="1"/>
  <c r="R174"/>
  <c r="S174" s="1"/>
  <c r="T174" s="1"/>
  <c r="R176"/>
  <c r="S176" s="1"/>
  <c r="T176" s="1"/>
  <c r="R178"/>
  <c r="S178" s="1"/>
  <c r="T178" s="1"/>
  <c r="R180"/>
  <c r="S180" s="1"/>
  <c r="T180" s="1"/>
  <c r="R43"/>
  <c r="S43" s="1"/>
  <c r="R45"/>
  <c r="S45" s="1"/>
  <c r="R47"/>
  <c r="S47" s="1"/>
  <c r="R49"/>
  <c r="S49" s="1"/>
  <c r="R51"/>
  <c r="S51" s="1"/>
  <c r="R53"/>
  <c r="S53" s="1"/>
  <c r="T53" s="1"/>
  <c r="R55"/>
  <c r="S55" s="1"/>
  <c r="T55" s="1"/>
  <c r="R57"/>
  <c r="S57" s="1"/>
  <c r="T57" s="1"/>
  <c r="R59"/>
  <c r="S59" s="1"/>
  <c r="T59" s="1"/>
  <c r="R61"/>
  <c r="S61" s="1"/>
  <c r="T61" s="1"/>
  <c r="R83"/>
  <c r="S83" s="1"/>
  <c r="R85"/>
  <c r="S85" s="1"/>
  <c r="R87"/>
  <c r="S87" s="1"/>
  <c r="R89"/>
  <c r="S89" s="1"/>
  <c r="R91"/>
  <c r="S91" s="1"/>
  <c r="R93"/>
  <c r="S93" s="1"/>
  <c r="T93" s="1"/>
  <c r="R95"/>
  <c r="S95" s="1"/>
  <c r="T95" s="1"/>
  <c r="R97"/>
  <c r="S97" s="1"/>
  <c r="T97" s="1"/>
  <c r="R99"/>
  <c r="S99" s="1"/>
  <c r="T99" s="1"/>
  <c r="R101"/>
  <c r="S101" s="1"/>
  <c r="T101" s="1"/>
  <c r="R123"/>
  <c r="S123" s="1"/>
  <c r="R125"/>
  <c r="S125" s="1"/>
  <c r="R127"/>
  <c r="S127" s="1"/>
  <c r="R129"/>
  <c r="S129" s="1"/>
  <c r="R131"/>
  <c r="S131" s="1"/>
  <c r="R133"/>
  <c r="S133" s="1"/>
  <c r="T133" s="1"/>
  <c r="R135"/>
  <c r="S135" s="1"/>
  <c r="T135" s="1"/>
  <c r="R137"/>
  <c r="S137" s="1"/>
  <c r="T137" s="1"/>
  <c r="R139"/>
  <c r="S139" s="1"/>
  <c r="T139" s="1"/>
  <c r="R141"/>
  <c r="S141" s="1"/>
  <c r="T141" s="1"/>
  <c r="R163"/>
  <c r="S163" s="1"/>
  <c r="R165"/>
  <c r="S165" s="1"/>
  <c r="R167"/>
  <c r="S167" s="1"/>
  <c r="R169"/>
  <c r="S169" s="1"/>
  <c r="R171"/>
  <c r="S171" s="1"/>
  <c r="R173"/>
  <c r="S173" s="1"/>
  <c r="T173" s="1"/>
  <c r="R175"/>
  <c r="S175" s="1"/>
  <c r="T175" s="1"/>
  <c r="R177"/>
  <c r="S177" s="1"/>
  <c r="T177" s="1"/>
  <c r="R179"/>
  <c r="S179" s="1"/>
  <c r="T179" s="1"/>
  <c r="R181"/>
  <c r="S181" s="1"/>
  <c r="T181" s="1"/>
  <c r="K9" i="4"/>
  <c r="I9"/>
  <c r="H9"/>
  <c r="J9"/>
  <c r="L9"/>
  <c r="D170" i="3" l="1"/>
  <c r="F170" s="1"/>
  <c r="G170" s="1"/>
  <c r="T171" i="2"/>
  <c r="D166" i="3"/>
  <c r="F166" s="1"/>
  <c r="G166" s="1"/>
  <c r="T167" i="2"/>
  <c r="D162" i="3"/>
  <c r="F162" s="1"/>
  <c r="T163" i="2"/>
  <c r="D130" i="3"/>
  <c r="F130" s="1"/>
  <c r="G130" s="1"/>
  <c r="T131" i="2"/>
  <c r="D126" i="3"/>
  <c r="F126" s="1"/>
  <c r="G126" s="1"/>
  <c r="T127" i="2"/>
  <c r="D122" i="3"/>
  <c r="F122" s="1"/>
  <c r="T123" i="2"/>
  <c r="D90" i="3"/>
  <c r="F90" s="1"/>
  <c r="G90" s="1"/>
  <c r="T91" i="2"/>
  <c r="D86" i="3"/>
  <c r="F86" s="1"/>
  <c r="G86" s="1"/>
  <c r="T87" i="2"/>
  <c r="D82" i="3"/>
  <c r="F82" s="1"/>
  <c r="T83" i="2"/>
  <c r="D50" i="3"/>
  <c r="F50" s="1"/>
  <c r="G50" s="1"/>
  <c r="T51" i="2"/>
  <c r="D46" i="3"/>
  <c r="F46" s="1"/>
  <c r="G46" s="1"/>
  <c r="T47" i="2"/>
  <c r="D42" i="3"/>
  <c r="F42" s="1"/>
  <c r="T43" i="2"/>
  <c r="D169" i="3"/>
  <c r="F169" s="1"/>
  <c r="G169" s="1"/>
  <c r="T170" i="2"/>
  <c r="D165" i="3"/>
  <c r="F165" s="1"/>
  <c r="T166" i="2"/>
  <c r="D131" i="3"/>
  <c r="F131" s="1"/>
  <c r="G131" s="1"/>
  <c r="T132" i="2"/>
  <c r="D127" i="3"/>
  <c r="F127" s="1"/>
  <c r="G127" s="1"/>
  <c r="T128" i="2"/>
  <c r="D123" i="3"/>
  <c r="F123" s="1"/>
  <c r="T124" i="2"/>
  <c r="D89" i="3"/>
  <c r="F89" s="1"/>
  <c r="G89" s="1"/>
  <c r="T90" i="2"/>
  <c r="D85" i="3"/>
  <c r="F85" s="1"/>
  <c r="T86" i="2"/>
  <c r="D51" i="3"/>
  <c r="F51" s="1"/>
  <c r="G51" s="1"/>
  <c r="T52" i="2"/>
  <c r="D47" i="3"/>
  <c r="F47" s="1"/>
  <c r="G47" s="1"/>
  <c r="T48" i="2"/>
  <c r="D43" i="3"/>
  <c r="F43" s="1"/>
  <c r="T44" i="2"/>
  <c r="D168" i="3"/>
  <c r="F168" s="1"/>
  <c r="G168" s="1"/>
  <c r="T169" i="2"/>
  <c r="D164" i="3"/>
  <c r="F164" s="1"/>
  <c r="T165" i="2"/>
  <c r="D128" i="3"/>
  <c r="F128" s="1"/>
  <c r="G128" s="1"/>
  <c r="T129" i="2"/>
  <c r="D124" i="3"/>
  <c r="F124" s="1"/>
  <c r="T125" i="2"/>
  <c r="D88" i="3"/>
  <c r="F88" s="1"/>
  <c r="G88" s="1"/>
  <c r="T89" i="2"/>
  <c r="D84" i="3"/>
  <c r="F84" s="1"/>
  <c r="T85" i="2"/>
  <c r="D48" i="3"/>
  <c r="F48" s="1"/>
  <c r="G48" s="1"/>
  <c r="T49" i="2"/>
  <c r="D44" i="3"/>
  <c r="F44" s="1"/>
  <c r="T45" i="2"/>
  <c r="D171" i="3"/>
  <c r="F171" s="1"/>
  <c r="G171" s="1"/>
  <c r="T172" i="2"/>
  <c r="D167" i="3"/>
  <c r="F167" s="1"/>
  <c r="G167" s="1"/>
  <c r="T168" i="2"/>
  <c r="D163" i="3"/>
  <c r="F163" s="1"/>
  <c r="T164" i="2"/>
  <c r="D129" i="3"/>
  <c r="F129" s="1"/>
  <c r="G129" s="1"/>
  <c r="T130" i="2"/>
  <c r="D125" i="3"/>
  <c r="F125" s="1"/>
  <c r="T126" i="2"/>
  <c r="D91" i="3"/>
  <c r="F91" s="1"/>
  <c r="G91" s="1"/>
  <c r="T92" i="2"/>
  <c r="D87" i="3"/>
  <c r="F87" s="1"/>
  <c r="G87" s="1"/>
  <c r="T88" i="2"/>
  <c r="D83" i="3"/>
  <c r="F83" s="1"/>
  <c r="T84" i="2"/>
  <c r="D49" i="3"/>
  <c r="F49" s="1"/>
  <c r="G49" s="1"/>
  <c r="T50" i="2"/>
  <c r="D45" i="3"/>
  <c r="F45" s="1"/>
  <c r="T46" i="2"/>
  <c r="X6" i="4"/>
  <c r="X7"/>
  <c r="X8"/>
  <c r="D178" i="3"/>
  <c r="F178" s="1"/>
  <c r="G178" s="1"/>
  <c r="D180"/>
  <c r="F180" s="1"/>
  <c r="G180" s="1"/>
  <c r="D176"/>
  <c r="F176" s="1"/>
  <c r="G176" s="1"/>
  <c r="D172"/>
  <c r="F172" s="1"/>
  <c r="G172" s="1"/>
  <c r="D140"/>
  <c r="F140" s="1"/>
  <c r="G140" s="1"/>
  <c r="D136"/>
  <c r="F136" s="1"/>
  <c r="G136" s="1"/>
  <c r="D132"/>
  <c r="F132" s="1"/>
  <c r="G132" s="1"/>
  <c r="D100"/>
  <c r="F100" s="1"/>
  <c r="G100" s="1"/>
  <c r="D96"/>
  <c r="F96" s="1"/>
  <c r="G96" s="1"/>
  <c r="D92"/>
  <c r="F92" s="1"/>
  <c r="G92" s="1"/>
  <c r="D60"/>
  <c r="F60" s="1"/>
  <c r="G60" s="1"/>
  <c r="D56"/>
  <c r="F56" s="1"/>
  <c r="G56" s="1"/>
  <c r="D52"/>
  <c r="F52" s="1"/>
  <c r="G52" s="1"/>
  <c r="D177"/>
  <c r="F177" s="1"/>
  <c r="G177" s="1"/>
  <c r="D173"/>
  <c r="F173" s="1"/>
  <c r="G173" s="1"/>
  <c r="D137"/>
  <c r="F137" s="1"/>
  <c r="G137" s="1"/>
  <c r="D133"/>
  <c r="F133" s="1"/>
  <c r="G133" s="1"/>
  <c r="D97"/>
  <c r="F97" s="1"/>
  <c r="G97" s="1"/>
  <c r="D93"/>
  <c r="F93" s="1"/>
  <c r="G93" s="1"/>
  <c r="D57"/>
  <c r="F57" s="1"/>
  <c r="G57" s="1"/>
  <c r="D53"/>
  <c r="F53" s="1"/>
  <c r="G53" s="1"/>
  <c r="D174"/>
  <c r="F174" s="1"/>
  <c r="G174" s="1"/>
  <c r="D138"/>
  <c r="F138" s="1"/>
  <c r="G138" s="1"/>
  <c r="D134"/>
  <c r="F134" s="1"/>
  <c r="G134" s="1"/>
  <c r="D98"/>
  <c r="F98" s="1"/>
  <c r="G98" s="1"/>
  <c r="D94"/>
  <c r="F94" s="1"/>
  <c r="G94" s="1"/>
  <c r="D58"/>
  <c r="F58" s="1"/>
  <c r="G58" s="1"/>
  <c r="D54"/>
  <c r="F54" s="1"/>
  <c r="G54" s="1"/>
  <c r="D179"/>
  <c r="F179" s="1"/>
  <c r="G179" s="1"/>
  <c r="D175"/>
  <c r="F175" s="1"/>
  <c r="G175" s="1"/>
  <c r="D139"/>
  <c r="F139" s="1"/>
  <c r="G139" s="1"/>
  <c r="D135"/>
  <c r="F135" s="1"/>
  <c r="G135" s="1"/>
  <c r="D99"/>
  <c r="F99" s="1"/>
  <c r="G99" s="1"/>
  <c r="D95"/>
  <c r="F95" s="1"/>
  <c r="G95" s="1"/>
  <c r="D59"/>
  <c r="F59" s="1"/>
  <c r="G59" s="1"/>
  <c r="D55"/>
  <c r="F55" s="1"/>
  <c r="G55" s="1"/>
  <c r="H9" i="2"/>
  <c r="L9"/>
  <c r="K9"/>
  <c r="J9"/>
  <c r="I9"/>
  <c r="U9" i="4"/>
  <c r="E2" i="3"/>
  <c r="H21" i="1"/>
  <c r="H19"/>
  <c r="H17"/>
  <c r="H15"/>
  <c r="H13"/>
  <c r="H11"/>
  <c r="H22"/>
  <c r="H20"/>
  <c r="H18"/>
  <c r="H16"/>
  <c r="H14"/>
  <c r="H12"/>
  <c r="H10"/>
  <c r="Q21" i="4"/>
  <c r="Q20"/>
  <c r="R10"/>
  <c r="N10"/>
  <c r="S20"/>
  <c r="N11"/>
  <c r="R11"/>
  <c r="Q15"/>
  <c r="Q12"/>
  <c r="S14"/>
  <c r="P10"/>
  <c r="S17"/>
  <c r="S18"/>
  <c r="S16"/>
  <c r="O10"/>
  <c r="P13"/>
  <c r="S21"/>
  <c r="S11"/>
  <c r="S10"/>
  <c r="Q13"/>
  <c r="Q11"/>
  <c r="S19"/>
  <c r="Q22"/>
  <c r="R14"/>
  <c r="Q14"/>
  <c r="S12"/>
  <c r="R17"/>
  <c r="R20"/>
  <c r="O11"/>
  <c r="Q18"/>
  <c r="R19"/>
  <c r="R15"/>
  <c r="R21"/>
  <c r="S13"/>
  <c r="R13"/>
  <c r="R12"/>
  <c r="Q16"/>
  <c r="Q10"/>
  <c r="R16"/>
  <c r="P11"/>
  <c r="P12"/>
  <c r="S22"/>
  <c r="Q19"/>
  <c r="Q17"/>
  <c r="P14"/>
  <c r="R18"/>
  <c r="S15"/>
  <c r="R22"/>
  <c r="V9" l="1"/>
  <c r="W9" s="1"/>
  <c r="N11" i="6" a="1"/>
  <c r="N7" a="1"/>
  <c r="N10" a="1"/>
  <c r="N8" a="1"/>
  <c r="Q22" i="2"/>
  <c r="K14" i="1"/>
  <c r="O14"/>
  <c r="L14"/>
  <c r="P14"/>
  <c r="I14"/>
  <c r="M14"/>
  <c r="J14"/>
  <c r="N14"/>
  <c r="K22"/>
  <c r="O22"/>
  <c r="J22"/>
  <c r="N22"/>
  <c r="I22"/>
  <c r="M22"/>
  <c r="Q22"/>
  <c r="P22" i="2" s="1"/>
  <c r="L22" i="1"/>
  <c r="P22"/>
  <c r="O22" i="2" s="1"/>
  <c r="J17" i="1"/>
  <c r="N17"/>
  <c r="K17"/>
  <c r="O17"/>
  <c r="L17"/>
  <c r="P17"/>
  <c r="I17"/>
  <c r="M17"/>
  <c r="Q17"/>
  <c r="L21"/>
  <c r="P21"/>
  <c r="I21"/>
  <c r="M21"/>
  <c r="Q21"/>
  <c r="J21"/>
  <c r="N21"/>
  <c r="K21"/>
  <c r="O21"/>
  <c r="I10"/>
  <c r="M10"/>
  <c r="J10"/>
  <c r="N10"/>
  <c r="K10"/>
  <c r="L10"/>
  <c r="K18"/>
  <c r="O18"/>
  <c r="L18"/>
  <c r="P18"/>
  <c r="I18"/>
  <c r="M18"/>
  <c r="Q18"/>
  <c r="J18"/>
  <c r="N18"/>
  <c r="L13"/>
  <c r="P13"/>
  <c r="I13"/>
  <c r="M13"/>
  <c r="J13"/>
  <c r="N13"/>
  <c r="K13"/>
  <c r="O13"/>
  <c r="I12"/>
  <c r="M12"/>
  <c r="J12"/>
  <c r="N12"/>
  <c r="K12"/>
  <c r="O12"/>
  <c r="L12"/>
  <c r="P12"/>
  <c r="K16"/>
  <c r="O16"/>
  <c r="L16"/>
  <c r="P16"/>
  <c r="I16"/>
  <c r="M16"/>
  <c r="Q16"/>
  <c r="J16"/>
  <c r="N16"/>
  <c r="I20"/>
  <c r="M20"/>
  <c r="Q20"/>
  <c r="J20"/>
  <c r="N20"/>
  <c r="K20"/>
  <c r="O20"/>
  <c r="L20"/>
  <c r="P20"/>
  <c r="J11"/>
  <c r="N11"/>
  <c r="K11"/>
  <c r="L11"/>
  <c r="I11"/>
  <c r="M11"/>
  <c r="L15"/>
  <c r="P15"/>
  <c r="I15"/>
  <c r="M15"/>
  <c r="Q15"/>
  <c r="J15"/>
  <c r="N15"/>
  <c r="K15"/>
  <c r="O15"/>
  <c r="J19"/>
  <c r="N19"/>
  <c r="K19"/>
  <c r="O19"/>
  <c r="L19"/>
  <c r="P19"/>
  <c r="I19"/>
  <c r="M19"/>
  <c r="Q19"/>
  <c r="Q14" i="2"/>
  <c r="P14"/>
  <c r="Q12"/>
  <c r="P12"/>
  <c r="Q16"/>
  <c r="Q20"/>
  <c r="Q11"/>
  <c r="P11"/>
  <c r="O11"/>
  <c r="N11"/>
  <c r="Q15"/>
  <c r="Q19"/>
  <c r="Q10"/>
  <c r="P10"/>
  <c r="O10"/>
  <c r="N10"/>
  <c r="Q18"/>
  <c r="Q13"/>
  <c r="P13"/>
  <c r="Q17"/>
  <c r="Q21"/>
  <c r="P18" i="4"/>
  <c r="I16"/>
  <c r="M13"/>
  <c r="N12"/>
  <c r="J20"/>
  <c r="K17"/>
  <c r="N20"/>
  <c r="H16"/>
  <c r="N16"/>
  <c r="H18"/>
  <c r="O22"/>
  <c r="K14"/>
  <c r="K20"/>
  <c r="N15"/>
  <c r="M22"/>
  <c r="J16"/>
  <c r="L12"/>
  <c r="M16"/>
  <c r="K11"/>
  <c r="P19"/>
  <c r="I15"/>
  <c r="O20"/>
  <c r="L16"/>
  <c r="I12"/>
  <c r="O12"/>
  <c r="I17"/>
  <c r="I13"/>
  <c r="H10"/>
  <c r="J12"/>
  <c r="K16"/>
  <c r="O18"/>
  <c r="I14"/>
  <c r="L11"/>
  <c r="I11"/>
  <c r="K15"/>
  <c r="M15"/>
  <c r="M11"/>
  <c r="H13"/>
  <c r="P16"/>
  <c r="K19"/>
  <c r="H15"/>
  <c r="M10"/>
  <c r="O21"/>
  <c r="I19"/>
  <c r="L18"/>
  <c r="J14"/>
  <c r="O13"/>
  <c r="O14"/>
  <c r="H17"/>
  <c r="O16"/>
  <c r="H12"/>
  <c r="J15"/>
  <c r="H14"/>
  <c r="K21"/>
  <c r="N17"/>
  <c r="L21"/>
  <c r="N18"/>
  <c r="H21"/>
  <c r="I18"/>
  <c r="H20"/>
  <c r="M14"/>
  <c r="O19"/>
  <c r="H19"/>
  <c r="M21"/>
  <c r="J21"/>
  <c r="J22"/>
  <c r="M17"/>
  <c r="J13"/>
  <c r="N21"/>
  <c r="J10"/>
  <c r="O17"/>
  <c r="I21"/>
  <c r="J18"/>
  <c r="M20"/>
  <c r="J19"/>
  <c r="I22"/>
  <c r="K10"/>
  <c r="L14"/>
  <c r="L19"/>
  <c r="H22"/>
  <c r="P15"/>
  <c r="K13"/>
  <c r="O15"/>
  <c r="M18"/>
  <c r="L17"/>
  <c r="H11"/>
  <c r="P22"/>
  <c r="N22"/>
  <c r="L10"/>
  <c r="K22"/>
  <c r="N19"/>
  <c r="N14"/>
  <c r="P20"/>
  <c r="K18"/>
  <c r="M19"/>
  <c r="P17"/>
  <c r="L13"/>
  <c r="M12"/>
  <c r="I20"/>
  <c r="P21"/>
  <c r="K12"/>
  <c r="L22"/>
  <c r="L20"/>
  <c r="N13"/>
  <c r="L15"/>
  <c r="I10"/>
  <c r="J17"/>
  <c r="J11"/>
  <c r="X9" l="1"/>
  <c r="N11" i="6"/>
  <c r="O11"/>
  <c r="S11"/>
  <c r="W11"/>
  <c r="AA11"/>
  <c r="AE11"/>
  <c r="AI11"/>
  <c r="AM11"/>
  <c r="AQ11"/>
  <c r="Q11"/>
  <c r="U11"/>
  <c r="Y11"/>
  <c r="AC11"/>
  <c r="AG11"/>
  <c r="AK11"/>
  <c r="AO11"/>
  <c r="AN11"/>
  <c r="AJ11"/>
  <c r="AF11"/>
  <c r="AB11"/>
  <c r="X11"/>
  <c r="T11"/>
  <c r="P11"/>
  <c r="AP11"/>
  <c r="AL11"/>
  <c r="AH11"/>
  <c r="AD11"/>
  <c r="Z11"/>
  <c r="V11"/>
  <c r="R11"/>
  <c r="N7"/>
  <c r="O7"/>
  <c r="S7"/>
  <c r="W7"/>
  <c r="AA7"/>
  <c r="AE7"/>
  <c r="AI7"/>
  <c r="AM7"/>
  <c r="AQ7"/>
  <c r="Q7"/>
  <c r="U7"/>
  <c r="Y7"/>
  <c r="AC7"/>
  <c r="AG7"/>
  <c r="AK7"/>
  <c r="AO7"/>
  <c r="AP7"/>
  <c r="AL7"/>
  <c r="AH7"/>
  <c r="AD7"/>
  <c r="Z7"/>
  <c r="V7"/>
  <c r="R7"/>
  <c r="AN7"/>
  <c r="AJ7"/>
  <c r="AF7"/>
  <c r="AB7"/>
  <c r="X7"/>
  <c r="T7"/>
  <c r="P7"/>
  <c r="N10"/>
  <c r="O10"/>
  <c r="S10"/>
  <c r="W10"/>
  <c r="AA10"/>
  <c r="AE10"/>
  <c r="AI10"/>
  <c r="AM10"/>
  <c r="AQ10"/>
  <c r="Q10"/>
  <c r="U10"/>
  <c r="Y10"/>
  <c r="AC10"/>
  <c r="AG10"/>
  <c r="AK10"/>
  <c r="AO10"/>
  <c r="AN10"/>
  <c r="AJ10"/>
  <c r="AF10"/>
  <c r="AB10"/>
  <c r="X10"/>
  <c r="T10"/>
  <c r="P10"/>
  <c r="AP10"/>
  <c r="AL10"/>
  <c r="AH10"/>
  <c r="AD10"/>
  <c r="Z10"/>
  <c r="V10"/>
  <c r="R10"/>
  <c r="N8"/>
  <c r="O8"/>
  <c r="S8"/>
  <c r="W8"/>
  <c r="AA8"/>
  <c r="AE8"/>
  <c r="AI8"/>
  <c r="AM8"/>
  <c r="AQ8"/>
  <c r="Q8"/>
  <c r="U8"/>
  <c r="Y8"/>
  <c r="AC8"/>
  <c r="AG8"/>
  <c r="AK8"/>
  <c r="AO8"/>
  <c r="AN8"/>
  <c r="AJ8"/>
  <c r="AF8"/>
  <c r="AB8"/>
  <c r="X8"/>
  <c r="T8"/>
  <c r="P8"/>
  <c r="AP8"/>
  <c r="AL8"/>
  <c r="AH8"/>
  <c r="AD8"/>
  <c r="Z8"/>
  <c r="V8"/>
  <c r="R8"/>
  <c r="K22" i="2"/>
  <c r="L22"/>
  <c r="M22"/>
  <c r="N22"/>
  <c r="H22"/>
  <c r="I22"/>
  <c r="J22"/>
  <c r="P21"/>
  <c r="H21"/>
  <c r="K21"/>
  <c r="J21"/>
  <c r="I21"/>
  <c r="J19"/>
  <c r="I19"/>
  <c r="L19"/>
  <c r="O19"/>
  <c r="N17"/>
  <c r="M17"/>
  <c r="P17"/>
  <c r="H17"/>
  <c r="K17"/>
  <c r="L15"/>
  <c r="O15"/>
  <c r="N15"/>
  <c r="M15"/>
  <c r="L13"/>
  <c r="O13"/>
  <c r="N13"/>
  <c r="M13"/>
  <c r="J11"/>
  <c r="I11"/>
  <c r="H11"/>
  <c r="N20"/>
  <c r="M20"/>
  <c r="P20"/>
  <c r="H20"/>
  <c r="K20"/>
  <c r="L16"/>
  <c r="O16"/>
  <c r="N16"/>
  <c r="M16"/>
  <c r="N12"/>
  <c r="M12"/>
  <c r="L12"/>
  <c r="O12"/>
  <c r="P18"/>
  <c r="H18"/>
  <c r="K18"/>
  <c r="J18"/>
  <c r="I18"/>
  <c r="J14"/>
  <c r="I14"/>
  <c r="H14"/>
  <c r="K14"/>
  <c r="L10"/>
  <c r="I10"/>
  <c r="J10"/>
  <c r="L21"/>
  <c r="O21"/>
  <c r="N21"/>
  <c r="M21"/>
  <c r="N19"/>
  <c r="M19"/>
  <c r="P19"/>
  <c r="H19"/>
  <c r="K19"/>
  <c r="J17"/>
  <c r="I17"/>
  <c r="L17"/>
  <c r="O17"/>
  <c r="P15"/>
  <c r="H15"/>
  <c r="K15"/>
  <c r="J15"/>
  <c r="I15"/>
  <c r="H13"/>
  <c r="K13"/>
  <c r="J13"/>
  <c r="I13"/>
  <c r="M11"/>
  <c r="L11"/>
  <c r="K11"/>
  <c r="J20"/>
  <c r="I20"/>
  <c r="L20"/>
  <c r="O20"/>
  <c r="P16"/>
  <c r="H16"/>
  <c r="K16"/>
  <c r="J16"/>
  <c r="I16"/>
  <c r="J12"/>
  <c r="I12"/>
  <c r="H12"/>
  <c r="K12"/>
  <c r="L18"/>
  <c r="O18"/>
  <c r="N18"/>
  <c r="M18"/>
  <c r="N14"/>
  <c r="M14"/>
  <c r="L14"/>
  <c r="O14"/>
  <c r="M10"/>
  <c r="H10"/>
  <c r="K10"/>
  <c r="U13" i="4"/>
  <c r="U11"/>
  <c r="U12"/>
  <c r="U14"/>
  <c r="U21"/>
  <c r="U19"/>
  <c r="U17"/>
  <c r="U15"/>
  <c r="U20"/>
  <c r="U16"/>
  <c r="U22"/>
  <c r="U18"/>
  <c r="U10"/>
  <c r="R5" i="2"/>
  <c r="R3"/>
  <c r="R4"/>
  <c r="V16" i="4" l="1"/>
  <c r="W16" s="1"/>
  <c r="V15"/>
  <c r="W15" s="1"/>
  <c r="V14"/>
  <c r="W14" s="1"/>
  <c r="V11"/>
  <c r="W11" s="1"/>
  <c r="V10"/>
  <c r="W10" s="1"/>
  <c r="V22"/>
  <c r="R22" i="2" s="1"/>
  <c r="S22" s="1"/>
  <c r="V12" i="4"/>
  <c r="W12" s="1"/>
  <c r="V13"/>
  <c r="W13" s="1"/>
  <c r="V20"/>
  <c r="R20" i="2" s="1"/>
  <c r="S20" s="1"/>
  <c r="V19" i="4"/>
  <c r="R19" i="2" s="1"/>
  <c r="S19" s="1"/>
  <c r="V18" i="4"/>
  <c r="V17"/>
  <c r="V21"/>
  <c r="S4" i="2"/>
  <c r="S3"/>
  <c r="S5"/>
  <c r="R7"/>
  <c r="S7" s="1"/>
  <c r="R6"/>
  <c r="S6" s="1"/>
  <c r="E5" i="3"/>
  <c r="R8" i="2"/>
  <c r="D5" i="3" l="1"/>
  <c r="F5" s="1"/>
  <c r="T6" i="2"/>
  <c r="D3" i="3"/>
  <c r="F3" s="1"/>
  <c r="T4" i="2"/>
  <c r="D21" i="3"/>
  <c r="F21" s="1"/>
  <c r="T22" i="2"/>
  <c r="D4" i="3"/>
  <c r="F4" s="1"/>
  <c r="T5" i="2"/>
  <c r="D18" i="3"/>
  <c r="F18" s="1"/>
  <c r="T19" i="2"/>
  <c r="D6" i="3"/>
  <c r="F6" s="1"/>
  <c r="T7" i="2"/>
  <c r="D2" i="3"/>
  <c r="F2" s="1"/>
  <c r="T3" i="2"/>
  <c r="D19" i="3"/>
  <c r="F19" s="1"/>
  <c r="T20" i="2"/>
  <c r="W22" i="4"/>
  <c r="X22" s="1"/>
  <c r="X13"/>
  <c r="X12"/>
  <c r="X10"/>
  <c r="X11"/>
  <c r="X14"/>
  <c r="X15"/>
  <c r="X16"/>
  <c r="W20"/>
  <c r="X20" s="1"/>
  <c r="W19"/>
  <c r="X19" s="1"/>
  <c r="R21" i="2"/>
  <c r="S21" s="1"/>
  <c r="W21" i="4"/>
  <c r="X21" s="1"/>
  <c r="R18" i="2"/>
  <c r="S18" s="1"/>
  <c r="W18" i="4"/>
  <c r="X18" s="1"/>
  <c r="R17" i="2"/>
  <c r="S17" s="1"/>
  <c r="W17" i="4"/>
  <c r="X17" s="1"/>
  <c r="E6" i="3"/>
  <c r="S8" i="2"/>
  <c r="R9"/>
  <c r="D16" i="3" l="1"/>
  <c r="F16" s="1"/>
  <c r="T17" i="2"/>
  <c r="D17" i="3"/>
  <c r="F17" s="1"/>
  <c r="T18" i="2"/>
  <c r="D20" i="3"/>
  <c r="F20" s="1"/>
  <c r="T21" i="2"/>
  <c r="D7" i="3"/>
  <c r="F7" s="1"/>
  <c r="T8" i="2"/>
  <c r="G6" i="3"/>
  <c r="E7"/>
  <c r="S9" i="2"/>
  <c r="R10"/>
  <c r="D8" i="3" l="1"/>
  <c r="F8" s="1"/>
  <c r="T9" i="2"/>
  <c r="G7" i="3"/>
  <c r="E8"/>
  <c r="S10" i="2"/>
  <c r="R11"/>
  <c r="D9" i="3" l="1"/>
  <c r="F9" s="1"/>
  <c r="T10" i="2"/>
  <c r="G8" i="3"/>
  <c r="E9"/>
  <c r="S11" i="2"/>
  <c r="R12"/>
  <c r="D10" i="3" l="1"/>
  <c r="F10" s="1"/>
  <c r="T11" i="2"/>
  <c r="G9" i="3"/>
  <c r="E16"/>
  <c r="E10"/>
  <c r="S12" i="2"/>
  <c r="R13"/>
  <c r="G10" i="3" l="1"/>
  <c r="D11"/>
  <c r="F11" s="1"/>
  <c r="T12" i="2"/>
  <c r="E17" i="3"/>
  <c r="E11"/>
  <c r="S13" i="2"/>
  <c r="R14"/>
  <c r="D12" i="3" l="1"/>
  <c r="F12" s="1"/>
  <c r="T13" i="2"/>
  <c r="G11" i="3"/>
  <c r="E18"/>
  <c r="E12"/>
  <c r="G12" s="1"/>
  <c r="S14" i="2"/>
  <c r="D13" i="3" l="1"/>
  <c r="F13" s="1"/>
  <c r="T14" i="2"/>
  <c r="E19" i="3"/>
  <c r="E13"/>
  <c r="G13" l="1"/>
  <c r="R16" i="2"/>
  <c r="R15"/>
  <c r="S16" l="1"/>
  <c r="T16" s="1"/>
  <c r="S15"/>
  <c r="T15" s="1"/>
  <c r="E14" i="3" l="1"/>
  <c r="D14"/>
  <c r="F14" s="1"/>
  <c r="E15"/>
  <c r="G23" s="1"/>
  <c r="D15"/>
  <c r="F15" s="1"/>
  <c r="G20" l="1"/>
  <c r="G41"/>
  <c r="G24"/>
  <c r="G30"/>
  <c r="G26"/>
  <c r="G37"/>
  <c r="G27"/>
  <c r="G22"/>
  <c r="G21"/>
  <c r="G40"/>
  <c r="G32"/>
  <c r="G25"/>
  <c r="G34"/>
  <c r="G36"/>
  <c r="G28"/>
  <c r="G31"/>
  <c r="G39"/>
  <c r="G38"/>
  <c r="G33"/>
  <c r="G29"/>
  <c r="G35"/>
  <c r="G15"/>
  <c r="G16"/>
  <c r="G14"/>
  <c r="G19"/>
  <c r="G17"/>
  <c r="G18"/>
  <c r="N9" i="6" l="1" a="1"/>
  <c r="N9" s="1"/>
  <c r="R9" l="1"/>
  <c r="Z9"/>
  <c r="AH9"/>
  <c r="AP9"/>
  <c r="T9"/>
  <c r="AB9"/>
  <c r="AJ9"/>
  <c r="AO9"/>
  <c r="AG9"/>
  <c r="Y9"/>
  <c r="Q9"/>
  <c r="AM9"/>
  <c r="AE9"/>
  <c r="W9"/>
  <c r="O9"/>
  <c r="V9"/>
  <c r="AD9"/>
  <c r="AL9"/>
  <c r="P9"/>
  <c r="X9"/>
  <c r="AF9"/>
  <c r="AN9"/>
  <c r="AK9"/>
  <c r="AC9"/>
  <c r="U9"/>
  <c r="AQ9"/>
  <c r="AI9"/>
  <c r="AA9"/>
  <c r="S9"/>
</calcChain>
</file>

<file path=xl/comments1.xml><?xml version="1.0" encoding="utf-8"?>
<comments xmlns="http://schemas.openxmlformats.org/spreadsheetml/2006/main">
  <authors>
    <author>James Turner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Includes forest health, property maintenance, security, insurance, forest management, administration and rates</t>
        </r>
      </text>
    </comment>
    <comment ref="J2" authorId="0">
      <text>
        <r>
          <rPr>
            <b/>
            <sz val="8"/>
            <color indexed="81"/>
            <rFont val="Tahoma"/>
            <family val="2"/>
          </rPr>
          <t>Annuity of land value or opportunity cost of land in next best alternative use</t>
        </r>
      </text>
    </comment>
    <comment ref="J7" authorId="0">
      <text>
        <r>
          <rPr>
            <b/>
            <sz val="8"/>
            <color indexed="81"/>
            <rFont val="Tahoma"/>
            <family val="2"/>
          </rPr>
          <t>Harvest cost formula from Turner et al. (2008)</t>
        </r>
      </text>
    </comment>
    <comment ref="J13" authorId="0">
      <text>
        <r>
          <rPr>
            <b/>
            <sz val="8"/>
            <color indexed="81"/>
            <rFont val="Tahoma"/>
            <family val="2"/>
          </rPr>
          <t>For $15/t from Mark Self, Timberlands Ltd.</t>
        </r>
      </text>
    </comment>
    <comment ref="J14" authorId="0">
      <text>
        <r>
          <rPr>
            <b/>
            <sz val="8"/>
            <color indexed="81"/>
            <rFont val="Tahoma"/>
            <family val="2"/>
          </rPr>
          <t>Agrifax (May 2010) for NI flat terrain 100km cartage</t>
        </r>
      </text>
    </comment>
    <comment ref="J17" authorId="0">
      <text>
        <r>
          <rPr>
            <b/>
            <sz val="8"/>
            <color indexed="81"/>
            <rFont val="Tahoma"/>
            <family val="2"/>
          </rPr>
          <t>Source: Mark Self, Timberlands Ltd.</t>
        </r>
      </text>
    </comment>
  </commentList>
</comments>
</file>

<file path=xl/comments2.xml><?xml version="1.0" encoding="utf-8"?>
<comments xmlns="http://schemas.openxmlformats.org/spreadsheetml/2006/main">
  <authors>
    <author>James Turner</author>
  </authors>
  <commentList>
    <comment ref="I2" authorId="0">
      <text>
        <r>
          <rPr>
            <b/>
            <sz val="8"/>
            <color indexed="81"/>
            <rFont val="Tahoma"/>
            <family val="2"/>
          </rPr>
          <t>This is applied to product volume only, not to defect volume</t>
        </r>
      </text>
    </comment>
  </commentList>
</comments>
</file>

<file path=xl/comments3.xml><?xml version="1.0" encoding="utf-8"?>
<comments xmlns="http://schemas.openxmlformats.org/spreadsheetml/2006/main">
  <authors>
    <author>James Turner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From E. regnans growth model Hayward (1988) and FRI (1991)</t>
        </r>
      </text>
    </comment>
    <comment ref="K1" authorId="0">
      <text>
        <r>
          <rPr>
            <b/>
            <sz val="8"/>
            <color indexed="81"/>
            <rFont val="Tahoma"/>
            <family val="2"/>
          </rPr>
          <t>Estimated using T464. NB this taper equation tends to overestimate DUB</t>
        </r>
      </text>
    </comment>
    <comment ref="G2" authorId="0">
      <text>
        <r>
          <rPr>
            <b/>
            <sz val="8"/>
            <color indexed="81"/>
            <rFont val="Tahoma"/>
            <family val="2"/>
          </rPr>
          <t>Estimated from DBH-HT curve for Kaingaroa Cpt 1194</t>
        </r>
      </text>
    </comment>
    <comment ref="H2" authorId="0">
      <text>
        <r>
          <rPr>
            <b/>
            <sz val="8"/>
            <color indexed="81"/>
            <rFont val="Tahoma"/>
            <family val="2"/>
          </rPr>
          <t xml:space="preserve">From V276
</t>
        </r>
      </text>
    </comment>
  </commentList>
</comments>
</file>

<file path=xl/comments4.xml><?xml version="1.0" encoding="utf-8"?>
<comments xmlns="http://schemas.openxmlformats.org/spreadsheetml/2006/main">
  <authors>
    <author>James Turner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From E. regnans growth model Hayward (1988) and FRI (1991)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Estimated using T464. NB this taper equation tends to overestimate log volume</t>
        </r>
      </text>
    </comment>
    <comment ref="G2" authorId="0">
      <text>
        <r>
          <rPr>
            <b/>
            <sz val="8"/>
            <color indexed="81"/>
            <rFont val="Tahoma"/>
            <family val="2"/>
          </rPr>
          <t>Estimated from simply linear regression of all PSP E. regnans data for plot Avg Ht and MTH</t>
        </r>
      </text>
    </comment>
  </commentList>
</comments>
</file>

<file path=xl/comments5.xml><?xml version="1.0" encoding="utf-8"?>
<comments xmlns="http://schemas.openxmlformats.org/spreadsheetml/2006/main">
  <authors>
    <author>James Turner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>Growth equation used does not have a mortality function</t>
        </r>
      </text>
    </comment>
    <comment ref="G2" authorId="0">
      <text>
        <r>
          <rPr>
            <b/>
            <sz val="8"/>
            <color indexed="81"/>
            <rFont val="Tahoma"/>
            <family val="2"/>
          </rPr>
          <t>Estimated from simply linear regression of all PSP E. regnans data for plot Avg Ht and MTH</t>
        </r>
      </text>
    </comment>
  </commentList>
</comments>
</file>

<file path=xl/sharedStrings.xml><?xml version="1.0" encoding="utf-8"?>
<sst xmlns="http://schemas.openxmlformats.org/spreadsheetml/2006/main" count="1881" uniqueCount="197">
  <si>
    <t>Age</t>
  </si>
  <si>
    <t>Stocking (sph)</t>
  </si>
  <si>
    <t>Avg DBH (cm)</t>
  </si>
  <si>
    <t>MTH (m)</t>
  </si>
  <si>
    <r>
      <t>BA (m</t>
    </r>
    <r>
      <rPr>
        <b/>
        <vertAlign val="superscript"/>
        <sz val="10"/>
        <color indexed="8"/>
        <rFont val="Arial"/>
        <family val="2"/>
      </rPr>
      <t>2</t>
    </r>
    <r>
      <rPr>
        <b/>
        <sz val="10"/>
        <color indexed="8"/>
        <rFont val="Arial"/>
        <family val="2"/>
      </rPr>
      <t>/ha)</t>
    </r>
  </si>
  <si>
    <t>Avg Ht (m)</t>
  </si>
  <si>
    <r>
      <t>Volume (m</t>
    </r>
    <r>
      <rPr>
        <b/>
        <vertAlign val="superscript"/>
        <sz val="10"/>
        <color indexed="8"/>
        <rFont val="Arial"/>
        <family val="2"/>
      </rPr>
      <t>3</t>
    </r>
    <r>
      <rPr>
        <b/>
        <sz val="10"/>
        <color indexed="8"/>
        <rFont val="Arial"/>
        <family val="2"/>
      </rPr>
      <t>/ha)</t>
    </r>
  </si>
  <si>
    <t>Growth model outputs</t>
  </si>
  <si>
    <t>Log length</t>
  </si>
  <si>
    <t>m</t>
  </si>
  <si>
    <t>Regression parameters</t>
  </si>
  <si>
    <t>Intercept</t>
  </si>
  <si>
    <t>SED (m)</t>
  </si>
  <si>
    <t>Year</t>
  </si>
  <si>
    <t>/tonne</t>
  </si>
  <si>
    <t>/tree</t>
  </si>
  <si>
    <t>Estab cost</t>
  </si>
  <si>
    <t>Discount rate</t>
  </si>
  <si>
    <t>/yr</t>
  </si>
  <si>
    <t>NPV</t>
  </si>
  <si>
    <t>Pulp SED</t>
  </si>
  <si>
    <t>Pulp Volume</t>
  </si>
  <si>
    <t>Sawlog Volume</t>
  </si>
  <si>
    <r>
      <t>/m</t>
    </r>
    <r>
      <rPr>
        <vertAlign val="superscript"/>
        <sz val="11"/>
        <color theme="1"/>
        <rFont val="Calibri"/>
        <family val="2"/>
        <scheme val="minor"/>
      </rPr>
      <t>3</t>
    </r>
  </si>
  <si>
    <t>0.3-3.6</t>
  </si>
  <si>
    <t>3.6-6.9</t>
  </si>
  <si>
    <t>6.9-10.2</t>
  </si>
  <si>
    <r>
      <t>t to 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conversion</t>
    </r>
  </si>
  <si>
    <t>Waste SED</t>
  </si>
  <si>
    <t>Waste Volume</t>
  </si>
  <si>
    <t>10.2-13.5</t>
  </si>
  <si>
    <t>13.5-16.8</t>
  </si>
  <si>
    <t>16.8-20.1</t>
  </si>
  <si>
    <t>20.1-23.4</t>
  </si>
  <si>
    <t>23.4-26.7</t>
  </si>
  <si>
    <t>26.7-30</t>
  </si>
  <si>
    <t>30-33.3</t>
  </si>
  <si>
    <t>Pulp Value ($/ha stumpage)</t>
  </si>
  <si>
    <t>Avg tree sawlog value after harvesting and sawing costs ($/tree)</t>
  </si>
  <si>
    <t>Total Value ($/ha stumpage)</t>
  </si>
  <si>
    <r>
      <t>t/m</t>
    </r>
    <r>
      <rPr>
        <vertAlign val="superscript"/>
        <sz val="11"/>
        <color theme="1"/>
        <rFont val="Calibri"/>
        <family val="2"/>
        <scheme val="minor"/>
      </rPr>
      <t>3</t>
    </r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</si>
  <si>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</si>
  <si>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</si>
  <si>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</si>
  <si>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</si>
  <si>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</si>
  <si>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</si>
  <si>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</si>
  <si>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</si>
  <si>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</si>
  <si>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(height on stem in m)</t>
  </si>
  <si>
    <t>T276 Coeff</t>
  </si>
  <si>
    <t>V276 Coeff</t>
  </si>
  <si>
    <r>
      <t>Volume (m</t>
    </r>
    <r>
      <rPr>
        <b/>
        <vertAlign val="superscript"/>
        <sz val="10"/>
        <color theme="4" tint="-0.499984740745262"/>
        <rFont val="Arial"/>
        <family val="2"/>
      </rPr>
      <t>3</t>
    </r>
    <r>
      <rPr>
        <b/>
        <sz val="10"/>
        <color theme="4" tint="-0.499984740745262"/>
        <rFont val="Arial"/>
        <family val="2"/>
      </rPr>
      <t>/tree)</t>
    </r>
  </si>
  <si>
    <t>Thinning cost</t>
  </si>
  <si>
    <t>Harvesting cost (pulp logs)</t>
  </si>
  <si>
    <t>Cartage cost (pulp logs)</t>
  </si>
  <si>
    <t>Cartage cost (sawlogs)</t>
  </si>
  <si>
    <t>HT-DBH curve</t>
  </si>
  <si>
    <t>a</t>
  </si>
  <si>
    <t>b</t>
  </si>
  <si>
    <t>Taper and Volume Equation Coefficients</t>
  </si>
  <si>
    <t>Note</t>
  </si>
  <si>
    <t>release</t>
  </si>
  <si>
    <t>Version</t>
  </si>
  <si>
    <t>Comments on changes</t>
  </si>
  <si>
    <t>$/hr</t>
  </si>
  <si>
    <t>Size</t>
  </si>
  <si>
    <t>Green</t>
  </si>
  <si>
    <t>Nominal</t>
  </si>
  <si>
    <r>
      <t>$/m</t>
    </r>
    <r>
      <rPr>
        <vertAlign val="superscript"/>
        <sz val="10"/>
        <rFont val="Arial"/>
        <family val="2"/>
      </rPr>
      <t>3</t>
    </r>
  </si>
  <si>
    <t>H</t>
  </si>
  <si>
    <t>W</t>
  </si>
  <si>
    <t>6 x 1</t>
  </si>
  <si>
    <t>4 x 1</t>
  </si>
  <si>
    <t>Loading &amp; log making</t>
  </si>
  <si>
    <t>min/log</t>
  </si>
  <si>
    <t>3 x 1</t>
  </si>
  <si>
    <t>2 x 2</t>
  </si>
  <si>
    <t>Fillets</t>
  </si>
  <si>
    <t>Grade</t>
  </si>
  <si>
    <t>Price</t>
  </si>
  <si>
    <t>Select</t>
  </si>
  <si>
    <t>$/m</t>
  </si>
  <si>
    <t>Standard</t>
  </si>
  <si>
    <t>High feature</t>
  </si>
  <si>
    <t>Clear 30-59</t>
  </si>
  <si>
    <t>Clear 60-89</t>
  </si>
  <si>
    <t>Length (m)</t>
  </si>
  <si>
    <t>Tree</t>
  </si>
  <si>
    <t>Log</t>
  </si>
  <si>
    <t>LED (m)</t>
  </si>
  <si>
    <r>
      <t>Volume (m</t>
    </r>
    <r>
      <rPr>
        <vertAlign val="superscript"/>
        <sz val="10"/>
        <rFont val="Arial"/>
        <family val="2"/>
      </rPr>
      <t>3</t>
    </r>
    <r>
      <rPr>
        <sz val="11"/>
        <color theme="1"/>
        <rFont val="Calibri"/>
        <family val="2"/>
        <scheme val="minor"/>
      </rPr>
      <t>)</t>
    </r>
  </si>
  <si>
    <t>Time to Mill (min)</t>
  </si>
  <si>
    <t>Milling Cost ($)</t>
  </si>
  <si>
    <t>Board No.</t>
  </si>
  <si>
    <t>Total</t>
  </si>
  <si>
    <t>Select 1</t>
  </si>
  <si>
    <t>Select 2</t>
  </si>
  <si>
    <t>Box - knots</t>
  </si>
  <si>
    <t>End splits</t>
  </si>
  <si>
    <t>Collapse</t>
  </si>
  <si>
    <t>Wane</t>
  </si>
  <si>
    <t>Checks</t>
  </si>
  <si>
    <t>Value ($)</t>
  </si>
  <si>
    <t>two</t>
  </si>
  <si>
    <t>one</t>
  </si>
  <si>
    <t>ten</t>
  </si>
  <si>
    <t>seven</t>
  </si>
  <si>
    <t>eight</t>
  </si>
  <si>
    <t>three</t>
  </si>
  <si>
    <t>eleven</t>
  </si>
  <si>
    <t>four</t>
  </si>
  <si>
    <t>nine</t>
  </si>
  <si>
    <t>five</t>
  </si>
  <si>
    <t>six</t>
  </si>
  <si>
    <t>twenty-two</t>
  </si>
  <si>
    <t>sixteen</t>
  </si>
  <si>
    <t>twelve</t>
  </si>
  <si>
    <t>thirteen</t>
  </si>
  <si>
    <t>Avg Diameter (mm)</t>
  </si>
  <si>
    <t>Volume (m3)</t>
  </si>
  <si>
    <r>
      <t>Green Recovery (m</t>
    </r>
    <r>
      <rPr>
        <vertAlign val="superscript"/>
        <sz val="10"/>
        <rFont val="Arial"/>
        <family val="2"/>
      </rPr>
      <t>3</t>
    </r>
    <r>
      <rPr>
        <sz val="11"/>
        <color theme="1"/>
        <rFont val="Calibri"/>
        <family val="2"/>
        <scheme val="minor"/>
      </rPr>
      <t>)</t>
    </r>
  </si>
  <si>
    <t>Nominal Recovery (m3)</t>
  </si>
  <si>
    <r>
      <t>Nominal Box Recovery (m</t>
    </r>
    <r>
      <rPr>
        <vertAlign val="superscript"/>
        <sz val="10"/>
        <rFont val="Arial"/>
        <family val="2"/>
      </rPr>
      <t>3</t>
    </r>
    <r>
      <rPr>
        <sz val="11"/>
        <color theme="1"/>
        <rFont val="Calibri"/>
        <family val="2"/>
        <scheme val="minor"/>
      </rPr>
      <t>)</t>
    </r>
  </si>
  <si>
    <t>Green Recovery (%)</t>
  </si>
  <si>
    <t>Nominal Recovery (%)</t>
  </si>
  <si>
    <t>Nominal Box Recovery (%)</t>
  </si>
  <si>
    <r>
      <t>Value ($/m</t>
    </r>
    <r>
      <rPr>
        <vertAlign val="superscript"/>
        <sz val="10"/>
        <rFont val="Arial"/>
        <family val="2"/>
      </rPr>
      <t>3</t>
    </r>
    <r>
      <rPr>
        <sz val="11"/>
        <color theme="1"/>
        <rFont val="Calibri"/>
        <family val="2"/>
        <scheme val="minor"/>
      </rPr>
      <t>)</t>
    </r>
  </si>
  <si>
    <t>Harvesting cost (sawlogs)</t>
  </si>
  <si>
    <t>NPV for rotation x years ($/ha)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</si>
  <si>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</si>
  <si>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</si>
  <si>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</si>
  <si>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</si>
  <si>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</si>
  <si>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</si>
  <si>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</si>
  <si>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</si>
  <si>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</si>
  <si>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</si>
  <si>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</si>
  <si>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</si>
  <si>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</si>
  <si>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</si>
  <si>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</si>
  <si>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</si>
  <si>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</si>
  <si>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</si>
  <si>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</si>
  <si>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</si>
  <si>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r>
      <t>Log Volume (m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/log) for log with LED at height x m</t>
    </r>
  </si>
  <si>
    <t>Avg diameter (cm) by height (m) from T276</t>
  </si>
  <si>
    <t>Thinned Stocking</t>
  </si>
  <si>
    <t>Pulp price (at mill gate)</t>
  </si>
  <si>
    <t>Costs ($/ha)</t>
  </si>
  <si>
    <t>PV Costs ($/ha)</t>
  </si>
  <si>
    <t>Net-Stumpage Revenue ($/ha)</t>
  </si>
  <si>
    <t>PV Net-Stumpage Revenue ($/ha)</t>
  </si>
  <si>
    <t>Milling cost</t>
  </si>
  <si>
    <t xml:space="preserve">press this button to recalculate NPVs if you update prices, </t>
  </si>
  <si>
    <t xml:space="preserve">harvest or cartage costs </t>
  </si>
  <si>
    <t>Proportion Sawlog Volume</t>
  </si>
  <si>
    <t>Base Prices</t>
  </si>
  <si>
    <t>Adjusted Prices</t>
  </si>
  <si>
    <t>of base prices</t>
  </si>
  <si>
    <r>
      <t>Nominal Recovery (m</t>
    </r>
    <r>
      <rPr>
        <vertAlign val="superscript"/>
        <sz val="10"/>
        <rFont val="Arial"/>
        <family val="2"/>
      </rPr>
      <t>3</t>
    </r>
    <r>
      <rPr>
        <sz val="11"/>
        <color theme="1"/>
        <rFont val="Calibri"/>
        <family val="2"/>
        <scheme val="minor"/>
      </rPr>
      <t>)</t>
    </r>
  </si>
  <si>
    <r>
      <t>Recovery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)</t>
    </r>
  </si>
  <si>
    <t>Volume</t>
  </si>
  <si>
    <r>
      <t>Milling Cost ($/m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log volume)</t>
    </r>
  </si>
  <si>
    <r>
      <t>Milling Cost ($/m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sawn volume)</t>
    </r>
  </si>
  <si>
    <t>SED/Length</t>
  </si>
  <si>
    <r>
      <t>Fillets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</si>
  <si>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% log volume</t>
  </si>
  <si>
    <t>Share of total log volume</t>
  </si>
  <si>
    <t>Share of nominal sawn recovery volume</t>
  </si>
  <si>
    <t>Product</t>
  </si>
  <si>
    <t>Share of product recovery</t>
  </si>
  <si>
    <t>SED (cm)</t>
  </si>
  <si>
    <t>LED (cm)</t>
  </si>
  <si>
    <t>300 sph</t>
  </si>
  <si>
    <t>400 sph</t>
  </si>
  <si>
    <t>500 sph</t>
  </si>
  <si>
    <t>600 sph</t>
  </si>
  <si>
    <t>700 sph</t>
  </si>
  <si>
    <t>Incorporated kiln dried cost into milling cost</t>
  </si>
  <si>
    <t>Kiln drying cost</t>
  </si>
  <si>
    <r>
      <t>KD Cost ($</t>
    </r>
    <r>
      <rPr>
        <sz val="10"/>
        <rFont val="Arial"/>
        <family val="2"/>
      </rPr>
      <t>)</t>
    </r>
  </si>
  <si>
    <t>KD Cost</t>
  </si>
  <si>
    <t>Value (pre KD)</t>
  </si>
  <si>
    <t>Value (post KD)</t>
  </si>
  <si>
    <t>Kiln Drying Cost ($)</t>
  </si>
  <si>
    <t>Board Prices (kiln dried delivered to wholesaler)</t>
  </si>
  <si>
    <t>Included annual costs and land rental costs</t>
  </si>
  <si>
    <t>Annual costs</t>
  </si>
  <si>
    <t>/ha/yr</t>
  </si>
  <si>
    <t>Land rental</t>
  </si>
</sst>
</file>

<file path=xl/styles.xml><?xml version="1.0" encoding="utf-8"?>
<styleSheet xmlns="http://schemas.openxmlformats.org/spreadsheetml/2006/main">
  <numFmts count="11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"/>
    <numFmt numFmtId="165" formatCode="0.000"/>
    <numFmt numFmtId="166" formatCode="_-* #,##0_-;\-* #,##0_-;_-* &quot;-&quot;??_-;_-@_-"/>
    <numFmt numFmtId="167" formatCode="0.0%"/>
    <numFmt numFmtId="168" formatCode="0.000000E+00"/>
    <numFmt numFmtId="169" formatCode="#,##0.00_ ;[Red]\-#,##0.00\ "/>
    <numFmt numFmtId="170" formatCode="0.00000"/>
    <numFmt numFmtId="171" formatCode="0.0000"/>
  </numFmts>
  <fonts count="36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vertAlign val="superscript"/>
      <sz val="10"/>
      <color indexed="8"/>
      <name val="Arial"/>
      <family val="2"/>
    </font>
    <font>
      <b/>
      <sz val="8"/>
      <color indexed="81"/>
      <name val="Tahoma"/>
      <family val="2"/>
    </font>
    <font>
      <b/>
      <sz val="10"/>
      <color theme="4" tint="-0.499984740745262"/>
      <name val="Arial"/>
      <family val="2"/>
    </font>
    <font>
      <sz val="11"/>
      <color theme="4" tint="-0.499984740745262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0"/>
      <color theme="4" tint="-0.499984740745262"/>
      <name val="Arial"/>
      <family val="2"/>
    </font>
    <font>
      <sz val="10"/>
      <color indexed="8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color theme="5" tint="-0.249977111117893"/>
      <name val="Arial"/>
      <family val="2"/>
    </font>
    <font>
      <b/>
      <sz val="10"/>
      <color rgb="FFC00000"/>
      <name val="Arial"/>
      <family val="2"/>
    </font>
    <font>
      <b/>
      <vertAlign val="superscript"/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5" applyNumberFormat="0" applyAlignment="0" applyProtection="0"/>
    <xf numFmtId="0" fontId="12" fillId="6" borderId="6" applyNumberFormat="0" applyAlignment="0" applyProtection="0"/>
    <xf numFmtId="0" fontId="13" fillId="6" borderId="5" applyNumberFormat="0" applyAlignment="0" applyProtection="0"/>
    <xf numFmtId="0" fontId="14" fillId="0" borderId="7" applyNumberFormat="0" applyFill="0" applyAlignment="0" applyProtection="0"/>
    <xf numFmtId="0" fontId="15" fillId="7" borderId="8" applyNumberFormat="0" applyAlignment="0" applyProtection="0"/>
    <xf numFmtId="0" fontId="16" fillId="0" borderId="0" applyNumberFormat="0" applyFill="0" applyBorder="0" applyAlignment="0" applyProtection="0"/>
    <xf numFmtId="0" fontId="3" fillId="8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192">
    <xf numFmtId="0" fontId="0" fillId="0" borderId="0" xfId="0"/>
    <xf numFmtId="0" fontId="0" fillId="0" borderId="1" xfId="0" applyBorder="1"/>
    <xf numFmtId="165" fontId="0" fillId="0" borderId="0" xfId="0" applyNumberFormat="1"/>
    <xf numFmtId="0" fontId="0" fillId="0" borderId="0" xfId="0"/>
    <xf numFmtId="0" fontId="0" fillId="34" borderId="0" xfId="0" applyFill="1"/>
    <xf numFmtId="0" fontId="1" fillId="34" borderId="11" xfId="0" applyFont="1" applyFill="1" applyBorder="1" applyAlignment="1" applyProtection="1">
      <alignment horizontal="center"/>
    </xf>
    <xf numFmtId="0" fontId="1" fillId="34" borderId="11" xfId="0" applyFont="1" applyFill="1" applyBorder="1" applyAlignment="1" applyProtection="1">
      <alignment horizontal="center" wrapText="1"/>
    </xf>
    <xf numFmtId="165" fontId="0" fillId="0" borderId="0" xfId="0" applyNumberFormat="1" applyFill="1"/>
    <xf numFmtId="2" fontId="0" fillId="0" borderId="0" xfId="0" applyNumberFormat="1" applyFill="1"/>
    <xf numFmtId="164" fontId="0" fillId="0" borderId="0" xfId="0" applyNumberFormat="1" applyFill="1"/>
    <xf numFmtId="0" fontId="22" fillId="34" borderId="11" xfId="0" applyFont="1" applyFill="1" applyBorder="1" applyAlignment="1" applyProtection="1">
      <alignment horizontal="center" wrapText="1"/>
    </xf>
    <xf numFmtId="0" fontId="22" fillId="33" borderId="11" xfId="0" applyFont="1" applyFill="1" applyBorder="1" applyAlignment="1" applyProtection="1">
      <alignment horizontal="center"/>
    </xf>
    <xf numFmtId="164" fontId="23" fillId="33" borderId="0" xfId="0" applyNumberFormat="1" applyFont="1" applyFill="1"/>
    <xf numFmtId="166" fontId="0" fillId="0" borderId="0" xfId="1" applyNumberFormat="1" applyFont="1"/>
    <xf numFmtId="0" fontId="0" fillId="0" borderId="0" xfId="0" applyBorder="1"/>
    <xf numFmtId="0" fontId="0" fillId="0" borderId="0" xfId="0" quotePrefix="1"/>
    <xf numFmtId="166" fontId="0" fillId="0" borderId="0" xfId="1" applyNumberFormat="1" applyFont="1" applyFill="1"/>
    <xf numFmtId="8" fontId="0" fillId="35" borderId="0" xfId="0" applyNumberFormat="1" applyFill="1"/>
    <xf numFmtId="167" fontId="0" fillId="35" borderId="0" xfId="3" applyNumberFormat="1" applyFont="1" applyFill="1"/>
    <xf numFmtId="0" fontId="0" fillId="35" borderId="0" xfId="0" applyFill="1"/>
    <xf numFmtId="44" fontId="0" fillId="35" borderId="0" xfId="2" applyFont="1" applyFill="1"/>
    <xf numFmtId="2" fontId="0" fillId="35" borderId="0" xfId="0" applyNumberFormat="1" applyFill="1"/>
    <xf numFmtId="0" fontId="0" fillId="34" borderId="1" xfId="0" applyFill="1" applyBorder="1"/>
    <xf numFmtId="164" fontId="23" fillId="33" borderId="1" xfId="0" applyNumberFormat="1" applyFont="1" applyFill="1" applyBorder="1"/>
    <xf numFmtId="2" fontId="0" fillId="0" borderId="1" xfId="0" applyNumberFormat="1" applyFill="1" applyBorder="1"/>
    <xf numFmtId="166" fontId="0" fillId="0" borderId="1" xfId="1" applyNumberFormat="1" applyFont="1" applyBorder="1"/>
    <xf numFmtId="166" fontId="0" fillId="0" borderId="1" xfId="0" applyNumberFormat="1" applyBorder="1"/>
    <xf numFmtId="1" fontId="0" fillId="34" borderId="0" xfId="0" applyNumberFormat="1" applyFill="1"/>
    <xf numFmtId="1" fontId="0" fillId="0" borderId="0" xfId="0" applyNumberFormat="1"/>
    <xf numFmtId="1" fontId="0" fillId="34" borderId="1" xfId="0" applyNumberFormat="1" applyFill="1" applyBorder="1"/>
    <xf numFmtId="164" fontId="0" fillId="33" borderId="0" xfId="0" applyNumberFormat="1" applyFill="1"/>
    <xf numFmtId="164" fontId="0" fillId="33" borderId="1" xfId="0" applyNumberFormat="1" applyFill="1" applyBorder="1"/>
    <xf numFmtId="0" fontId="0" fillId="0" borderId="11" xfId="0" applyBorder="1" applyAlignment="1">
      <alignment horizontal="center" wrapText="1"/>
    </xf>
    <xf numFmtId="164" fontId="0" fillId="34" borderId="0" xfId="0" applyNumberFormat="1" applyFill="1"/>
    <xf numFmtId="44" fontId="0" fillId="0" borderId="0" xfId="2" applyFont="1" applyFill="1"/>
    <xf numFmtId="164" fontId="0" fillId="34" borderId="1" xfId="0" applyNumberFormat="1" applyFill="1" applyBorder="1"/>
    <xf numFmtId="0" fontId="22" fillId="33" borderId="1" xfId="0" applyFont="1" applyFill="1" applyBorder="1" applyAlignment="1" applyProtection="1">
      <alignment horizontal="center" wrapText="1"/>
    </xf>
    <xf numFmtId="165" fontId="23" fillId="33" borderId="0" xfId="0" applyNumberFormat="1" applyFont="1" applyFill="1"/>
    <xf numFmtId="165" fontId="23" fillId="33" borderId="1" xfId="0" applyNumberFormat="1" applyFont="1" applyFill="1" applyBorder="1"/>
    <xf numFmtId="44" fontId="0" fillId="0" borderId="0" xfId="2" applyFont="1"/>
    <xf numFmtId="8" fontId="0" fillId="0" borderId="0" xfId="0" applyNumberFormat="1" applyFill="1"/>
    <xf numFmtId="167" fontId="0" fillId="0" borderId="0" xfId="3" applyNumberFormat="1" applyFont="1" applyFill="1"/>
    <xf numFmtId="0" fontId="0" fillId="0" borderId="0" xfId="0" applyFill="1"/>
    <xf numFmtId="0" fontId="0" fillId="34" borderId="0" xfId="0" applyFill="1" applyBorder="1"/>
    <xf numFmtId="164" fontId="0" fillId="34" borderId="0" xfId="0" applyNumberFormat="1" applyFill="1" applyBorder="1"/>
    <xf numFmtId="1" fontId="0" fillId="34" borderId="0" xfId="0" applyNumberFormat="1" applyFill="1" applyBorder="1"/>
    <xf numFmtId="165" fontId="23" fillId="33" borderId="0" xfId="0" applyNumberFormat="1" applyFont="1" applyFill="1" applyBorder="1"/>
    <xf numFmtId="0" fontId="28" fillId="34" borderId="0" xfId="0" applyFont="1" applyFill="1" applyBorder="1" applyAlignment="1" applyProtection="1">
      <alignment horizontal="right"/>
    </xf>
    <xf numFmtId="0" fontId="0" fillId="34" borderId="0" xfId="0" applyFill="1" applyAlignment="1">
      <alignment horizontal="right"/>
    </xf>
    <xf numFmtId="0" fontId="0" fillId="34" borderId="1" xfId="0" applyFill="1" applyBorder="1" applyAlignment="1">
      <alignment horizontal="right"/>
    </xf>
    <xf numFmtId="164" fontId="28" fillId="34" borderId="0" xfId="0" applyNumberFormat="1" applyFont="1" applyFill="1" applyBorder="1" applyAlignment="1" applyProtection="1">
      <alignment horizontal="right" wrapText="1"/>
    </xf>
    <xf numFmtId="164" fontId="0" fillId="34" borderId="0" xfId="0" applyNumberFormat="1" applyFont="1" applyFill="1" applyAlignment="1">
      <alignment horizontal="right"/>
    </xf>
    <xf numFmtId="164" fontId="0" fillId="34" borderId="1" xfId="0" applyNumberFormat="1" applyFont="1" applyFill="1" applyBorder="1" applyAlignment="1">
      <alignment horizontal="right"/>
    </xf>
    <xf numFmtId="164" fontId="0" fillId="34" borderId="0" xfId="0" applyNumberFormat="1" applyFill="1" applyAlignment="1">
      <alignment horizontal="right"/>
    </xf>
    <xf numFmtId="164" fontId="0" fillId="34" borderId="1" xfId="0" applyNumberFormat="1" applyFill="1" applyBorder="1" applyAlignment="1">
      <alignment horizontal="right"/>
    </xf>
    <xf numFmtId="1" fontId="28" fillId="34" borderId="0" xfId="0" applyNumberFormat="1" applyFont="1" applyFill="1" applyBorder="1" applyAlignment="1" applyProtection="1">
      <alignment horizontal="right" wrapText="1"/>
    </xf>
    <xf numFmtId="1" fontId="0" fillId="34" borderId="0" xfId="0" applyNumberFormat="1" applyFont="1" applyFill="1" applyAlignment="1">
      <alignment horizontal="right"/>
    </xf>
    <xf numFmtId="1" fontId="0" fillId="34" borderId="1" xfId="0" applyNumberFormat="1" applyFont="1" applyFill="1" applyBorder="1" applyAlignment="1">
      <alignment horizontal="right"/>
    </xf>
    <xf numFmtId="0" fontId="18" fillId="0" borderId="11" xfId="0" applyFont="1" applyBorder="1" applyAlignment="1">
      <alignment horizontal="center"/>
    </xf>
    <xf numFmtId="0" fontId="22" fillId="33" borderId="11" xfId="0" applyFont="1" applyFill="1" applyBorder="1" applyAlignment="1" applyProtection="1">
      <alignment horizontal="center" wrapText="1"/>
    </xf>
    <xf numFmtId="164" fontId="23" fillId="33" borderId="0" xfId="0" applyNumberFormat="1" applyFont="1" applyFill="1" applyBorder="1" applyAlignment="1"/>
    <xf numFmtId="164" fontId="23" fillId="33" borderId="1" xfId="0" applyNumberFormat="1" applyFont="1" applyFill="1" applyBorder="1" applyAlignment="1"/>
    <xf numFmtId="0" fontId="0" fillId="0" borderId="0" xfId="0" applyFont="1" applyFill="1" applyBorder="1" applyAlignment="1">
      <alignment horizontal="center"/>
    </xf>
    <xf numFmtId="168" fontId="25" fillId="0" borderId="0" xfId="0" applyNumberFormat="1" applyFont="1" applyFill="1" applyBorder="1" applyAlignment="1" applyProtection="1">
      <alignment horizontal="center"/>
    </xf>
    <xf numFmtId="164" fontId="26" fillId="0" borderId="1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right"/>
    </xf>
    <xf numFmtId="164" fontId="29" fillId="33" borderId="0" xfId="0" applyNumberFormat="1" applyFont="1" applyFill="1" applyBorder="1" applyAlignment="1"/>
    <xf numFmtId="164" fontId="18" fillId="33" borderId="0" xfId="0" applyNumberFormat="1" applyFont="1" applyFill="1"/>
    <xf numFmtId="0" fontId="18" fillId="34" borderId="0" xfId="0" applyFont="1" applyFill="1" applyAlignment="1">
      <alignment horizontal="right"/>
    </xf>
    <xf numFmtId="164" fontId="18" fillId="34" borderId="0" xfId="0" applyNumberFormat="1" applyFont="1" applyFill="1" applyAlignment="1">
      <alignment horizontal="right"/>
    </xf>
    <xf numFmtId="1" fontId="18" fillId="34" borderId="0" xfId="0" applyNumberFormat="1" applyFont="1" applyFill="1" applyAlignment="1">
      <alignment horizontal="right"/>
    </xf>
    <xf numFmtId="164" fontId="29" fillId="33" borderId="0" xfId="0" applyNumberFormat="1" applyFont="1" applyFill="1"/>
    <xf numFmtId="165" fontId="29" fillId="33" borderId="0" xfId="0" applyNumberFormat="1" applyFont="1" applyFill="1" applyBorder="1"/>
    <xf numFmtId="0" fontId="0" fillId="34" borderId="0" xfId="0" applyFill="1" applyBorder="1" applyAlignment="1">
      <alignment horizontal="right"/>
    </xf>
    <xf numFmtId="164" fontId="2" fillId="34" borderId="0" xfId="0" applyNumberFormat="1" applyFont="1" applyFill="1" applyBorder="1" applyAlignment="1" applyProtection="1">
      <alignment horizontal="right"/>
    </xf>
    <xf numFmtId="1" fontId="2" fillId="34" borderId="0" xfId="0" applyNumberFormat="1" applyFont="1" applyFill="1" applyBorder="1" applyAlignment="1" applyProtection="1">
      <alignment horizontal="right"/>
    </xf>
    <xf numFmtId="1" fontId="0" fillId="34" borderId="0" xfId="0" applyNumberFormat="1" applyFill="1" applyAlignment="1">
      <alignment horizontal="right"/>
    </xf>
    <xf numFmtId="1" fontId="0" fillId="34" borderId="1" xfId="0" applyNumberFormat="1" applyFill="1" applyBorder="1" applyAlignment="1">
      <alignment horizontal="right"/>
    </xf>
    <xf numFmtId="1" fontId="0" fillId="0" borderId="0" xfId="0" applyNumberFormat="1" applyFill="1"/>
    <xf numFmtId="0" fontId="22" fillId="34" borderId="11" xfId="0" applyFont="1" applyFill="1" applyBorder="1" applyAlignment="1" applyProtection="1">
      <alignment horizontal="center"/>
    </xf>
    <xf numFmtId="166" fontId="0" fillId="0" borderId="0" xfId="1" applyNumberFormat="1" applyFont="1" applyBorder="1"/>
    <xf numFmtId="166" fontId="0" fillId="0" borderId="1" xfId="1" applyNumberFormat="1" applyFont="1" applyFill="1" applyBorder="1"/>
    <xf numFmtId="1" fontId="0" fillId="0" borderId="1" xfId="0" applyNumberFormat="1" applyBorder="1"/>
    <xf numFmtId="166" fontId="0" fillId="0" borderId="12" xfId="1" applyNumberFormat="1" applyFont="1" applyBorder="1"/>
    <xf numFmtId="166" fontId="0" fillId="0" borderId="12" xfId="0" applyNumberFormat="1" applyBorder="1"/>
    <xf numFmtId="0" fontId="0" fillId="0" borderId="12" xfId="0" applyBorder="1"/>
    <xf numFmtId="166" fontId="0" fillId="0" borderId="0" xfId="0" applyNumberFormat="1" applyBorder="1"/>
    <xf numFmtId="165" fontId="0" fillId="0" borderId="0" xfId="0" applyNumberFormat="1" applyBorder="1"/>
    <xf numFmtId="0" fontId="30" fillId="0" borderId="0" xfId="45" applyFont="1"/>
    <xf numFmtId="0" fontId="2" fillId="0" borderId="0" xfId="45"/>
    <xf numFmtId="0" fontId="2" fillId="0" borderId="0" xfId="45" applyAlignment="1">
      <alignment horizontal="right"/>
    </xf>
    <xf numFmtId="0" fontId="2" fillId="0" borderId="13" xfId="45" applyBorder="1"/>
    <xf numFmtId="0" fontId="2" fillId="0" borderId="13" xfId="45" applyFont="1" applyBorder="1" applyAlignment="1">
      <alignment horizontal="center"/>
    </xf>
    <xf numFmtId="165" fontId="2" fillId="0" borderId="0" xfId="45" applyNumberFormat="1"/>
    <xf numFmtId="0" fontId="2" fillId="0" borderId="1" xfId="45" applyBorder="1"/>
    <xf numFmtId="0" fontId="2" fillId="0" borderId="0" xfId="45" applyFont="1" applyBorder="1" applyAlignment="1">
      <alignment horizontal="center"/>
    </xf>
    <xf numFmtId="165" fontId="2" fillId="0" borderId="0" xfId="45" applyNumberFormat="1" applyFill="1"/>
    <xf numFmtId="2" fontId="2" fillId="0" borderId="0" xfId="45" applyNumberFormat="1"/>
    <xf numFmtId="0" fontId="2" fillId="0" borderId="13" xfId="45" applyFont="1" applyBorder="1" applyAlignment="1"/>
    <xf numFmtId="165" fontId="2" fillId="0" borderId="13" xfId="45" applyNumberFormat="1" applyFill="1" applyBorder="1"/>
    <xf numFmtId="2" fontId="2" fillId="0" borderId="13" xfId="45" applyNumberFormat="1" applyBorder="1"/>
    <xf numFmtId="0" fontId="2" fillId="0" borderId="13" xfId="45" applyBorder="1" applyAlignment="1">
      <alignment horizontal="center"/>
    </xf>
    <xf numFmtId="165" fontId="2" fillId="36" borderId="0" xfId="45" applyNumberFormat="1" applyFont="1" applyFill="1"/>
    <xf numFmtId="169" fontId="2" fillId="36" borderId="0" xfId="45" applyNumberFormat="1" applyFill="1"/>
    <xf numFmtId="0" fontId="2" fillId="0" borderId="0" xfId="45" applyFont="1" applyAlignment="1">
      <alignment horizontal="right"/>
    </xf>
    <xf numFmtId="2" fontId="2" fillId="36" borderId="0" xfId="45" applyNumberFormat="1" applyFill="1"/>
    <xf numFmtId="170" fontId="2" fillId="36" borderId="0" xfId="45" applyNumberFormat="1" applyFill="1"/>
    <xf numFmtId="165" fontId="2" fillId="36" borderId="0" xfId="45" applyNumberFormat="1" applyFill="1"/>
    <xf numFmtId="0" fontId="2" fillId="0" borderId="0" xfId="45" applyNumberFormat="1"/>
    <xf numFmtId="0" fontId="2" fillId="37" borderId="1" xfId="45" applyFill="1" applyBorder="1"/>
    <xf numFmtId="0" fontId="2" fillId="0" borderId="0" xfId="45" applyBorder="1"/>
    <xf numFmtId="0" fontId="2" fillId="37" borderId="0" xfId="45" applyFill="1"/>
    <xf numFmtId="171" fontId="2" fillId="37" borderId="0" xfId="45" applyNumberFormat="1" applyFill="1"/>
    <xf numFmtId="164" fontId="2" fillId="0" borderId="0" xfId="45" applyNumberFormat="1" applyBorder="1"/>
    <xf numFmtId="164" fontId="2" fillId="37" borderId="0" xfId="45" applyNumberFormat="1" applyFill="1"/>
    <xf numFmtId="0" fontId="2" fillId="35" borderId="0" xfId="45" applyFill="1"/>
    <xf numFmtId="2" fontId="2" fillId="35" borderId="0" xfId="45" applyNumberFormat="1" applyFill="1"/>
    <xf numFmtId="165" fontId="2" fillId="35" borderId="0" xfId="45" applyNumberFormat="1" applyFill="1"/>
    <xf numFmtId="0" fontId="2" fillId="0" borderId="1" xfId="45" applyFont="1" applyFill="1" applyBorder="1" applyAlignment="1">
      <alignment horizontal="center"/>
    </xf>
    <xf numFmtId="2" fontId="2" fillId="35" borderId="1" xfId="45" applyNumberFormat="1" applyFill="1" applyBorder="1"/>
    <xf numFmtId="0" fontId="2" fillId="0" borderId="11" xfId="45" applyBorder="1"/>
    <xf numFmtId="0" fontId="0" fillId="0" borderId="0" xfId="0" applyFill="1" applyBorder="1" applyAlignment="1"/>
    <xf numFmtId="0" fontId="0" fillId="0" borderId="14" xfId="0" applyFill="1" applyBorder="1" applyAlignment="1"/>
    <xf numFmtId="0" fontId="32" fillId="0" borderId="15" xfId="0" applyFont="1" applyFill="1" applyBorder="1" applyAlignment="1">
      <alignment horizontal="center"/>
    </xf>
    <xf numFmtId="0" fontId="32" fillId="0" borderId="15" xfId="0" applyFont="1" applyFill="1" applyBorder="1" applyAlignment="1">
      <alignment horizontal="centerContinuous"/>
    </xf>
    <xf numFmtId="164" fontId="0" fillId="35" borderId="0" xfId="0" applyNumberFormat="1" applyFill="1"/>
    <xf numFmtId="0" fontId="2" fillId="0" borderId="12" xfId="45" applyBorder="1"/>
    <xf numFmtId="0" fontId="0" fillId="0" borderId="1" xfId="0" applyBorder="1" applyAlignment="1"/>
    <xf numFmtId="164" fontId="0" fillId="34" borderId="0" xfId="0" applyNumberFormat="1" applyFill="1" applyBorder="1" applyAlignment="1">
      <alignment horizontal="right"/>
    </xf>
    <xf numFmtId="1" fontId="0" fillId="34" borderId="0" xfId="0" applyNumberFormat="1" applyFill="1" applyBorder="1" applyAlignment="1">
      <alignment horizontal="right"/>
    </xf>
    <xf numFmtId="164" fontId="0" fillId="33" borderId="0" xfId="0" applyNumberFormat="1" applyFill="1" applyBorder="1"/>
    <xf numFmtId="166" fontId="0" fillId="0" borderId="0" xfId="1" applyNumberFormat="1" applyFont="1" applyFill="1" applyBorder="1"/>
    <xf numFmtId="166" fontId="2" fillId="0" borderId="0" xfId="1" applyNumberFormat="1" applyFont="1"/>
    <xf numFmtId="166" fontId="2" fillId="0" borderId="1" xfId="1" applyNumberFormat="1" applyFont="1" applyBorder="1"/>
    <xf numFmtId="2" fontId="0" fillId="0" borderId="0" xfId="0" applyNumberFormat="1" applyFill="1" applyBorder="1"/>
    <xf numFmtId="0" fontId="2" fillId="0" borderId="13" xfId="45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164" fontId="0" fillId="0" borderId="1" xfId="0" applyNumberFormat="1" applyFill="1" applyBorder="1"/>
    <xf numFmtId="164" fontId="0" fillId="34" borderId="0" xfId="0" applyNumberFormat="1" applyFont="1" applyFill="1" applyBorder="1" applyAlignment="1">
      <alignment horizontal="right"/>
    </xf>
    <xf numFmtId="1" fontId="0" fillId="34" borderId="0" xfId="0" applyNumberFormat="1" applyFont="1" applyFill="1" applyBorder="1" applyAlignment="1">
      <alignment horizontal="right"/>
    </xf>
    <xf numFmtId="164" fontId="23" fillId="33" borderId="0" xfId="0" applyNumberFormat="1" applyFont="1" applyFill="1" applyBorder="1"/>
    <xf numFmtId="165" fontId="0" fillId="0" borderId="0" xfId="0" applyNumberFormat="1" applyFill="1" applyBorder="1"/>
    <xf numFmtId="165" fontId="0" fillId="0" borderId="1" xfId="0" applyNumberFormat="1" applyFill="1" applyBorder="1"/>
    <xf numFmtId="165" fontId="0" fillId="0" borderId="1" xfId="0" applyNumberFormat="1" applyBorder="1"/>
    <xf numFmtId="164" fontId="0" fillId="0" borderId="0" xfId="0" applyNumberFormat="1" applyFill="1" applyBorder="1"/>
    <xf numFmtId="166" fontId="2" fillId="0" borderId="0" xfId="45" applyNumberFormat="1"/>
    <xf numFmtId="164" fontId="30" fillId="34" borderId="0" xfId="0" applyNumberFormat="1" applyFont="1" applyFill="1" applyBorder="1" applyAlignment="1" applyProtection="1">
      <alignment horizontal="right"/>
    </xf>
    <xf numFmtId="0" fontId="18" fillId="0" borderId="0" xfId="0" applyFont="1"/>
    <xf numFmtId="1" fontId="18" fillId="0" borderId="0" xfId="0" applyNumberFormat="1" applyFont="1"/>
    <xf numFmtId="166" fontId="18" fillId="0" borderId="0" xfId="1" applyNumberFormat="1" applyFont="1" applyBorder="1"/>
    <xf numFmtId="166" fontId="18" fillId="0" borderId="0" xfId="0" applyNumberFormat="1" applyFont="1" applyBorder="1"/>
    <xf numFmtId="0" fontId="18" fillId="0" borderId="0" xfId="0" applyFont="1" applyBorder="1"/>
    <xf numFmtId="0" fontId="18" fillId="34" borderId="0" xfId="0" applyFont="1" applyFill="1"/>
    <xf numFmtId="164" fontId="18" fillId="34" borderId="0" xfId="0" applyNumberFormat="1" applyFont="1" applyFill="1"/>
    <xf numFmtId="1" fontId="18" fillId="34" borderId="0" xfId="0" applyNumberFormat="1" applyFont="1" applyFill="1"/>
    <xf numFmtId="0" fontId="0" fillId="34" borderId="1" xfId="0" applyFont="1" applyFill="1" applyBorder="1"/>
    <xf numFmtId="164" fontId="0" fillId="34" borderId="1" xfId="0" applyNumberFormat="1" applyFont="1" applyFill="1" applyBorder="1"/>
    <xf numFmtId="1" fontId="0" fillId="34" borderId="1" xfId="0" applyNumberFormat="1" applyFont="1" applyFill="1" applyBorder="1"/>
    <xf numFmtId="165" fontId="0" fillId="0" borderId="1" xfId="0" applyNumberFormat="1" applyFont="1" applyFill="1" applyBorder="1"/>
    <xf numFmtId="0" fontId="0" fillId="0" borderId="1" xfId="0" applyFont="1" applyBorder="1"/>
    <xf numFmtId="165" fontId="0" fillId="0" borderId="1" xfId="0" applyNumberFormat="1" applyFont="1" applyBorder="1"/>
    <xf numFmtId="0" fontId="25" fillId="0" borderId="0" xfId="45" applyFont="1" applyAlignment="1">
      <alignment horizontal="right"/>
    </xf>
    <xf numFmtId="167" fontId="0" fillId="0" borderId="0" xfId="3" applyNumberFormat="1" applyFont="1"/>
    <xf numFmtId="0" fontId="0" fillId="0" borderId="0" xfId="0" applyFill="1" applyBorder="1"/>
    <xf numFmtId="0" fontId="2" fillId="0" borderId="0" xfId="45" applyFill="1"/>
    <xf numFmtId="164" fontId="2" fillId="0" borderId="0" xfId="45" applyNumberFormat="1"/>
    <xf numFmtId="0" fontId="33" fillId="0" borderId="13" xfId="45" applyFont="1" applyBorder="1" applyAlignment="1">
      <alignment horizontal="center"/>
    </xf>
    <xf numFmtId="167" fontId="2" fillId="0" borderId="0" xfId="3" applyNumberFormat="1" applyFont="1"/>
    <xf numFmtId="2" fontId="30" fillId="0" borderId="0" xfId="45" applyNumberFormat="1" applyFont="1"/>
    <xf numFmtId="164" fontId="30" fillId="0" borderId="0" xfId="45" applyNumberFormat="1" applyFont="1"/>
    <xf numFmtId="0" fontId="2" fillId="0" borderId="1" xfId="45" applyFont="1" applyBorder="1" applyAlignment="1"/>
    <xf numFmtId="170" fontId="30" fillId="36" borderId="0" xfId="45" applyNumberFormat="1" applyFont="1" applyFill="1"/>
    <xf numFmtId="167" fontId="30" fillId="0" borderId="0" xfId="3" applyNumberFormat="1" applyFont="1"/>
    <xf numFmtId="165" fontId="30" fillId="0" borderId="0" xfId="45" applyNumberFormat="1" applyFont="1" applyFill="1"/>
    <xf numFmtId="2" fontId="34" fillId="0" borderId="0" xfId="45" applyNumberFormat="1" applyFont="1"/>
    <xf numFmtId="167" fontId="34" fillId="0" borderId="0" xfId="3" applyNumberFormat="1" applyFont="1"/>
    <xf numFmtId="164" fontId="0" fillId="0" borderId="0" xfId="0" applyNumberFormat="1"/>
    <xf numFmtId="165" fontId="2" fillId="37" borderId="0" xfId="45" applyNumberFormat="1" applyFill="1"/>
    <xf numFmtId="0" fontId="30" fillId="0" borderId="0" xfId="45" applyFont="1" applyAlignment="1">
      <alignment horizontal="right"/>
    </xf>
    <xf numFmtId="170" fontId="2" fillId="0" borderId="0" xfId="45" applyNumberFormat="1" applyFill="1"/>
    <xf numFmtId="164" fontId="0" fillId="0" borderId="1" xfId="0" applyNumberFormat="1" applyBorder="1"/>
    <xf numFmtId="0" fontId="2" fillId="0" borderId="13" xfId="45" applyFont="1" applyBorder="1" applyAlignment="1">
      <alignment horizontal="center"/>
    </xf>
    <xf numFmtId="0" fontId="2" fillId="0" borderId="11" xfId="45" applyBorder="1" applyAlignment="1">
      <alignment horizontal="center"/>
    </xf>
    <xf numFmtId="0" fontId="2" fillId="0" borderId="1" xfId="45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44" fontId="0" fillId="35" borderId="0" xfId="2" applyNumberFormat="1" applyFont="1" applyFill="1"/>
    <xf numFmtId="9" fontId="2" fillId="35" borderId="0" xfId="3" applyFont="1" applyFill="1"/>
    <xf numFmtId="2" fontId="2" fillId="0" borderId="0" xfId="45" applyNumberFormat="1" applyFill="1"/>
    <xf numFmtId="2" fontId="2" fillId="0" borderId="1" xfId="45" applyNumberFormat="1" applyFill="1" applyBorder="1"/>
  </cellXfs>
  <cellStyles count="49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urrency" xfId="2" builtinId="4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3" xfId="45"/>
    <cellStyle name="Normal 4" xfId="46"/>
    <cellStyle name="Normal 5" xfId="47"/>
    <cellStyle name="Normal 6" xfId="48"/>
    <cellStyle name="Note" xfId="18" builtinId="10" customBuiltin="1"/>
    <cellStyle name="Output" xfId="13" builtinId="21" customBuiltin="1"/>
    <cellStyle name="Percent" xfId="3" builtinId="5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456918961684853"/>
          <c:y val="4.7205122087011851E-2"/>
          <c:w val="0.81855670103092515"/>
          <c:h val="0.82915045350728223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2245954739528527"/>
                  <c:y val="5.5835717164567922E-5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GraphData!$C$2:$C$92</c:f>
              <c:numCache>
                <c:formatCode>General</c:formatCode>
                <c:ptCount val="91"/>
                <c:pt idx="0">
                  <c:v>0.3600000000000001</c:v>
                </c:pt>
                <c:pt idx="1">
                  <c:v>0.33999999999999991</c:v>
                </c:pt>
                <c:pt idx="2">
                  <c:v>0.3600000000000001</c:v>
                </c:pt>
                <c:pt idx="3">
                  <c:v>0.34999999999999987</c:v>
                </c:pt>
                <c:pt idx="4">
                  <c:v>0.32000000000000006</c:v>
                </c:pt>
                <c:pt idx="5">
                  <c:v>0.33999999999999991</c:v>
                </c:pt>
                <c:pt idx="6">
                  <c:v>0.32</c:v>
                </c:pt>
                <c:pt idx="7">
                  <c:v>0.33</c:v>
                </c:pt>
                <c:pt idx="8">
                  <c:v>0.31500000000000006</c:v>
                </c:pt>
                <c:pt idx="9">
                  <c:v>0.3600000000000001</c:v>
                </c:pt>
                <c:pt idx="10">
                  <c:v>0.33999999999999991</c:v>
                </c:pt>
                <c:pt idx="11">
                  <c:v>0.33</c:v>
                </c:pt>
                <c:pt idx="12">
                  <c:v>0.30999999999999994</c:v>
                </c:pt>
                <c:pt idx="13">
                  <c:v>0.32</c:v>
                </c:pt>
                <c:pt idx="14">
                  <c:v>0.34999999999999987</c:v>
                </c:pt>
                <c:pt idx="15">
                  <c:v>0.28000000000000014</c:v>
                </c:pt>
                <c:pt idx="16">
                  <c:v>0.29999999999999993</c:v>
                </c:pt>
                <c:pt idx="17">
                  <c:v>0.27</c:v>
                </c:pt>
                <c:pt idx="18">
                  <c:v>0.25999999999999995</c:v>
                </c:pt>
                <c:pt idx="19">
                  <c:v>0.29999999999999993</c:v>
                </c:pt>
                <c:pt idx="20">
                  <c:v>0.30999999999999994</c:v>
                </c:pt>
                <c:pt idx="21">
                  <c:v>0.29999999999999993</c:v>
                </c:pt>
                <c:pt idx="22">
                  <c:v>0.32</c:v>
                </c:pt>
                <c:pt idx="23">
                  <c:v>0.3899999999999999</c:v>
                </c:pt>
                <c:pt idx="24">
                  <c:v>0.35500000000000015</c:v>
                </c:pt>
                <c:pt idx="25">
                  <c:v>0.28000000000000014</c:v>
                </c:pt>
                <c:pt idx="26">
                  <c:v>0.29999999999999993</c:v>
                </c:pt>
                <c:pt idx="27">
                  <c:v>0.24500000000000008</c:v>
                </c:pt>
                <c:pt idx="28">
                  <c:v>0.27499999999999997</c:v>
                </c:pt>
                <c:pt idx="29">
                  <c:v>0.32500000000000007</c:v>
                </c:pt>
                <c:pt idx="30">
                  <c:v>0.33500000000000002</c:v>
                </c:pt>
                <c:pt idx="31">
                  <c:v>0.37999999999999995</c:v>
                </c:pt>
                <c:pt idx="32">
                  <c:v>0.40000000000000013</c:v>
                </c:pt>
                <c:pt idx="33">
                  <c:v>0.29999999999999993</c:v>
                </c:pt>
                <c:pt idx="34">
                  <c:v>0.28999999999999998</c:v>
                </c:pt>
                <c:pt idx="35">
                  <c:v>0.29999999999999993</c:v>
                </c:pt>
                <c:pt idx="36">
                  <c:v>0.28500000000000003</c:v>
                </c:pt>
                <c:pt idx="37">
                  <c:v>0.27499999999999997</c:v>
                </c:pt>
                <c:pt idx="38">
                  <c:v>0.25</c:v>
                </c:pt>
                <c:pt idx="39">
                  <c:v>0.28999999999999998</c:v>
                </c:pt>
                <c:pt idx="40">
                  <c:v>0.30999999999999994</c:v>
                </c:pt>
                <c:pt idx="41">
                  <c:v>0.31500000000000006</c:v>
                </c:pt>
                <c:pt idx="42">
                  <c:v>0.32500000000000007</c:v>
                </c:pt>
                <c:pt idx="43">
                  <c:v>0.42999999999999988</c:v>
                </c:pt>
                <c:pt idx="44">
                  <c:v>0.41000000000000009</c:v>
                </c:pt>
                <c:pt idx="45">
                  <c:v>0.25</c:v>
                </c:pt>
                <c:pt idx="46">
                  <c:v>0.25999999999999995</c:v>
                </c:pt>
                <c:pt idx="47">
                  <c:v>0.27</c:v>
                </c:pt>
                <c:pt idx="48">
                  <c:v>0.28999999999999998</c:v>
                </c:pt>
                <c:pt idx="49">
                  <c:v>0.32750000000000001</c:v>
                </c:pt>
                <c:pt idx="50">
                  <c:v>0.33999999999999991</c:v>
                </c:pt>
                <c:pt idx="51">
                  <c:v>0.31749999999999995</c:v>
                </c:pt>
                <c:pt idx="52">
                  <c:v>0.29999999999999993</c:v>
                </c:pt>
                <c:pt idx="53">
                  <c:v>0.33500000000000002</c:v>
                </c:pt>
                <c:pt idx="54">
                  <c:v>0.30999999999999994</c:v>
                </c:pt>
                <c:pt idx="55">
                  <c:v>0.37999999999999995</c:v>
                </c:pt>
                <c:pt idx="56">
                  <c:v>0.3600000000000001</c:v>
                </c:pt>
                <c:pt idx="57">
                  <c:v>0.26500000000000007</c:v>
                </c:pt>
                <c:pt idx="58">
                  <c:v>0.28999999999999998</c:v>
                </c:pt>
                <c:pt idx="59">
                  <c:v>0.32</c:v>
                </c:pt>
                <c:pt idx="60">
                  <c:v>0.29999999999999993</c:v>
                </c:pt>
                <c:pt idx="61">
                  <c:v>0.28999999999999998</c:v>
                </c:pt>
                <c:pt idx="62">
                  <c:v>0.33</c:v>
                </c:pt>
                <c:pt idx="63">
                  <c:v>0.37999999999999995</c:v>
                </c:pt>
                <c:pt idx="64">
                  <c:v>0.33999999999999991</c:v>
                </c:pt>
                <c:pt idx="65">
                  <c:v>0.30999999999999994</c:v>
                </c:pt>
                <c:pt idx="66">
                  <c:v>0.28000000000000014</c:v>
                </c:pt>
                <c:pt idx="67">
                  <c:v>0.33999999999999991</c:v>
                </c:pt>
                <c:pt idx="68">
                  <c:v>0.33999999999999991</c:v>
                </c:pt>
                <c:pt idx="69">
                  <c:v>0.34999999999999987</c:v>
                </c:pt>
                <c:pt idx="70">
                  <c:v>0.32500000000000007</c:v>
                </c:pt>
                <c:pt idx="71">
                  <c:v>0.30499999999999999</c:v>
                </c:pt>
                <c:pt idx="72">
                  <c:v>0.27</c:v>
                </c:pt>
                <c:pt idx="73">
                  <c:v>0.27</c:v>
                </c:pt>
                <c:pt idx="74">
                  <c:v>0.29499999999999998</c:v>
                </c:pt>
                <c:pt idx="75">
                  <c:v>0.25</c:v>
                </c:pt>
                <c:pt idx="76">
                  <c:v>0.2599999999999999</c:v>
                </c:pt>
                <c:pt idx="77">
                  <c:v>0.38</c:v>
                </c:pt>
                <c:pt idx="78">
                  <c:v>0.3600000000000001</c:v>
                </c:pt>
                <c:pt idx="79">
                  <c:v>0.31500000000000006</c:v>
                </c:pt>
                <c:pt idx="80">
                  <c:v>0.29499999999999998</c:v>
                </c:pt>
                <c:pt idx="81">
                  <c:v>0.33</c:v>
                </c:pt>
                <c:pt idx="82">
                  <c:v>0.29499999999999998</c:v>
                </c:pt>
                <c:pt idx="83">
                  <c:v>0.3949999999999998</c:v>
                </c:pt>
                <c:pt idx="84">
                  <c:v>0.3849999999999999</c:v>
                </c:pt>
                <c:pt idx="85">
                  <c:v>0.32500000000000007</c:v>
                </c:pt>
                <c:pt idx="86">
                  <c:v>0.31999999999999995</c:v>
                </c:pt>
                <c:pt idx="87">
                  <c:v>0.3650000000000001</c:v>
                </c:pt>
                <c:pt idx="88">
                  <c:v>0.3899999999999999</c:v>
                </c:pt>
                <c:pt idx="89">
                  <c:v>0.25499999999999995</c:v>
                </c:pt>
                <c:pt idx="90">
                  <c:v>0.27</c:v>
                </c:pt>
              </c:numCache>
            </c:numRef>
          </c:xVal>
          <c:yVal>
            <c:numRef>
              <c:f>GraphData!$U$2:$U$92</c:f>
              <c:numCache>
                <c:formatCode>0.0</c:formatCode>
                <c:ptCount val="91"/>
                <c:pt idx="0">
                  <c:v>213.12621178151704</c:v>
                </c:pt>
                <c:pt idx="1">
                  <c:v>193.52817698165435</c:v>
                </c:pt>
                <c:pt idx="2">
                  <c:v>250.89199529911693</c:v>
                </c:pt>
                <c:pt idx="3">
                  <c:v>187.93384432284017</c:v>
                </c:pt>
                <c:pt idx="4">
                  <c:v>196.61247046295276</c:v>
                </c:pt>
                <c:pt idx="5">
                  <c:v>192.14848076450971</c:v>
                </c:pt>
                <c:pt idx="6">
                  <c:v>161.34109258841997</c:v>
                </c:pt>
                <c:pt idx="7">
                  <c:v>181.74406298291987</c:v>
                </c:pt>
                <c:pt idx="8">
                  <c:v>119.48508185764862</c:v>
                </c:pt>
                <c:pt idx="9">
                  <c:v>191.93859506604036</c:v>
                </c:pt>
                <c:pt idx="10">
                  <c:v>178.33120886054593</c:v>
                </c:pt>
                <c:pt idx="11">
                  <c:v>171.43148538569469</c:v>
                </c:pt>
                <c:pt idx="12">
                  <c:v>180.78690649977833</c:v>
                </c:pt>
                <c:pt idx="13">
                  <c:v>175.72694816739346</c:v>
                </c:pt>
                <c:pt idx="14">
                  <c:v>210.23832576428714</c:v>
                </c:pt>
                <c:pt idx="15">
                  <c:v>186.65172832953812</c:v>
                </c:pt>
                <c:pt idx="16">
                  <c:v>132.97243483030459</c:v>
                </c:pt>
                <c:pt idx="17">
                  <c:v>112.09817972284588</c:v>
                </c:pt>
                <c:pt idx="18">
                  <c:v>80.352471462104702</c:v>
                </c:pt>
                <c:pt idx="19">
                  <c:v>162.92746559466295</c:v>
                </c:pt>
                <c:pt idx="20">
                  <c:v>218.61006793416976</c:v>
                </c:pt>
                <c:pt idx="21">
                  <c:v>196.04856839354662</c:v>
                </c:pt>
                <c:pt idx="22">
                  <c:v>201.17834676220897</c:v>
                </c:pt>
                <c:pt idx="23">
                  <c:v>196.32835525138645</c:v>
                </c:pt>
                <c:pt idx="24">
                  <c:v>215.35890703698345</c:v>
                </c:pt>
                <c:pt idx="25">
                  <c:v>153.81806443461124</c:v>
                </c:pt>
                <c:pt idx="26">
                  <c:v>184.05825851376665</c:v>
                </c:pt>
                <c:pt idx="27">
                  <c:v>72.886595578233909</c:v>
                </c:pt>
                <c:pt idx="28">
                  <c:v>78.560416256687432</c:v>
                </c:pt>
                <c:pt idx="29">
                  <c:v>148.01461322721957</c:v>
                </c:pt>
                <c:pt idx="30">
                  <c:v>162.09881376860284</c:v>
                </c:pt>
                <c:pt idx="31">
                  <c:v>203.9319788572173</c:v>
                </c:pt>
                <c:pt idx="32">
                  <c:v>216.11349309820503</c:v>
                </c:pt>
                <c:pt idx="33">
                  <c:v>167.71620702744215</c:v>
                </c:pt>
                <c:pt idx="34">
                  <c:v>165.81123835778615</c:v>
                </c:pt>
                <c:pt idx="35">
                  <c:v>169.19650992144011</c:v>
                </c:pt>
                <c:pt idx="36">
                  <c:v>109.7193373509882</c:v>
                </c:pt>
                <c:pt idx="37">
                  <c:v>120.12138064558347</c:v>
                </c:pt>
                <c:pt idx="38">
                  <c:v>151.67911982872744</c:v>
                </c:pt>
                <c:pt idx="39">
                  <c:v>132.06678873270118</c:v>
                </c:pt>
                <c:pt idx="40">
                  <c:v>78.569839764014603</c:v>
                </c:pt>
                <c:pt idx="41">
                  <c:v>199.43624748017376</c:v>
                </c:pt>
                <c:pt idx="42">
                  <c:v>211.97098446814547</c:v>
                </c:pt>
                <c:pt idx="43">
                  <c:v>246.70372600582766</c:v>
                </c:pt>
                <c:pt idx="44">
                  <c:v>231.48363025967885</c:v>
                </c:pt>
                <c:pt idx="45">
                  <c:v>131.82203040863138</c:v>
                </c:pt>
                <c:pt idx="46">
                  <c:v>94.338168101295793</c:v>
                </c:pt>
                <c:pt idx="47">
                  <c:v>145.37558606424375</c:v>
                </c:pt>
                <c:pt idx="48">
                  <c:v>173.19522326792566</c:v>
                </c:pt>
                <c:pt idx="49">
                  <c:v>159.07608616564374</c:v>
                </c:pt>
                <c:pt idx="50">
                  <c:v>256.96630098256838</c:v>
                </c:pt>
                <c:pt idx="51">
                  <c:v>223.46350044375399</c:v>
                </c:pt>
                <c:pt idx="52">
                  <c:v>172.65468701194612</c:v>
                </c:pt>
                <c:pt idx="53">
                  <c:v>197.47889802095733</c:v>
                </c:pt>
                <c:pt idx="54">
                  <c:v>180.55062985404817</c:v>
                </c:pt>
                <c:pt idx="55">
                  <c:v>201.68471740366203</c:v>
                </c:pt>
                <c:pt idx="56">
                  <c:v>150.53485171688624</c:v>
                </c:pt>
                <c:pt idx="57">
                  <c:v>161.83508194644895</c:v>
                </c:pt>
                <c:pt idx="58">
                  <c:v>134.91266922171377</c:v>
                </c:pt>
                <c:pt idx="59">
                  <c:v>146.80262462076482</c:v>
                </c:pt>
                <c:pt idx="60">
                  <c:v>150.00542240729774</c:v>
                </c:pt>
                <c:pt idx="61">
                  <c:v>167.22926562348405</c:v>
                </c:pt>
                <c:pt idx="62">
                  <c:v>192.14072710345977</c:v>
                </c:pt>
                <c:pt idx="63">
                  <c:v>197.62321942649882</c:v>
                </c:pt>
                <c:pt idx="64">
                  <c:v>170.54319724534935</c:v>
                </c:pt>
                <c:pt idx="65">
                  <c:v>172.94537254670456</c:v>
                </c:pt>
                <c:pt idx="66">
                  <c:v>129.84724509166963</c:v>
                </c:pt>
                <c:pt idx="67">
                  <c:v>197.21136066266521</c:v>
                </c:pt>
                <c:pt idx="68">
                  <c:v>137.04374791033752</c:v>
                </c:pt>
                <c:pt idx="69">
                  <c:v>212.07904319697579</c:v>
                </c:pt>
                <c:pt idx="70">
                  <c:v>165.17393682039841</c:v>
                </c:pt>
                <c:pt idx="71">
                  <c:v>168.58060777977136</c:v>
                </c:pt>
                <c:pt idx="72">
                  <c:v>170.01308459418388</c:v>
                </c:pt>
                <c:pt idx="73">
                  <c:v>63.99240004737355</c:v>
                </c:pt>
                <c:pt idx="74">
                  <c:v>145.88752075121607</c:v>
                </c:pt>
                <c:pt idx="75">
                  <c:v>97.108898767794429</c:v>
                </c:pt>
                <c:pt idx="76">
                  <c:v>126.62592430683526</c:v>
                </c:pt>
                <c:pt idx="77">
                  <c:v>234.47972239768794</c:v>
                </c:pt>
                <c:pt idx="78">
                  <c:v>152.97769940859601</c:v>
                </c:pt>
                <c:pt idx="79">
                  <c:v>204.19173570196338</c:v>
                </c:pt>
                <c:pt idx="80">
                  <c:v>211.52312347481222</c:v>
                </c:pt>
                <c:pt idx="81">
                  <c:v>191.43402378843678</c:v>
                </c:pt>
                <c:pt idx="82">
                  <c:v>188.38507532023118</c:v>
                </c:pt>
                <c:pt idx="83">
                  <c:v>270.91181067195373</c:v>
                </c:pt>
                <c:pt idx="84">
                  <c:v>204.68351050885784</c:v>
                </c:pt>
                <c:pt idx="85">
                  <c:v>209.32874188396397</c:v>
                </c:pt>
                <c:pt idx="86">
                  <c:v>120.41783082974572</c:v>
                </c:pt>
                <c:pt idx="87">
                  <c:v>252.21614866150784</c:v>
                </c:pt>
                <c:pt idx="88">
                  <c:v>243.00962879912669</c:v>
                </c:pt>
                <c:pt idx="89">
                  <c:v>134.7696058327584</c:v>
                </c:pt>
                <c:pt idx="90">
                  <c:v>161.82623422027956</c:v>
                </c:pt>
              </c:numCache>
            </c:numRef>
          </c:yVal>
        </c:ser>
        <c:axId val="150675456"/>
        <c:axId val="150677376"/>
      </c:scatterChart>
      <c:valAx>
        <c:axId val="1506754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(m)</a:t>
                </a:r>
              </a:p>
            </c:rich>
          </c:tx>
          <c:layout>
            <c:manualLayout>
              <c:xMode val="edge"/>
              <c:yMode val="edge"/>
              <c:x val="0.39381450499560983"/>
              <c:y val="0.9385253859396585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677376"/>
        <c:crosses val="autoZero"/>
        <c:crossBetween val="midCat"/>
      </c:valAx>
      <c:valAx>
        <c:axId val="1506773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Log value ($/m</a:t>
                </a:r>
                <a:r>
                  <a:rPr lang="en-NZ" sz="800" b="1" i="0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3</a:t>
                </a: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3.2989670469985549E-2"/>
              <c:y val="0.31770919764061833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67545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plotArea>
      <c:layout>
        <c:manualLayout>
          <c:layoutTarget val="inner"/>
          <c:xMode val="edge"/>
          <c:yMode val="edge"/>
          <c:x val="0.16303018372703462"/>
          <c:y val="5.1400554097404488E-2"/>
          <c:w val="0.79233792650918788"/>
          <c:h val="0.77952778327480965"/>
        </c:manualLayout>
      </c:layout>
      <c:scatterChart>
        <c:scatterStyle val="lineMarker"/>
        <c:ser>
          <c:idx val="2"/>
          <c:order val="0"/>
          <c:tx>
            <c:strRef>
              <c:f>'Inputs&amp;Outputs'!$M$7</c:f>
              <c:strCache>
                <c:ptCount val="1"/>
                <c:pt idx="0">
                  <c:v>300 sph</c:v>
                </c:pt>
              </c:strCache>
            </c:strRef>
          </c:tx>
          <c:marker>
            <c:symbol val="none"/>
          </c:marker>
          <c:xVal>
            <c:numRef>
              <c:f>'Inputs&amp;Outputs'!$N$6:$AQ$6</c:f>
              <c:numCache>
                <c:formatCode>General</c:formatCode>
                <c:ptCount val="30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32</c:v>
                </c:pt>
                <c:pt idx="22">
                  <c:v>33</c:v>
                </c:pt>
                <c:pt idx="23">
                  <c:v>34</c:v>
                </c:pt>
                <c:pt idx="24">
                  <c:v>35</c:v>
                </c:pt>
                <c:pt idx="25">
                  <c:v>36</c:v>
                </c:pt>
                <c:pt idx="26">
                  <c:v>37</c:v>
                </c:pt>
                <c:pt idx="27">
                  <c:v>38</c:v>
                </c:pt>
                <c:pt idx="28">
                  <c:v>39</c:v>
                </c:pt>
                <c:pt idx="29">
                  <c:v>40</c:v>
                </c:pt>
              </c:numCache>
            </c:numRef>
          </c:xVal>
          <c:yVal>
            <c:numRef>
              <c:f>'Inputs&amp;Outputs'!$N$7:$AQ$7</c:f>
              <c:numCache>
                <c:formatCode>_-* #,##0_-;\-* #,##0_-;_-* "-"??_-;_-@_-</c:formatCode>
                <c:ptCount val="30"/>
                <c:pt idx="0">
                  <c:v>-1834.2576207264567</c:v>
                </c:pt>
                <c:pt idx="1">
                  <c:v>-432.13395128687716</c:v>
                </c:pt>
                <c:pt idx="2">
                  <c:v>-332.16219026784938</c:v>
                </c:pt>
                <c:pt idx="3">
                  <c:v>883.60716322951612</c:v>
                </c:pt>
                <c:pt idx="4">
                  <c:v>930.26877975457819</c:v>
                </c:pt>
                <c:pt idx="5">
                  <c:v>1817.9521517550838</c:v>
                </c:pt>
                <c:pt idx="6">
                  <c:v>1793.9795795596929</c:v>
                </c:pt>
                <c:pt idx="7">
                  <c:v>1720.047167820635</c:v>
                </c:pt>
                <c:pt idx="8">
                  <c:v>1605.1542484065239</c:v>
                </c:pt>
                <c:pt idx="9">
                  <c:v>2112.1270103123989</c:v>
                </c:pt>
                <c:pt idx="10">
                  <c:v>1941.9474351568851</c:v>
                </c:pt>
                <c:pt idx="11">
                  <c:v>1746.6456262947859</c:v>
                </c:pt>
                <c:pt idx="12">
                  <c:v>1532.1947121020894</c:v>
                </c:pt>
                <c:pt idx="13">
                  <c:v>1303.7047175290445</c:v>
                </c:pt>
                <c:pt idx="14">
                  <c:v>1444.3624430042946</c:v>
                </c:pt>
                <c:pt idx="15">
                  <c:v>1195.0409818373246</c:v>
                </c:pt>
                <c:pt idx="16">
                  <c:v>941.05963069294467</c:v>
                </c:pt>
                <c:pt idx="17">
                  <c:v>685.25554570511395</c:v>
                </c:pt>
                <c:pt idx="18">
                  <c:v>429.97851617031483</c:v>
                </c:pt>
                <c:pt idx="19">
                  <c:v>177.15664194589681</c:v>
                </c:pt>
                <c:pt idx="20">
                  <c:v>-71.645153941645731</c:v>
                </c:pt>
                <c:pt idx="21">
                  <c:v>-134.55643786749715</c:v>
                </c:pt>
                <c:pt idx="22">
                  <c:v>-376.4547934519278</c:v>
                </c:pt>
                <c:pt idx="23">
                  <c:v>-611.70459455283526</c:v>
                </c:pt>
                <c:pt idx="24">
                  <c:v>-839.6499137524338</c:v>
                </c:pt>
                <c:pt idx="25">
                  <c:v>-1059.8079676929688</c:v>
                </c:pt>
                <c:pt idx="26">
                  <c:v>-1271.8421419655533</c:v>
                </c:pt>
                <c:pt idx="27">
                  <c:v>-1475.5386319525405</c:v>
                </c:pt>
                <c:pt idx="28">
                  <c:v>-1670.7862636617124</c:v>
                </c:pt>
                <c:pt idx="29">
                  <c:v>-1857.559100719975</c:v>
                </c:pt>
              </c:numCache>
            </c:numRef>
          </c:yVal>
        </c:ser>
        <c:ser>
          <c:idx val="3"/>
          <c:order val="1"/>
          <c:tx>
            <c:strRef>
              <c:f>'Inputs&amp;Outputs'!$M$8</c:f>
              <c:strCache>
                <c:ptCount val="1"/>
                <c:pt idx="0">
                  <c:v>400 sph</c:v>
                </c:pt>
              </c:strCache>
            </c:strRef>
          </c:tx>
          <c:marker>
            <c:symbol val="none"/>
          </c:marker>
          <c:xVal>
            <c:numRef>
              <c:f>'Inputs&amp;Outputs'!$N$6:$AQ$6</c:f>
              <c:numCache>
                <c:formatCode>General</c:formatCode>
                <c:ptCount val="30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32</c:v>
                </c:pt>
                <c:pt idx="22">
                  <c:v>33</c:v>
                </c:pt>
                <c:pt idx="23">
                  <c:v>34</c:v>
                </c:pt>
                <c:pt idx="24">
                  <c:v>35</c:v>
                </c:pt>
                <c:pt idx="25">
                  <c:v>36</c:v>
                </c:pt>
                <c:pt idx="26">
                  <c:v>37</c:v>
                </c:pt>
                <c:pt idx="27">
                  <c:v>38</c:v>
                </c:pt>
                <c:pt idx="28">
                  <c:v>39</c:v>
                </c:pt>
                <c:pt idx="29">
                  <c:v>40</c:v>
                </c:pt>
              </c:numCache>
            </c:numRef>
          </c:xVal>
          <c:yVal>
            <c:numRef>
              <c:f>'Inputs&amp;Outputs'!$N$8:$AQ$8</c:f>
              <c:numCache>
                <c:formatCode>_-* #,##0_-;\-* #,##0_-;_-* "-"??_-;_-@_-</c:formatCode>
                <c:ptCount val="30"/>
                <c:pt idx="0">
                  <c:v>-1840.08776397526</c:v>
                </c:pt>
                <c:pt idx="1">
                  <c:v>-1838.1104160487189</c:v>
                </c:pt>
                <c:pt idx="2">
                  <c:v>-1899.6891217103298</c:v>
                </c:pt>
                <c:pt idx="3">
                  <c:v>-1981.2708506186448</c:v>
                </c:pt>
                <c:pt idx="4">
                  <c:v>-660.86690887824761</c:v>
                </c:pt>
                <c:pt idx="5">
                  <c:v>-715.41292650901141</c:v>
                </c:pt>
                <c:pt idx="6">
                  <c:v>-767.56177405287917</c:v>
                </c:pt>
                <c:pt idx="7">
                  <c:v>204.83194231983634</c:v>
                </c:pt>
                <c:pt idx="8">
                  <c:v>97.14473604711111</c:v>
                </c:pt>
                <c:pt idx="9">
                  <c:v>-32.8186740198189</c:v>
                </c:pt>
                <c:pt idx="10">
                  <c:v>-180.02032544052418</c:v>
                </c:pt>
                <c:pt idx="11">
                  <c:v>390.6858523904848</c:v>
                </c:pt>
                <c:pt idx="12">
                  <c:v>213.05607159396641</c:v>
                </c:pt>
                <c:pt idx="13">
                  <c:v>25.516703056534425</c:v>
                </c:pt>
                <c:pt idx="14">
                  <c:v>-168.6388414802359</c:v>
                </c:pt>
                <c:pt idx="15">
                  <c:v>-366.64632705458189</c:v>
                </c:pt>
                <c:pt idx="16">
                  <c:v>-120.61595474551359</c:v>
                </c:pt>
                <c:pt idx="17">
                  <c:v>-330.49080375087124</c:v>
                </c:pt>
                <c:pt idx="18">
                  <c:v>-539.68514814148512</c:v>
                </c:pt>
                <c:pt idx="19">
                  <c:v>-746.66401365588581</c:v>
                </c:pt>
                <c:pt idx="20">
                  <c:v>-950.18365469871605</c:v>
                </c:pt>
                <c:pt idx="21">
                  <c:v>-1149.2499989364924</c:v>
                </c:pt>
                <c:pt idx="22">
                  <c:v>-1343.0821701600767</c:v>
                </c:pt>
                <c:pt idx="23">
                  <c:v>-1531.080628234065</c:v>
                </c:pt>
                <c:pt idx="24">
                  <c:v>-1509.3982264412366</c:v>
                </c:pt>
                <c:pt idx="25">
                  <c:v>-1691.8133249593316</c:v>
                </c:pt>
                <c:pt idx="26">
                  <c:v>-1867.5309758223907</c:v>
                </c:pt>
                <c:pt idx="27">
                  <c:v>-2036.3711328524191</c:v>
                </c:pt>
                <c:pt idx="28">
                  <c:v>-2198.2387745158226</c:v>
                </c:pt>
                <c:pt idx="29">
                  <c:v>-2353.1095463158485</c:v>
                </c:pt>
              </c:numCache>
            </c:numRef>
          </c:yVal>
        </c:ser>
        <c:ser>
          <c:idx val="4"/>
          <c:order val="2"/>
          <c:tx>
            <c:strRef>
              <c:f>'Inputs&amp;Outputs'!$M$9</c:f>
              <c:strCache>
                <c:ptCount val="1"/>
                <c:pt idx="0">
                  <c:v>500 sph</c:v>
                </c:pt>
              </c:strCache>
            </c:strRef>
          </c:tx>
          <c:marker>
            <c:symbol val="none"/>
          </c:marker>
          <c:xVal>
            <c:numRef>
              <c:f>'Inputs&amp;Outputs'!$N$6:$AQ$6</c:f>
              <c:numCache>
                <c:formatCode>General</c:formatCode>
                <c:ptCount val="30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32</c:v>
                </c:pt>
                <c:pt idx="22">
                  <c:v>33</c:v>
                </c:pt>
                <c:pt idx="23">
                  <c:v>34</c:v>
                </c:pt>
                <c:pt idx="24">
                  <c:v>35</c:v>
                </c:pt>
                <c:pt idx="25">
                  <c:v>36</c:v>
                </c:pt>
                <c:pt idx="26">
                  <c:v>37</c:v>
                </c:pt>
                <c:pt idx="27">
                  <c:v>38</c:v>
                </c:pt>
                <c:pt idx="28">
                  <c:v>39</c:v>
                </c:pt>
                <c:pt idx="29">
                  <c:v>40</c:v>
                </c:pt>
              </c:numCache>
            </c:numRef>
          </c:xVal>
          <c:yVal>
            <c:numRef>
              <c:f>'Inputs&amp;Outputs'!$N$9:$AQ$9</c:f>
              <c:numCache>
                <c:formatCode>_-* #,##0_-;\-* #,##0_-;_-* "-"??_-;_-@_-</c:formatCode>
                <c:ptCount val="30"/>
                <c:pt idx="0">
                  <c:v>-1807.7781784579408</c:v>
                </c:pt>
                <c:pt idx="1">
                  <c:v>-1847.0099986466539</c:v>
                </c:pt>
                <c:pt idx="2">
                  <c:v>-1911.3105317471677</c:v>
                </c:pt>
                <c:pt idx="3">
                  <c:v>-1950.9579092193962</c:v>
                </c:pt>
                <c:pt idx="4">
                  <c:v>-2044.611299175247</c:v>
                </c:pt>
                <c:pt idx="5">
                  <c:v>-2149.442755563462</c:v>
                </c:pt>
                <c:pt idx="6">
                  <c:v>-2261.9417770101791</c:v>
                </c:pt>
                <c:pt idx="7">
                  <c:v>-1106.633061211684</c:v>
                </c:pt>
                <c:pt idx="8">
                  <c:v>-1217.5054008186366</c:v>
                </c:pt>
                <c:pt idx="9">
                  <c:v>-1340.0036714128846</c:v>
                </c:pt>
                <c:pt idx="10">
                  <c:v>-1446.8644877453939</c:v>
                </c:pt>
                <c:pt idx="11">
                  <c:v>-1582.9543530982851</c:v>
                </c:pt>
                <c:pt idx="12">
                  <c:v>-857.76844564181602</c:v>
                </c:pt>
                <c:pt idx="13">
                  <c:v>-1015.790620654127</c:v>
                </c:pt>
                <c:pt idx="14">
                  <c:v>-1177.3580381981637</c:v>
                </c:pt>
                <c:pt idx="15">
                  <c:v>-1340.4857513388624</c:v>
                </c:pt>
                <c:pt idx="16">
                  <c:v>-1503.5363263934232</c:v>
                </c:pt>
                <c:pt idx="17">
                  <c:v>-1147.1702354097788</c:v>
                </c:pt>
                <c:pt idx="18">
                  <c:v>-1322.195523978166</c:v>
                </c:pt>
                <c:pt idx="19">
                  <c:v>-1494.745985437115</c:v>
                </c:pt>
                <c:pt idx="20">
                  <c:v>-1663.8837649005281</c:v>
                </c:pt>
                <c:pt idx="21">
                  <c:v>-1828.8674227397441</c:v>
                </c:pt>
                <c:pt idx="22">
                  <c:v>-1989.1226160833089</c:v>
                </c:pt>
                <c:pt idx="23">
                  <c:v>-2144.2165890488691</c:v>
                </c:pt>
                <c:pt idx="24">
                  <c:v>-2286.463510548358</c:v>
                </c:pt>
                <c:pt idx="25">
                  <c:v>-2180.8666064696822</c:v>
                </c:pt>
                <c:pt idx="26">
                  <c:v>-2329.3748198661929</c:v>
                </c:pt>
                <c:pt idx="27">
                  <c:v>-2471.9685132026761</c:v>
                </c:pt>
                <c:pt idx="28">
                  <c:v>-2608.5842857180169</c:v>
                </c:pt>
                <c:pt idx="29">
                  <c:v>-2739.2163400394288</c:v>
                </c:pt>
              </c:numCache>
            </c:numRef>
          </c:yVal>
        </c:ser>
        <c:ser>
          <c:idx val="5"/>
          <c:order val="3"/>
          <c:tx>
            <c:strRef>
              <c:f>'Inputs&amp;Outputs'!$M$10</c:f>
              <c:strCache>
                <c:ptCount val="1"/>
                <c:pt idx="0">
                  <c:v>600 sph</c:v>
                </c:pt>
              </c:strCache>
            </c:strRef>
          </c:tx>
          <c:marker>
            <c:symbol val="none"/>
          </c:marker>
          <c:xVal>
            <c:numRef>
              <c:f>'Inputs&amp;Outputs'!$N$6:$AQ$6</c:f>
              <c:numCache>
                <c:formatCode>General</c:formatCode>
                <c:ptCount val="30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32</c:v>
                </c:pt>
                <c:pt idx="22">
                  <c:v>33</c:v>
                </c:pt>
                <c:pt idx="23">
                  <c:v>34</c:v>
                </c:pt>
                <c:pt idx="24">
                  <c:v>35</c:v>
                </c:pt>
                <c:pt idx="25">
                  <c:v>36</c:v>
                </c:pt>
                <c:pt idx="26">
                  <c:v>37</c:v>
                </c:pt>
                <c:pt idx="27">
                  <c:v>38</c:v>
                </c:pt>
                <c:pt idx="28">
                  <c:v>39</c:v>
                </c:pt>
                <c:pt idx="29">
                  <c:v>40</c:v>
                </c:pt>
              </c:numCache>
            </c:numRef>
          </c:xVal>
          <c:yVal>
            <c:numRef>
              <c:f>'Inputs&amp;Outputs'!$N$10:$AQ$10</c:f>
              <c:numCache>
                <c:formatCode>_-* #,##0_-;\-* #,##0_-;_-* "-"??_-;_-@_-</c:formatCode>
                <c:ptCount val="30"/>
                <c:pt idx="0">
                  <c:v>-1840.953824083917</c:v>
                </c:pt>
                <c:pt idx="1">
                  <c:v>-1819.6756626485378</c:v>
                </c:pt>
                <c:pt idx="2">
                  <c:v>-1880.6245020548661</c:v>
                </c:pt>
                <c:pt idx="3">
                  <c:v>-1961.3042893108006</c:v>
                </c:pt>
                <c:pt idx="4">
                  <c:v>-2056.7011759923143</c:v>
                </c:pt>
                <c:pt idx="5">
                  <c:v>-2162.630519174174</c:v>
                </c:pt>
                <c:pt idx="6">
                  <c:v>-2232.8540265569422</c:v>
                </c:pt>
                <c:pt idx="7">
                  <c:v>-2348.4239082645331</c:v>
                </c:pt>
                <c:pt idx="8">
                  <c:v>-2466.7488948028567</c:v>
                </c:pt>
                <c:pt idx="9">
                  <c:v>-2585.9667970786813</c:v>
                </c:pt>
                <c:pt idx="10">
                  <c:v>-2704.6054895368507</c:v>
                </c:pt>
                <c:pt idx="11">
                  <c:v>-1743.9507693733326</c:v>
                </c:pt>
                <c:pt idx="12">
                  <c:v>-1876.124614914434</c:v>
                </c:pt>
                <c:pt idx="13">
                  <c:v>-2009.8092651543179</c:v>
                </c:pt>
                <c:pt idx="14">
                  <c:v>-2143.5461839459631</c:v>
                </c:pt>
                <c:pt idx="15">
                  <c:v>-2257.537830958729</c:v>
                </c:pt>
                <c:pt idx="16">
                  <c:v>-2388.1939782544882</c:v>
                </c:pt>
                <c:pt idx="17">
                  <c:v>-1870.7406637614417</c:v>
                </c:pt>
                <c:pt idx="18">
                  <c:v>-2016.8970125767228</c:v>
                </c:pt>
                <c:pt idx="19">
                  <c:v>-2160.1224520330056</c:v>
                </c:pt>
                <c:pt idx="20">
                  <c:v>-2299.7757825339918</c:v>
                </c:pt>
                <c:pt idx="21">
                  <c:v>-2435.3625360198853</c:v>
                </c:pt>
                <c:pt idx="22">
                  <c:v>-2566.5122116353818</c:v>
                </c:pt>
                <c:pt idx="23">
                  <c:v>-2692.9585904447267</c:v>
                </c:pt>
                <c:pt idx="24">
                  <c:v>-2814.5227681940087</c:v>
                </c:pt>
                <c:pt idx="25">
                  <c:v>-2611.9832406166997</c:v>
                </c:pt>
                <c:pt idx="26">
                  <c:v>-2737.4599084736064</c:v>
                </c:pt>
                <c:pt idx="27">
                  <c:v>-2857.7110847659924</c:v>
                </c:pt>
                <c:pt idx="28">
                  <c:v>-2972.71911469118</c:v>
                </c:pt>
                <c:pt idx="29">
                  <c:v>-3082.5107981439492</c:v>
                </c:pt>
              </c:numCache>
            </c:numRef>
          </c:yVal>
        </c:ser>
        <c:ser>
          <c:idx val="6"/>
          <c:order val="4"/>
          <c:tx>
            <c:strRef>
              <c:f>'Inputs&amp;Outputs'!$M$11</c:f>
              <c:strCache>
                <c:ptCount val="1"/>
                <c:pt idx="0">
                  <c:v>700 sph</c:v>
                </c:pt>
              </c:strCache>
            </c:strRef>
          </c:tx>
          <c:marker>
            <c:symbol val="none"/>
          </c:marker>
          <c:xVal>
            <c:numRef>
              <c:f>'Inputs&amp;Outputs'!$N$6:$AQ$6</c:f>
              <c:numCache>
                <c:formatCode>General</c:formatCode>
                <c:ptCount val="30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32</c:v>
                </c:pt>
                <c:pt idx="22">
                  <c:v>33</c:v>
                </c:pt>
                <c:pt idx="23">
                  <c:v>34</c:v>
                </c:pt>
                <c:pt idx="24">
                  <c:v>35</c:v>
                </c:pt>
                <c:pt idx="25">
                  <c:v>36</c:v>
                </c:pt>
                <c:pt idx="26">
                  <c:v>37</c:v>
                </c:pt>
                <c:pt idx="27">
                  <c:v>38</c:v>
                </c:pt>
                <c:pt idx="28">
                  <c:v>39</c:v>
                </c:pt>
                <c:pt idx="29">
                  <c:v>40</c:v>
                </c:pt>
              </c:numCache>
            </c:numRef>
          </c:xVal>
          <c:yVal>
            <c:numRef>
              <c:f>'Inputs&amp;Outputs'!$N$11:$AQ$11</c:f>
              <c:numCache>
                <c:formatCode>_-* #,##0_-;\-* #,##0_-;_-* "-"??_-;_-@_-</c:formatCode>
                <c:ptCount val="30"/>
                <c:pt idx="0">
                  <c:v>-1810.776734887751</c:v>
                </c:pt>
                <c:pt idx="1">
                  <c:v>-1853.0360092505687</c:v>
                </c:pt>
                <c:pt idx="2">
                  <c:v>-1856.0106779389603</c:v>
                </c:pt>
                <c:pt idx="3">
                  <c:v>-1934.0403177898766</c:v>
                </c:pt>
                <c:pt idx="4">
                  <c:v>-2027.1558875835838</c:v>
                </c:pt>
                <c:pt idx="5">
                  <c:v>-2131.1502108190175</c:v>
                </c:pt>
                <c:pt idx="6">
                  <c:v>-2242.5579595384379</c:v>
                </c:pt>
                <c:pt idx="7">
                  <c:v>-2358.5637712894418</c:v>
                </c:pt>
                <c:pt idx="8">
                  <c:v>-2439.5054690488578</c:v>
                </c:pt>
                <c:pt idx="9">
                  <c:v>-2557.3997649960747</c:v>
                </c:pt>
                <c:pt idx="10" formatCode="General">
                  <c:v>-2674.8880437106063</c:v>
                </c:pt>
                <c:pt idx="11" formatCode="General">
                  <c:v>-2790.8062103686516</c:v>
                </c:pt>
                <c:pt idx="12" formatCode="General">
                  <c:v>-2904.2565425362045</c:v>
                </c:pt>
                <c:pt idx="13" formatCode="General">
                  <c:v>-3014.5602259951365</c:v>
                </c:pt>
                <c:pt idx="14" formatCode="General">
                  <c:v>-3121.2174237012259</c:v>
                </c:pt>
                <c:pt idx="15" formatCode="General">
                  <c:v>-2360.7451446884688</c:v>
                </c:pt>
                <c:pt idx="16" formatCode="General">
                  <c:v>-2484.9753368657271</c:v>
                </c:pt>
                <c:pt idx="17" formatCode="General">
                  <c:v>-2606.5599460722151</c:v>
                </c:pt>
                <c:pt idx="18" formatCode="General">
                  <c:v>-2724.9384846893736</c:v>
                </c:pt>
                <c:pt idx="19" formatCode="General">
                  <c:v>-2839.6849913298092</c:v>
                </c:pt>
                <c:pt idx="20" formatCode="General">
                  <c:v>-2950.4861676758364</c:v>
                </c:pt>
                <c:pt idx="21" formatCode="General">
                  <c:v>-3043.847205815011</c:v>
                </c:pt>
                <c:pt idx="22" formatCode="General">
                  <c:v>-3146.5024837474984</c:v>
                </c:pt>
                <c:pt idx="23" formatCode="General">
                  <c:v>-2800.0430660332695</c:v>
                </c:pt>
                <c:pt idx="24" formatCode="General">
                  <c:v>-2913.1821084301009</c:v>
                </c:pt>
                <c:pt idx="25" formatCode="General">
                  <c:v>-3021.747683658672</c:v>
                </c:pt>
                <c:pt idx="26" formatCode="General">
                  <c:v>-3125.6873686989165</c:v>
                </c:pt>
                <c:pt idx="27" formatCode="General">
                  <c:v>-3224.9957538959125</c:v>
                </c:pt>
                <c:pt idx="28" formatCode="General">
                  <c:v>-3319.7058940617803</c:v>
                </c:pt>
                <c:pt idx="29" formatCode="General">
                  <c:v>-3409.8820151078976</c:v>
                </c:pt>
              </c:numCache>
            </c:numRef>
          </c:yVal>
        </c:ser>
        <c:ser>
          <c:idx val="7"/>
          <c:order val="5"/>
          <c:tx>
            <c:strRef>
              <c:f>'Inputs&amp;Outputs'!#REF!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'Inputs&amp;Outputs'!$N$6:$W$6</c:f>
              <c:numCache>
                <c:formatCode>General</c:formatCode>
                <c:ptCount val="10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</c:numCache>
            </c:numRef>
          </c:xVal>
          <c:yVal>
            <c:numRef>
              <c:f>'Inputs&amp;Outputs'!#REF!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axId val="153203840"/>
        <c:axId val="153205760"/>
      </c:scatterChart>
      <c:valAx>
        <c:axId val="153203840"/>
        <c:scaling>
          <c:orientation val="minMax"/>
          <c:min val="1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Rotation (years)</a:t>
                </a:r>
              </a:p>
            </c:rich>
          </c:tx>
          <c:layout>
            <c:manualLayout>
              <c:xMode val="edge"/>
              <c:yMode val="edge"/>
              <c:x val="0.42875996822236373"/>
              <c:y val="0.74577348600251436"/>
            </c:manualLayout>
          </c:layout>
        </c:title>
        <c:numFmt formatCode="General" sourceLinked="1"/>
        <c:tickLblPos val="nextTo"/>
        <c:crossAx val="153205760"/>
        <c:crosses val="autoZero"/>
        <c:crossBetween val="midCat"/>
      </c:valAx>
      <c:valAx>
        <c:axId val="153205760"/>
        <c:scaling>
          <c:orientation val="minMax"/>
          <c:max val="4000"/>
        </c:scaling>
        <c:axPos val="l"/>
        <c:majorGridlines>
          <c:spPr>
            <a:ln>
              <a:solidFill>
                <a:schemeClr val="bg1">
                  <a:lumMod val="75000"/>
                </a:schemeClr>
              </a:solidFill>
              <a:prstDash val="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Net present value ($/ha)</a:t>
                </a:r>
              </a:p>
            </c:rich>
          </c:tx>
          <c:layout/>
        </c:title>
        <c:numFmt formatCode="#,##0" sourceLinked="0"/>
        <c:tickLblPos val="nextTo"/>
        <c:crossAx val="153203840"/>
        <c:crosses val="autoZero"/>
        <c:crossBetween val="midCat"/>
      </c:valAx>
    </c:plotArea>
    <c:legend>
      <c:legendPos val="b"/>
      <c:legendEntry>
        <c:idx val="5"/>
        <c:delete val="1"/>
      </c:legendEntry>
      <c:layout>
        <c:manualLayout>
          <c:xMode val="edge"/>
          <c:yMode val="edge"/>
          <c:x val="1.6486760993956222E-2"/>
          <c:y val="0.88280210917257651"/>
          <c:w val="0.95926589636065662"/>
          <c:h val="9.5280076303908612E-2"/>
        </c:manualLayout>
      </c:layout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256212729424322"/>
          <c:y val="3.9164490861618793E-2"/>
          <c:w val="0.80991817245425135"/>
          <c:h val="0.79634464751958589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2994794109011748"/>
                  <c:y val="0.13231177553223991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GraphData!$E$2:$E$92</c:f>
              <c:numCache>
                <c:formatCode>0.0</c:formatCode>
                <c:ptCount val="91"/>
                <c:pt idx="0">
                  <c:v>36.000000000000007</c:v>
                </c:pt>
                <c:pt idx="1">
                  <c:v>33.999999999999993</c:v>
                </c:pt>
                <c:pt idx="2">
                  <c:v>36.000000000000007</c:v>
                </c:pt>
                <c:pt idx="3">
                  <c:v>34.999999999999986</c:v>
                </c:pt>
                <c:pt idx="4">
                  <c:v>32.000000000000007</c:v>
                </c:pt>
                <c:pt idx="5">
                  <c:v>33.999999999999993</c:v>
                </c:pt>
                <c:pt idx="6">
                  <c:v>32</c:v>
                </c:pt>
                <c:pt idx="7">
                  <c:v>33</c:v>
                </c:pt>
                <c:pt idx="8">
                  <c:v>31.500000000000007</c:v>
                </c:pt>
                <c:pt idx="9">
                  <c:v>36.000000000000007</c:v>
                </c:pt>
                <c:pt idx="10">
                  <c:v>33.999999999999993</c:v>
                </c:pt>
                <c:pt idx="11">
                  <c:v>33</c:v>
                </c:pt>
                <c:pt idx="12">
                  <c:v>30.999999999999993</c:v>
                </c:pt>
                <c:pt idx="13">
                  <c:v>32</c:v>
                </c:pt>
                <c:pt idx="14">
                  <c:v>34.999999999999986</c:v>
                </c:pt>
                <c:pt idx="15">
                  <c:v>28.000000000000014</c:v>
                </c:pt>
                <c:pt idx="16">
                  <c:v>29.999999999999993</c:v>
                </c:pt>
                <c:pt idx="17">
                  <c:v>27</c:v>
                </c:pt>
                <c:pt idx="18">
                  <c:v>25.999999999999996</c:v>
                </c:pt>
                <c:pt idx="19">
                  <c:v>29.999999999999993</c:v>
                </c:pt>
                <c:pt idx="20">
                  <c:v>30.999999999999993</c:v>
                </c:pt>
                <c:pt idx="21">
                  <c:v>29.999999999999993</c:v>
                </c:pt>
                <c:pt idx="22">
                  <c:v>32</c:v>
                </c:pt>
                <c:pt idx="23">
                  <c:v>38.999999999999993</c:v>
                </c:pt>
                <c:pt idx="24">
                  <c:v>35.500000000000014</c:v>
                </c:pt>
                <c:pt idx="25">
                  <c:v>28.000000000000014</c:v>
                </c:pt>
                <c:pt idx="26">
                  <c:v>29.999999999999993</c:v>
                </c:pt>
                <c:pt idx="27">
                  <c:v>24.500000000000007</c:v>
                </c:pt>
                <c:pt idx="28">
                  <c:v>27.499999999999996</c:v>
                </c:pt>
                <c:pt idx="29">
                  <c:v>32.500000000000007</c:v>
                </c:pt>
                <c:pt idx="30">
                  <c:v>33.5</c:v>
                </c:pt>
                <c:pt idx="31">
                  <c:v>37.999999999999993</c:v>
                </c:pt>
                <c:pt idx="32">
                  <c:v>40.000000000000014</c:v>
                </c:pt>
                <c:pt idx="33">
                  <c:v>29.999999999999993</c:v>
                </c:pt>
                <c:pt idx="34">
                  <c:v>28.999999999999996</c:v>
                </c:pt>
                <c:pt idx="35">
                  <c:v>29.999999999999993</c:v>
                </c:pt>
                <c:pt idx="36">
                  <c:v>28.500000000000004</c:v>
                </c:pt>
                <c:pt idx="37">
                  <c:v>27.499999999999996</c:v>
                </c:pt>
                <c:pt idx="38">
                  <c:v>25</c:v>
                </c:pt>
                <c:pt idx="39">
                  <c:v>28.999999999999996</c:v>
                </c:pt>
                <c:pt idx="40">
                  <c:v>30.999999999999993</c:v>
                </c:pt>
                <c:pt idx="41">
                  <c:v>31.500000000000007</c:v>
                </c:pt>
                <c:pt idx="42">
                  <c:v>32.500000000000007</c:v>
                </c:pt>
                <c:pt idx="43">
                  <c:v>42.999999999999986</c:v>
                </c:pt>
                <c:pt idx="44">
                  <c:v>41.000000000000007</c:v>
                </c:pt>
                <c:pt idx="45">
                  <c:v>25</c:v>
                </c:pt>
                <c:pt idx="46">
                  <c:v>25.999999999999996</c:v>
                </c:pt>
                <c:pt idx="47">
                  <c:v>27</c:v>
                </c:pt>
                <c:pt idx="48">
                  <c:v>28.999999999999996</c:v>
                </c:pt>
                <c:pt idx="49">
                  <c:v>32.75</c:v>
                </c:pt>
                <c:pt idx="50">
                  <c:v>33.999999999999993</c:v>
                </c:pt>
                <c:pt idx="51">
                  <c:v>31.749999999999996</c:v>
                </c:pt>
                <c:pt idx="52">
                  <c:v>29.999999999999993</c:v>
                </c:pt>
                <c:pt idx="53">
                  <c:v>33.5</c:v>
                </c:pt>
                <c:pt idx="54">
                  <c:v>30.999999999999993</c:v>
                </c:pt>
                <c:pt idx="55">
                  <c:v>37.999999999999993</c:v>
                </c:pt>
                <c:pt idx="56">
                  <c:v>36.000000000000007</c:v>
                </c:pt>
                <c:pt idx="57">
                  <c:v>26.500000000000007</c:v>
                </c:pt>
                <c:pt idx="58">
                  <c:v>28.999999999999996</c:v>
                </c:pt>
                <c:pt idx="59">
                  <c:v>32</c:v>
                </c:pt>
                <c:pt idx="60">
                  <c:v>29.999999999999993</c:v>
                </c:pt>
                <c:pt idx="61">
                  <c:v>28.999999999999996</c:v>
                </c:pt>
                <c:pt idx="62">
                  <c:v>33</c:v>
                </c:pt>
                <c:pt idx="63">
                  <c:v>37.999999999999993</c:v>
                </c:pt>
                <c:pt idx="64">
                  <c:v>33.999999999999993</c:v>
                </c:pt>
                <c:pt idx="65">
                  <c:v>30.999999999999993</c:v>
                </c:pt>
                <c:pt idx="66">
                  <c:v>28.000000000000014</c:v>
                </c:pt>
                <c:pt idx="67">
                  <c:v>33.999999999999993</c:v>
                </c:pt>
                <c:pt idx="68">
                  <c:v>33.999999999999993</c:v>
                </c:pt>
                <c:pt idx="69">
                  <c:v>34.999999999999986</c:v>
                </c:pt>
                <c:pt idx="70">
                  <c:v>32.500000000000007</c:v>
                </c:pt>
                <c:pt idx="71">
                  <c:v>30.5</c:v>
                </c:pt>
                <c:pt idx="72">
                  <c:v>27</c:v>
                </c:pt>
                <c:pt idx="73">
                  <c:v>27</c:v>
                </c:pt>
                <c:pt idx="74">
                  <c:v>29.5</c:v>
                </c:pt>
                <c:pt idx="75">
                  <c:v>25</c:v>
                </c:pt>
                <c:pt idx="76">
                  <c:v>25.999999999999989</c:v>
                </c:pt>
                <c:pt idx="77">
                  <c:v>38</c:v>
                </c:pt>
                <c:pt idx="78">
                  <c:v>36.000000000000007</c:v>
                </c:pt>
                <c:pt idx="79">
                  <c:v>31.500000000000007</c:v>
                </c:pt>
                <c:pt idx="80">
                  <c:v>29.5</c:v>
                </c:pt>
                <c:pt idx="81">
                  <c:v>33</c:v>
                </c:pt>
                <c:pt idx="82">
                  <c:v>29.5</c:v>
                </c:pt>
                <c:pt idx="83">
                  <c:v>39.499999999999979</c:v>
                </c:pt>
                <c:pt idx="84">
                  <c:v>38.499999999999993</c:v>
                </c:pt>
                <c:pt idx="85">
                  <c:v>32.500000000000007</c:v>
                </c:pt>
                <c:pt idx="86">
                  <c:v>31.999999999999996</c:v>
                </c:pt>
                <c:pt idx="87">
                  <c:v>36.500000000000007</c:v>
                </c:pt>
                <c:pt idx="88">
                  <c:v>38.999999999999993</c:v>
                </c:pt>
                <c:pt idx="89">
                  <c:v>25.499999999999996</c:v>
                </c:pt>
                <c:pt idx="90">
                  <c:v>27</c:v>
                </c:pt>
              </c:numCache>
            </c:numRef>
          </c:xVal>
          <c:yVal>
            <c:numRef>
              <c:f>GraphData!$N$2:$N$92</c:f>
              <c:numCache>
                <c:formatCode>0.0000</c:formatCode>
                <c:ptCount val="91"/>
                <c:pt idx="0">
                  <c:v>0.4934846552111451</c:v>
                </c:pt>
                <c:pt idx="1">
                  <c:v>0.5094475150572414</c:v>
                </c:pt>
                <c:pt idx="2">
                  <c:v>0.5319453287921263</c:v>
                </c:pt>
                <c:pt idx="3">
                  <c:v>0.48183047815199842</c:v>
                </c:pt>
                <c:pt idx="4">
                  <c:v>0.48924639233059336</c:v>
                </c:pt>
                <c:pt idx="5">
                  <c:v>0.43971744812982821</c:v>
                </c:pt>
                <c:pt idx="6">
                  <c:v>0.45873217139224087</c:v>
                </c:pt>
                <c:pt idx="7">
                  <c:v>0.47199184806936267</c:v>
                </c:pt>
                <c:pt idx="8">
                  <c:v>0.45346877335245228</c:v>
                </c:pt>
                <c:pt idx="9">
                  <c:v>0.43208862966220507</c:v>
                </c:pt>
                <c:pt idx="10">
                  <c:v>0.44277554780177908</c:v>
                </c:pt>
                <c:pt idx="11">
                  <c:v>0.46594729110321736</c:v>
                </c:pt>
                <c:pt idx="12">
                  <c:v>0.48674810009308783</c:v>
                </c:pt>
                <c:pt idx="13">
                  <c:v>0.49753136368727796</c:v>
                </c:pt>
                <c:pt idx="14">
                  <c:v>0.5124289265254216</c:v>
                </c:pt>
                <c:pt idx="15">
                  <c:v>0.45320643943814459</c:v>
                </c:pt>
                <c:pt idx="16">
                  <c:v>0.33466272382525186</c:v>
                </c:pt>
                <c:pt idx="17">
                  <c:v>0.35380654258766819</c:v>
                </c:pt>
                <c:pt idx="18">
                  <c:v>0.36175808335549359</c:v>
                </c:pt>
                <c:pt idx="19">
                  <c:v>0.46758395351549142</c:v>
                </c:pt>
                <c:pt idx="20">
                  <c:v>0.49163157514325589</c:v>
                </c:pt>
                <c:pt idx="21">
                  <c:v>0.48070687829492548</c:v>
                </c:pt>
                <c:pt idx="22">
                  <c:v>0.47187794042354408</c:v>
                </c:pt>
                <c:pt idx="23">
                  <c:v>0.4542721827429882</c:v>
                </c:pt>
                <c:pt idx="24">
                  <c:v>0.4803818964869343</c:v>
                </c:pt>
                <c:pt idx="25">
                  <c:v>0.4169999223128073</c:v>
                </c:pt>
                <c:pt idx="26">
                  <c:v>0.42912603861561532</c:v>
                </c:pt>
                <c:pt idx="27">
                  <c:v>0.39845145216711952</c:v>
                </c:pt>
                <c:pt idx="28">
                  <c:v>0.32890929172793137</c:v>
                </c:pt>
                <c:pt idx="29">
                  <c:v>0.44979959395470925</c:v>
                </c:pt>
                <c:pt idx="30">
                  <c:v>0.49149165969420106</c:v>
                </c:pt>
                <c:pt idx="31">
                  <c:v>0.49012607063934083</c:v>
                </c:pt>
                <c:pt idx="32">
                  <c:v>0.49965990637353525</c:v>
                </c:pt>
                <c:pt idx="33">
                  <c:v>0.4767179759587078</c:v>
                </c:pt>
                <c:pt idx="34">
                  <c:v>0.45753203206609694</c:v>
                </c:pt>
                <c:pt idx="35">
                  <c:v>0.45168034612113012</c:v>
                </c:pt>
                <c:pt idx="36">
                  <c:v>0.39908737699843078</c:v>
                </c:pt>
                <c:pt idx="37">
                  <c:v>0.3936300772174029</c:v>
                </c:pt>
                <c:pt idx="38">
                  <c:v>0.45359829015806369</c:v>
                </c:pt>
                <c:pt idx="39">
                  <c:v>0.44246337314015882</c:v>
                </c:pt>
                <c:pt idx="40">
                  <c:v>0.49487240117636216</c:v>
                </c:pt>
                <c:pt idx="41">
                  <c:v>0.4582638948852425</c:v>
                </c:pt>
                <c:pt idx="42">
                  <c:v>0.46506626425683795</c:v>
                </c:pt>
                <c:pt idx="43">
                  <c:v>0.53651710139586639</c:v>
                </c:pt>
                <c:pt idx="44">
                  <c:v>0.52273816837433151</c:v>
                </c:pt>
                <c:pt idx="45">
                  <c:v>0.43072274138402572</c:v>
                </c:pt>
                <c:pt idx="46">
                  <c:v>0.35064665343788043</c:v>
                </c:pt>
                <c:pt idx="47">
                  <c:v>0.43374015443514519</c:v>
                </c:pt>
                <c:pt idx="48">
                  <c:v>0.44511487264435839</c:v>
                </c:pt>
                <c:pt idx="49">
                  <c:v>0.45558796802258206</c:v>
                </c:pt>
                <c:pt idx="50">
                  <c:v>0.53132783169006648</c:v>
                </c:pt>
                <c:pt idx="51">
                  <c:v>0.48934997651972206</c:v>
                </c:pt>
                <c:pt idx="52">
                  <c:v>0.45567554454437409</c:v>
                </c:pt>
                <c:pt idx="53">
                  <c:v>0.46893354030994921</c:v>
                </c:pt>
                <c:pt idx="54">
                  <c:v>0.48916408389543953</c:v>
                </c:pt>
                <c:pt idx="55">
                  <c:v>0.46966997404142841</c:v>
                </c:pt>
                <c:pt idx="56">
                  <c:v>0.44456428223769762</c:v>
                </c:pt>
                <c:pt idx="57">
                  <c:v>0.47159659987268848</c:v>
                </c:pt>
                <c:pt idx="58">
                  <c:v>0.42577633682525184</c:v>
                </c:pt>
                <c:pt idx="59">
                  <c:v>0.39843273850630789</c:v>
                </c:pt>
                <c:pt idx="60">
                  <c:v>0.41784178620708773</c:v>
                </c:pt>
                <c:pt idx="61">
                  <c:v>0.43512644103751802</c:v>
                </c:pt>
                <c:pt idx="62">
                  <c:v>0.43551589734134727</c:v>
                </c:pt>
                <c:pt idx="63">
                  <c:v>0.50981377776803283</c:v>
                </c:pt>
                <c:pt idx="64">
                  <c:v>0.5100278926024332</c:v>
                </c:pt>
                <c:pt idx="65">
                  <c:v>0.42081548228769033</c:v>
                </c:pt>
                <c:pt idx="66">
                  <c:v>0.38169075895139976</c:v>
                </c:pt>
                <c:pt idx="67">
                  <c:v>0.4756559096713136</c:v>
                </c:pt>
                <c:pt idx="68">
                  <c:v>0.42639714657744804</c:v>
                </c:pt>
                <c:pt idx="69">
                  <c:v>0.48880574440738744</c:v>
                </c:pt>
                <c:pt idx="70">
                  <c:v>0.43793313813123003</c:v>
                </c:pt>
                <c:pt idx="71">
                  <c:v>0.46106905470118276</c:v>
                </c:pt>
                <c:pt idx="72">
                  <c:v>0.45485299597539613</c:v>
                </c:pt>
                <c:pt idx="73">
                  <c:v>0.33211850712409313</c:v>
                </c:pt>
                <c:pt idx="74">
                  <c:v>0.42311528528575182</c:v>
                </c:pt>
                <c:pt idx="75">
                  <c:v>0.4043358745178216</c:v>
                </c:pt>
                <c:pt idx="76">
                  <c:v>0.44451417331319576</c:v>
                </c:pt>
                <c:pt idx="77">
                  <c:v>0.51595408186969172</c:v>
                </c:pt>
                <c:pt idx="78">
                  <c:v>0.51414194622744747</c:v>
                </c:pt>
                <c:pt idx="79">
                  <c:v>0.43571853649458642</c:v>
                </c:pt>
                <c:pt idx="80">
                  <c:v>0.47061858794476236</c:v>
                </c:pt>
                <c:pt idx="81">
                  <c:v>0.43472586593674806</c:v>
                </c:pt>
                <c:pt idx="82">
                  <c:v>0.46065507268763589</c:v>
                </c:pt>
                <c:pt idx="83">
                  <c:v>0.55787706824658478</c:v>
                </c:pt>
                <c:pt idx="84">
                  <c:v>0.46739433696994065</c:v>
                </c:pt>
                <c:pt idx="85">
                  <c:v>0.45011999763334848</c:v>
                </c:pt>
                <c:pt idx="86">
                  <c:v>0.37222906775674802</c:v>
                </c:pt>
                <c:pt idx="87">
                  <c:v>0.50635321983512149</c:v>
                </c:pt>
                <c:pt idx="88">
                  <c:v>0.51679927984490281</c:v>
                </c:pt>
                <c:pt idx="89">
                  <c:v>0.41329812703604146</c:v>
                </c:pt>
                <c:pt idx="90">
                  <c:v>0.42876733043787324</c:v>
                </c:pt>
              </c:numCache>
            </c:numRef>
          </c:yVal>
        </c:ser>
        <c:axId val="160069888"/>
        <c:axId val="160080256"/>
      </c:scatterChart>
      <c:valAx>
        <c:axId val="1600698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(cm)</a:t>
                </a:r>
              </a:p>
            </c:rich>
          </c:tx>
          <c:layout>
            <c:manualLayout>
              <c:xMode val="edge"/>
              <c:yMode val="edge"/>
              <c:x val="0.48760614055971252"/>
              <c:y val="0.90600502788783843"/>
            </c:manualLayout>
          </c:layout>
          <c:spPr>
            <a:noFill/>
            <a:ln w="25400">
              <a:noFill/>
            </a:ln>
          </c:spPr>
        </c:title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080256"/>
        <c:crosses val="autoZero"/>
        <c:crossBetween val="midCat"/>
      </c:valAx>
      <c:valAx>
        <c:axId val="160080256"/>
        <c:scaling>
          <c:orientation val="minMax"/>
          <c:max val="0.8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Nominal recovery (%)</a:t>
                </a:r>
              </a:p>
            </c:rich>
          </c:tx>
          <c:layout>
            <c:manualLayout>
              <c:xMode val="edge"/>
              <c:yMode val="edge"/>
              <c:x val="3.3057851239669422E-2"/>
              <c:y val="0.27937335105839045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06988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78" r="0.75000000000000178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776632302405499"/>
          <c:y val="4.7204964735054797E-2"/>
          <c:w val="0.81855670103092537"/>
          <c:h val="0.829150453507282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27491782957507038"/>
                  <c:y val="0.421006325073364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GraphData!$E$2:$E$92</c:f>
              <c:numCache>
                <c:formatCode>0.0</c:formatCode>
                <c:ptCount val="91"/>
                <c:pt idx="0">
                  <c:v>36.000000000000007</c:v>
                </c:pt>
                <c:pt idx="1">
                  <c:v>33.999999999999993</c:v>
                </c:pt>
                <c:pt idx="2">
                  <c:v>36.000000000000007</c:v>
                </c:pt>
                <c:pt idx="3">
                  <c:v>34.999999999999986</c:v>
                </c:pt>
                <c:pt idx="4">
                  <c:v>32.000000000000007</c:v>
                </c:pt>
                <c:pt idx="5">
                  <c:v>33.999999999999993</c:v>
                </c:pt>
                <c:pt idx="6">
                  <c:v>32</c:v>
                </c:pt>
                <c:pt idx="7">
                  <c:v>33</c:v>
                </c:pt>
                <c:pt idx="8">
                  <c:v>31.500000000000007</c:v>
                </c:pt>
                <c:pt idx="9">
                  <c:v>36.000000000000007</c:v>
                </c:pt>
                <c:pt idx="10">
                  <c:v>33.999999999999993</c:v>
                </c:pt>
                <c:pt idx="11">
                  <c:v>33</c:v>
                </c:pt>
                <c:pt idx="12">
                  <c:v>30.999999999999993</c:v>
                </c:pt>
                <c:pt idx="13">
                  <c:v>32</c:v>
                </c:pt>
                <c:pt idx="14">
                  <c:v>34.999999999999986</c:v>
                </c:pt>
                <c:pt idx="15">
                  <c:v>28.000000000000014</c:v>
                </c:pt>
                <c:pt idx="16">
                  <c:v>29.999999999999993</c:v>
                </c:pt>
                <c:pt idx="17">
                  <c:v>27</c:v>
                </c:pt>
                <c:pt idx="18">
                  <c:v>25.999999999999996</c:v>
                </c:pt>
                <c:pt idx="19">
                  <c:v>29.999999999999993</c:v>
                </c:pt>
                <c:pt idx="20">
                  <c:v>30.999999999999993</c:v>
                </c:pt>
                <c:pt idx="21">
                  <c:v>29.999999999999993</c:v>
                </c:pt>
                <c:pt idx="22">
                  <c:v>32</c:v>
                </c:pt>
                <c:pt idx="23">
                  <c:v>38.999999999999993</c:v>
                </c:pt>
                <c:pt idx="24">
                  <c:v>35.500000000000014</c:v>
                </c:pt>
                <c:pt idx="25">
                  <c:v>28.000000000000014</c:v>
                </c:pt>
                <c:pt idx="26">
                  <c:v>29.999999999999993</c:v>
                </c:pt>
                <c:pt idx="27">
                  <c:v>24.500000000000007</c:v>
                </c:pt>
                <c:pt idx="28">
                  <c:v>27.499999999999996</c:v>
                </c:pt>
                <c:pt idx="29">
                  <c:v>32.500000000000007</c:v>
                </c:pt>
                <c:pt idx="30">
                  <c:v>33.5</c:v>
                </c:pt>
                <c:pt idx="31">
                  <c:v>37.999999999999993</c:v>
                </c:pt>
                <c:pt idx="32">
                  <c:v>40.000000000000014</c:v>
                </c:pt>
                <c:pt idx="33">
                  <c:v>29.999999999999993</c:v>
                </c:pt>
                <c:pt idx="34">
                  <c:v>28.999999999999996</c:v>
                </c:pt>
                <c:pt idx="35">
                  <c:v>29.999999999999993</c:v>
                </c:pt>
                <c:pt idx="36">
                  <c:v>28.500000000000004</c:v>
                </c:pt>
                <c:pt idx="37">
                  <c:v>27.499999999999996</c:v>
                </c:pt>
                <c:pt idx="38">
                  <c:v>25</c:v>
                </c:pt>
                <c:pt idx="39">
                  <c:v>28.999999999999996</c:v>
                </c:pt>
                <c:pt idx="40">
                  <c:v>30.999999999999993</c:v>
                </c:pt>
                <c:pt idx="41">
                  <c:v>31.500000000000007</c:v>
                </c:pt>
                <c:pt idx="42">
                  <c:v>32.500000000000007</c:v>
                </c:pt>
                <c:pt idx="43">
                  <c:v>42.999999999999986</c:v>
                </c:pt>
                <c:pt idx="44">
                  <c:v>41.000000000000007</c:v>
                </c:pt>
                <c:pt idx="45">
                  <c:v>25</c:v>
                </c:pt>
                <c:pt idx="46">
                  <c:v>25.999999999999996</c:v>
                </c:pt>
                <c:pt idx="47">
                  <c:v>27</c:v>
                </c:pt>
                <c:pt idx="48">
                  <c:v>28.999999999999996</c:v>
                </c:pt>
                <c:pt idx="49">
                  <c:v>32.75</c:v>
                </c:pt>
                <c:pt idx="50">
                  <c:v>33.999999999999993</c:v>
                </c:pt>
                <c:pt idx="51">
                  <c:v>31.749999999999996</c:v>
                </c:pt>
                <c:pt idx="52">
                  <c:v>29.999999999999993</c:v>
                </c:pt>
                <c:pt idx="53">
                  <c:v>33.5</c:v>
                </c:pt>
                <c:pt idx="54">
                  <c:v>30.999999999999993</c:v>
                </c:pt>
                <c:pt idx="55">
                  <c:v>37.999999999999993</c:v>
                </c:pt>
                <c:pt idx="56">
                  <c:v>36.000000000000007</c:v>
                </c:pt>
                <c:pt idx="57">
                  <c:v>26.500000000000007</c:v>
                </c:pt>
                <c:pt idx="58">
                  <c:v>28.999999999999996</c:v>
                </c:pt>
                <c:pt idx="59">
                  <c:v>32</c:v>
                </c:pt>
                <c:pt idx="60">
                  <c:v>29.999999999999993</c:v>
                </c:pt>
                <c:pt idx="61">
                  <c:v>28.999999999999996</c:v>
                </c:pt>
                <c:pt idx="62">
                  <c:v>33</c:v>
                </c:pt>
                <c:pt idx="63">
                  <c:v>37.999999999999993</c:v>
                </c:pt>
                <c:pt idx="64">
                  <c:v>33.999999999999993</c:v>
                </c:pt>
                <c:pt idx="65">
                  <c:v>30.999999999999993</c:v>
                </c:pt>
                <c:pt idx="66">
                  <c:v>28.000000000000014</c:v>
                </c:pt>
                <c:pt idx="67">
                  <c:v>33.999999999999993</c:v>
                </c:pt>
                <c:pt idx="68">
                  <c:v>33.999999999999993</c:v>
                </c:pt>
                <c:pt idx="69">
                  <c:v>34.999999999999986</c:v>
                </c:pt>
                <c:pt idx="70">
                  <c:v>32.500000000000007</c:v>
                </c:pt>
                <c:pt idx="71">
                  <c:v>30.5</c:v>
                </c:pt>
                <c:pt idx="72">
                  <c:v>27</c:v>
                </c:pt>
                <c:pt idx="73">
                  <c:v>27</c:v>
                </c:pt>
                <c:pt idx="74">
                  <c:v>29.5</c:v>
                </c:pt>
                <c:pt idx="75">
                  <c:v>25</c:v>
                </c:pt>
                <c:pt idx="76">
                  <c:v>25.999999999999989</c:v>
                </c:pt>
                <c:pt idx="77">
                  <c:v>38</c:v>
                </c:pt>
                <c:pt idx="78">
                  <c:v>36.000000000000007</c:v>
                </c:pt>
                <c:pt idx="79">
                  <c:v>31.500000000000007</c:v>
                </c:pt>
                <c:pt idx="80">
                  <c:v>29.5</c:v>
                </c:pt>
                <c:pt idx="81">
                  <c:v>33</c:v>
                </c:pt>
                <c:pt idx="82">
                  <c:v>29.5</c:v>
                </c:pt>
                <c:pt idx="83">
                  <c:v>39.499999999999979</c:v>
                </c:pt>
                <c:pt idx="84">
                  <c:v>38.499999999999993</c:v>
                </c:pt>
                <c:pt idx="85">
                  <c:v>32.500000000000007</c:v>
                </c:pt>
                <c:pt idx="86">
                  <c:v>31.999999999999996</c:v>
                </c:pt>
                <c:pt idx="87">
                  <c:v>36.500000000000007</c:v>
                </c:pt>
                <c:pt idx="88">
                  <c:v>38.999999999999993</c:v>
                </c:pt>
                <c:pt idx="89">
                  <c:v>25.499999999999996</c:v>
                </c:pt>
                <c:pt idx="90">
                  <c:v>27</c:v>
                </c:pt>
              </c:numCache>
            </c:numRef>
          </c:xVal>
          <c:yVal>
            <c:numRef>
              <c:f>GraphData!$U$2:$U$92</c:f>
              <c:numCache>
                <c:formatCode>0.0</c:formatCode>
                <c:ptCount val="91"/>
                <c:pt idx="0">
                  <c:v>213.12621178151704</c:v>
                </c:pt>
                <c:pt idx="1">
                  <c:v>193.52817698165435</c:v>
                </c:pt>
                <c:pt idx="2">
                  <c:v>250.89199529911693</c:v>
                </c:pt>
                <c:pt idx="3">
                  <c:v>187.93384432284017</c:v>
                </c:pt>
                <c:pt idx="4">
                  <c:v>196.61247046295276</c:v>
                </c:pt>
                <c:pt idx="5">
                  <c:v>192.14848076450971</c:v>
                </c:pt>
                <c:pt idx="6">
                  <c:v>161.34109258841997</c:v>
                </c:pt>
                <c:pt idx="7">
                  <c:v>181.74406298291987</c:v>
                </c:pt>
                <c:pt idx="8">
                  <c:v>119.48508185764862</c:v>
                </c:pt>
                <c:pt idx="9">
                  <c:v>191.93859506604036</c:v>
                </c:pt>
                <c:pt idx="10">
                  <c:v>178.33120886054593</c:v>
                </c:pt>
                <c:pt idx="11">
                  <c:v>171.43148538569469</c:v>
                </c:pt>
                <c:pt idx="12">
                  <c:v>180.78690649977833</c:v>
                </c:pt>
                <c:pt idx="13">
                  <c:v>175.72694816739346</c:v>
                </c:pt>
                <c:pt idx="14">
                  <c:v>210.23832576428714</c:v>
                </c:pt>
                <c:pt idx="15">
                  <c:v>186.65172832953812</c:v>
                </c:pt>
                <c:pt idx="16">
                  <c:v>132.97243483030459</c:v>
                </c:pt>
                <c:pt idx="17">
                  <c:v>112.09817972284588</c:v>
                </c:pt>
                <c:pt idx="18">
                  <c:v>80.352471462104702</c:v>
                </c:pt>
                <c:pt idx="19">
                  <c:v>162.92746559466295</c:v>
                </c:pt>
                <c:pt idx="20">
                  <c:v>218.61006793416976</c:v>
                </c:pt>
                <c:pt idx="21">
                  <c:v>196.04856839354662</c:v>
                </c:pt>
                <c:pt idx="22">
                  <c:v>201.17834676220897</c:v>
                </c:pt>
                <c:pt idx="23">
                  <c:v>196.32835525138645</c:v>
                </c:pt>
                <c:pt idx="24">
                  <c:v>215.35890703698345</c:v>
                </c:pt>
                <c:pt idx="25">
                  <c:v>153.81806443461124</c:v>
                </c:pt>
                <c:pt idx="26">
                  <c:v>184.05825851376665</c:v>
                </c:pt>
                <c:pt idx="27">
                  <c:v>72.886595578233909</c:v>
                </c:pt>
                <c:pt idx="28">
                  <c:v>78.560416256687432</c:v>
                </c:pt>
                <c:pt idx="29">
                  <c:v>148.01461322721957</c:v>
                </c:pt>
                <c:pt idx="30">
                  <c:v>162.09881376860284</c:v>
                </c:pt>
                <c:pt idx="31">
                  <c:v>203.9319788572173</c:v>
                </c:pt>
                <c:pt idx="32">
                  <c:v>216.11349309820503</c:v>
                </c:pt>
                <c:pt idx="33">
                  <c:v>167.71620702744215</c:v>
                </c:pt>
                <c:pt idx="34">
                  <c:v>165.81123835778615</c:v>
                </c:pt>
                <c:pt idx="35">
                  <c:v>169.19650992144011</c:v>
                </c:pt>
                <c:pt idx="36">
                  <c:v>109.7193373509882</c:v>
                </c:pt>
                <c:pt idx="37">
                  <c:v>120.12138064558347</c:v>
                </c:pt>
                <c:pt idx="38">
                  <c:v>151.67911982872744</c:v>
                </c:pt>
                <c:pt idx="39">
                  <c:v>132.06678873270118</c:v>
                </c:pt>
                <c:pt idx="40">
                  <c:v>78.569839764014603</c:v>
                </c:pt>
                <c:pt idx="41">
                  <c:v>199.43624748017376</c:v>
                </c:pt>
                <c:pt idx="42">
                  <c:v>211.97098446814547</c:v>
                </c:pt>
                <c:pt idx="43">
                  <c:v>246.70372600582766</c:v>
                </c:pt>
                <c:pt idx="44">
                  <c:v>231.48363025967885</c:v>
                </c:pt>
                <c:pt idx="45">
                  <c:v>131.82203040863138</c:v>
                </c:pt>
                <c:pt idx="46">
                  <c:v>94.338168101295793</c:v>
                </c:pt>
                <c:pt idx="47">
                  <c:v>145.37558606424375</c:v>
                </c:pt>
                <c:pt idx="48">
                  <c:v>173.19522326792566</c:v>
                </c:pt>
                <c:pt idx="49">
                  <c:v>159.07608616564374</c:v>
                </c:pt>
                <c:pt idx="50">
                  <c:v>256.96630098256838</c:v>
                </c:pt>
                <c:pt idx="51">
                  <c:v>223.46350044375399</c:v>
                </c:pt>
                <c:pt idx="52">
                  <c:v>172.65468701194612</c:v>
                </c:pt>
                <c:pt idx="53">
                  <c:v>197.47889802095733</c:v>
                </c:pt>
                <c:pt idx="54">
                  <c:v>180.55062985404817</c:v>
                </c:pt>
                <c:pt idx="55">
                  <c:v>201.68471740366203</c:v>
                </c:pt>
                <c:pt idx="56">
                  <c:v>150.53485171688624</c:v>
                </c:pt>
                <c:pt idx="57">
                  <c:v>161.83508194644895</c:v>
                </c:pt>
                <c:pt idx="58">
                  <c:v>134.91266922171377</c:v>
                </c:pt>
                <c:pt idx="59">
                  <c:v>146.80262462076482</c:v>
                </c:pt>
                <c:pt idx="60">
                  <c:v>150.00542240729774</c:v>
                </c:pt>
                <c:pt idx="61">
                  <c:v>167.22926562348405</c:v>
                </c:pt>
                <c:pt idx="62">
                  <c:v>192.14072710345977</c:v>
                </c:pt>
                <c:pt idx="63">
                  <c:v>197.62321942649882</c:v>
                </c:pt>
                <c:pt idx="64">
                  <c:v>170.54319724534935</c:v>
                </c:pt>
                <c:pt idx="65">
                  <c:v>172.94537254670456</c:v>
                </c:pt>
                <c:pt idx="66">
                  <c:v>129.84724509166963</c:v>
                </c:pt>
                <c:pt idx="67">
                  <c:v>197.21136066266521</c:v>
                </c:pt>
                <c:pt idx="68">
                  <c:v>137.04374791033752</c:v>
                </c:pt>
                <c:pt idx="69">
                  <c:v>212.07904319697579</c:v>
                </c:pt>
                <c:pt idx="70">
                  <c:v>165.17393682039841</c:v>
                </c:pt>
                <c:pt idx="71">
                  <c:v>168.58060777977136</c:v>
                </c:pt>
                <c:pt idx="72">
                  <c:v>170.01308459418388</c:v>
                </c:pt>
                <c:pt idx="73">
                  <c:v>63.99240004737355</c:v>
                </c:pt>
                <c:pt idx="74">
                  <c:v>145.88752075121607</c:v>
                </c:pt>
                <c:pt idx="75">
                  <c:v>97.108898767794429</c:v>
                </c:pt>
                <c:pt idx="76">
                  <c:v>126.62592430683526</c:v>
                </c:pt>
                <c:pt idx="77">
                  <c:v>234.47972239768794</c:v>
                </c:pt>
                <c:pt idx="78">
                  <c:v>152.97769940859601</c:v>
                </c:pt>
                <c:pt idx="79">
                  <c:v>204.19173570196338</c:v>
                </c:pt>
                <c:pt idx="80">
                  <c:v>211.52312347481222</c:v>
                </c:pt>
                <c:pt idx="81">
                  <c:v>191.43402378843678</c:v>
                </c:pt>
                <c:pt idx="82">
                  <c:v>188.38507532023118</c:v>
                </c:pt>
                <c:pt idx="83">
                  <c:v>270.91181067195373</c:v>
                </c:pt>
                <c:pt idx="84">
                  <c:v>204.68351050885784</c:v>
                </c:pt>
                <c:pt idx="85">
                  <c:v>209.32874188396397</c:v>
                </c:pt>
                <c:pt idx="86">
                  <c:v>120.41783082974572</c:v>
                </c:pt>
                <c:pt idx="87">
                  <c:v>252.21614866150784</c:v>
                </c:pt>
                <c:pt idx="88">
                  <c:v>243.00962879912669</c:v>
                </c:pt>
                <c:pt idx="89">
                  <c:v>134.7696058327584</c:v>
                </c:pt>
                <c:pt idx="90">
                  <c:v>161.82623422027956</c:v>
                </c:pt>
              </c:numCache>
            </c:numRef>
          </c:yVal>
        </c:ser>
        <c:axId val="160253056"/>
        <c:axId val="160254976"/>
      </c:scatterChart>
      <c:valAx>
        <c:axId val="1602530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(cm)</a:t>
                </a:r>
              </a:p>
            </c:rich>
          </c:tx>
          <c:layout>
            <c:manualLayout>
              <c:xMode val="edge"/>
              <c:yMode val="edge"/>
              <c:x val="0.46585122364448861"/>
              <c:y val="0.93852557262653213"/>
            </c:manualLayout>
          </c:layout>
          <c:spPr>
            <a:noFill/>
            <a:ln w="25400">
              <a:noFill/>
            </a:ln>
          </c:spPr>
        </c:title>
        <c:numFmt formatCode="#,##0.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254976"/>
        <c:crosses val="autoZero"/>
        <c:crossBetween val="midCat"/>
      </c:valAx>
      <c:valAx>
        <c:axId val="1602549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Log value ($/m</a:t>
                </a:r>
                <a:r>
                  <a:rPr lang="en-NZ" sz="800" b="1" i="0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3</a:t>
                </a: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3.2989690721649492E-2"/>
              <c:y val="0.31770915354330709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25305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78" r="0.75000000000000178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256212729424322"/>
          <c:y val="3.9164490861618793E-2"/>
          <c:w val="0.80991817245425135"/>
          <c:h val="0.79634464751958633"/>
        </c:manualLayout>
      </c:layout>
      <c:scatterChart>
        <c:scatterStyle val="lineMarker"/>
        <c:ser>
          <c:idx val="0"/>
          <c:order val="0"/>
          <c:tx>
            <c:strRef>
              <c:f>GraphData!$M$1</c:f>
              <c:strCache>
                <c:ptCount val="1"/>
                <c:pt idx="0">
                  <c:v>Green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29724984515336589"/>
                  <c:y val="0.1908048544579754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GraphData!$C$2:$C$92</c:f>
              <c:numCache>
                <c:formatCode>General</c:formatCode>
                <c:ptCount val="91"/>
                <c:pt idx="0">
                  <c:v>0.3600000000000001</c:v>
                </c:pt>
                <c:pt idx="1">
                  <c:v>0.33999999999999991</c:v>
                </c:pt>
                <c:pt idx="2">
                  <c:v>0.3600000000000001</c:v>
                </c:pt>
                <c:pt idx="3">
                  <c:v>0.34999999999999987</c:v>
                </c:pt>
                <c:pt idx="4">
                  <c:v>0.32000000000000006</c:v>
                </c:pt>
                <c:pt idx="5">
                  <c:v>0.33999999999999991</c:v>
                </c:pt>
                <c:pt idx="6">
                  <c:v>0.32</c:v>
                </c:pt>
                <c:pt idx="7">
                  <c:v>0.33</c:v>
                </c:pt>
                <c:pt idx="8">
                  <c:v>0.31500000000000006</c:v>
                </c:pt>
                <c:pt idx="9">
                  <c:v>0.3600000000000001</c:v>
                </c:pt>
                <c:pt idx="10">
                  <c:v>0.33999999999999991</c:v>
                </c:pt>
                <c:pt idx="11">
                  <c:v>0.33</c:v>
                </c:pt>
                <c:pt idx="12">
                  <c:v>0.30999999999999994</c:v>
                </c:pt>
                <c:pt idx="13">
                  <c:v>0.32</c:v>
                </c:pt>
                <c:pt idx="14">
                  <c:v>0.34999999999999987</c:v>
                </c:pt>
                <c:pt idx="15">
                  <c:v>0.28000000000000014</c:v>
                </c:pt>
                <c:pt idx="16">
                  <c:v>0.29999999999999993</c:v>
                </c:pt>
                <c:pt idx="17">
                  <c:v>0.27</c:v>
                </c:pt>
                <c:pt idx="18">
                  <c:v>0.25999999999999995</c:v>
                </c:pt>
                <c:pt idx="19">
                  <c:v>0.29999999999999993</c:v>
                </c:pt>
                <c:pt idx="20">
                  <c:v>0.30999999999999994</c:v>
                </c:pt>
                <c:pt idx="21">
                  <c:v>0.29999999999999993</c:v>
                </c:pt>
                <c:pt idx="22">
                  <c:v>0.32</c:v>
                </c:pt>
                <c:pt idx="23">
                  <c:v>0.3899999999999999</c:v>
                </c:pt>
                <c:pt idx="24">
                  <c:v>0.35500000000000015</c:v>
                </c:pt>
                <c:pt idx="25">
                  <c:v>0.28000000000000014</c:v>
                </c:pt>
                <c:pt idx="26">
                  <c:v>0.29999999999999993</c:v>
                </c:pt>
                <c:pt idx="27">
                  <c:v>0.24500000000000008</c:v>
                </c:pt>
                <c:pt idx="28">
                  <c:v>0.27499999999999997</c:v>
                </c:pt>
                <c:pt idx="29">
                  <c:v>0.32500000000000007</c:v>
                </c:pt>
                <c:pt idx="30">
                  <c:v>0.33500000000000002</c:v>
                </c:pt>
                <c:pt idx="31">
                  <c:v>0.37999999999999995</c:v>
                </c:pt>
                <c:pt idx="32">
                  <c:v>0.40000000000000013</c:v>
                </c:pt>
                <c:pt idx="33">
                  <c:v>0.29999999999999993</c:v>
                </c:pt>
                <c:pt idx="34">
                  <c:v>0.28999999999999998</c:v>
                </c:pt>
                <c:pt idx="35">
                  <c:v>0.29999999999999993</c:v>
                </c:pt>
                <c:pt idx="36">
                  <c:v>0.28500000000000003</c:v>
                </c:pt>
                <c:pt idx="37">
                  <c:v>0.27499999999999997</c:v>
                </c:pt>
                <c:pt idx="38">
                  <c:v>0.25</c:v>
                </c:pt>
                <c:pt idx="39">
                  <c:v>0.28999999999999998</c:v>
                </c:pt>
                <c:pt idx="40">
                  <c:v>0.30999999999999994</c:v>
                </c:pt>
                <c:pt idx="41">
                  <c:v>0.31500000000000006</c:v>
                </c:pt>
                <c:pt idx="42">
                  <c:v>0.32500000000000007</c:v>
                </c:pt>
                <c:pt idx="43">
                  <c:v>0.42999999999999988</c:v>
                </c:pt>
                <c:pt idx="44">
                  <c:v>0.41000000000000009</c:v>
                </c:pt>
                <c:pt idx="45">
                  <c:v>0.25</c:v>
                </c:pt>
                <c:pt idx="46">
                  <c:v>0.25999999999999995</c:v>
                </c:pt>
                <c:pt idx="47">
                  <c:v>0.27</c:v>
                </c:pt>
                <c:pt idx="48">
                  <c:v>0.28999999999999998</c:v>
                </c:pt>
                <c:pt idx="49">
                  <c:v>0.32750000000000001</c:v>
                </c:pt>
                <c:pt idx="50">
                  <c:v>0.33999999999999991</c:v>
                </c:pt>
                <c:pt idx="51">
                  <c:v>0.31749999999999995</c:v>
                </c:pt>
                <c:pt idx="52">
                  <c:v>0.29999999999999993</c:v>
                </c:pt>
                <c:pt idx="53">
                  <c:v>0.33500000000000002</c:v>
                </c:pt>
                <c:pt idx="54">
                  <c:v>0.30999999999999994</c:v>
                </c:pt>
                <c:pt idx="55">
                  <c:v>0.37999999999999995</c:v>
                </c:pt>
                <c:pt idx="56">
                  <c:v>0.3600000000000001</c:v>
                </c:pt>
                <c:pt idx="57">
                  <c:v>0.26500000000000007</c:v>
                </c:pt>
                <c:pt idx="58">
                  <c:v>0.28999999999999998</c:v>
                </c:pt>
                <c:pt idx="59">
                  <c:v>0.32</c:v>
                </c:pt>
                <c:pt idx="60">
                  <c:v>0.29999999999999993</c:v>
                </c:pt>
                <c:pt idx="61">
                  <c:v>0.28999999999999998</c:v>
                </c:pt>
                <c:pt idx="62">
                  <c:v>0.33</c:v>
                </c:pt>
                <c:pt idx="63">
                  <c:v>0.37999999999999995</c:v>
                </c:pt>
                <c:pt idx="64">
                  <c:v>0.33999999999999991</c:v>
                </c:pt>
                <c:pt idx="65">
                  <c:v>0.30999999999999994</c:v>
                </c:pt>
                <c:pt idx="66">
                  <c:v>0.28000000000000014</c:v>
                </c:pt>
                <c:pt idx="67">
                  <c:v>0.33999999999999991</c:v>
                </c:pt>
                <c:pt idx="68">
                  <c:v>0.33999999999999991</c:v>
                </c:pt>
                <c:pt idx="69">
                  <c:v>0.34999999999999987</c:v>
                </c:pt>
                <c:pt idx="70">
                  <c:v>0.32500000000000007</c:v>
                </c:pt>
                <c:pt idx="71">
                  <c:v>0.30499999999999999</c:v>
                </c:pt>
                <c:pt idx="72">
                  <c:v>0.27</c:v>
                </c:pt>
                <c:pt idx="73">
                  <c:v>0.27</c:v>
                </c:pt>
                <c:pt idx="74">
                  <c:v>0.29499999999999998</c:v>
                </c:pt>
                <c:pt idx="75">
                  <c:v>0.25</c:v>
                </c:pt>
                <c:pt idx="76">
                  <c:v>0.2599999999999999</c:v>
                </c:pt>
                <c:pt idx="77">
                  <c:v>0.38</c:v>
                </c:pt>
                <c:pt idx="78">
                  <c:v>0.3600000000000001</c:v>
                </c:pt>
                <c:pt idx="79">
                  <c:v>0.31500000000000006</c:v>
                </c:pt>
                <c:pt idx="80">
                  <c:v>0.29499999999999998</c:v>
                </c:pt>
                <c:pt idx="81">
                  <c:v>0.33</c:v>
                </c:pt>
                <c:pt idx="82">
                  <c:v>0.29499999999999998</c:v>
                </c:pt>
                <c:pt idx="83">
                  <c:v>0.3949999999999998</c:v>
                </c:pt>
                <c:pt idx="84">
                  <c:v>0.3849999999999999</c:v>
                </c:pt>
                <c:pt idx="85">
                  <c:v>0.32500000000000007</c:v>
                </c:pt>
                <c:pt idx="86">
                  <c:v>0.31999999999999995</c:v>
                </c:pt>
                <c:pt idx="87">
                  <c:v>0.3650000000000001</c:v>
                </c:pt>
                <c:pt idx="88">
                  <c:v>0.3899999999999999</c:v>
                </c:pt>
                <c:pt idx="89">
                  <c:v>0.25499999999999995</c:v>
                </c:pt>
                <c:pt idx="90">
                  <c:v>0.27</c:v>
                </c:pt>
              </c:numCache>
            </c:numRef>
          </c:xVal>
          <c:yVal>
            <c:numRef>
              <c:f>GraphData!$M$2:$M$92</c:f>
              <c:numCache>
                <c:formatCode>0.0000</c:formatCode>
                <c:ptCount val="91"/>
                <c:pt idx="0">
                  <c:v>0.60141253358227886</c:v>
                </c:pt>
                <c:pt idx="1">
                  <c:v>0.6166818572768068</c:v>
                </c:pt>
                <c:pt idx="2">
                  <c:v>0.6441982845728591</c:v>
                </c:pt>
                <c:pt idx="3">
                  <c:v>0.5839425000198909</c:v>
                </c:pt>
                <c:pt idx="4">
                  <c:v>0.58918731745235509</c:v>
                </c:pt>
                <c:pt idx="5">
                  <c:v>0.53463930082939026</c:v>
                </c:pt>
                <c:pt idx="6">
                  <c:v>0.54960793799350482</c:v>
                </c:pt>
                <c:pt idx="7">
                  <c:v>0.57427079093073063</c:v>
                </c:pt>
                <c:pt idx="8">
                  <c:v>0.54630462813325509</c:v>
                </c:pt>
                <c:pt idx="9">
                  <c:v>0.52580658568021854</c:v>
                </c:pt>
                <c:pt idx="10">
                  <c:v>0.53806583470897884</c:v>
                </c:pt>
                <c:pt idx="11">
                  <c:v>0.55829347729927348</c:v>
                </c:pt>
                <c:pt idx="12">
                  <c:v>0.5839224163452984</c:v>
                </c:pt>
                <c:pt idx="13">
                  <c:v>0.61436633557407727</c:v>
                </c:pt>
                <c:pt idx="14">
                  <c:v>0.62415430149973261</c:v>
                </c:pt>
                <c:pt idx="15">
                  <c:v>0.54198522128279447</c:v>
                </c:pt>
                <c:pt idx="16">
                  <c:v>0.40021240992888546</c:v>
                </c:pt>
                <c:pt idx="17">
                  <c:v>0.42263757541055963</c:v>
                </c:pt>
                <c:pt idx="18">
                  <c:v>0.42763037261800069</c:v>
                </c:pt>
                <c:pt idx="19">
                  <c:v>0.56229876034655535</c:v>
                </c:pt>
                <c:pt idx="20">
                  <c:v>0.59010625126587724</c:v>
                </c:pt>
                <c:pt idx="21">
                  <c:v>0.5872440261637295</c:v>
                </c:pt>
                <c:pt idx="22">
                  <c:v>0.56584434839082853</c:v>
                </c:pt>
                <c:pt idx="23">
                  <c:v>0.56172005408535119</c:v>
                </c:pt>
                <c:pt idx="24">
                  <c:v>0.58331629213118596</c:v>
                </c:pt>
                <c:pt idx="25">
                  <c:v>0.49909621983235131</c:v>
                </c:pt>
                <c:pt idx="26">
                  <c:v>0.51490188102522594</c:v>
                </c:pt>
                <c:pt idx="27">
                  <c:v>0.47176835506302162</c:v>
                </c:pt>
                <c:pt idx="28">
                  <c:v>0.38985289063609824</c:v>
                </c:pt>
                <c:pt idx="29">
                  <c:v>0.5434255488595604</c:v>
                </c:pt>
                <c:pt idx="30">
                  <c:v>0.59477031126010516</c:v>
                </c:pt>
                <c:pt idx="31">
                  <c:v>0.60613234027076679</c:v>
                </c:pt>
                <c:pt idx="32">
                  <c:v>0.60269558948631541</c:v>
                </c:pt>
                <c:pt idx="33">
                  <c:v>0.57549448994059715</c:v>
                </c:pt>
                <c:pt idx="34">
                  <c:v>0.54446971460123439</c:v>
                </c:pt>
                <c:pt idx="35">
                  <c:v>0.54216292367002095</c:v>
                </c:pt>
                <c:pt idx="36">
                  <c:v>0.4769278983012521</c:v>
                </c:pt>
                <c:pt idx="37">
                  <c:v>0.46894803609263069</c:v>
                </c:pt>
                <c:pt idx="38">
                  <c:v>0.54039483607018601</c:v>
                </c:pt>
                <c:pt idx="39">
                  <c:v>0.53329456439868761</c:v>
                </c:pt>
                <c:pt idx="40">
                  <c:v>0.59643314923687807</c:v>
                </c:pt>
                <c:pt idx="41">
                  <c:v>0.55008432217013448</c:v>
                </c:pt>
                <c:pt idx="42">
                  <c:v>0.5544970631727818</c:v>
                </c:pt>
                <c:pt idx="43">
                  <c:v>0.65278904342346222</c:v>
                </c:pt>
                <c:pt idx="44">
                  <c:v>0.62611473284952024</c:v>
                </c:pt>
                <c:pt idx="45">
                  <c:v>0.51072658689803008</c:v>
                </c:pt>
                <c:pt idx="46">
                  <c:v>0.41791511401574494</c:v>
                </c:pt>
                <c:pt idx="47">
                  <c:v>0.51776537969112479</c:v>
                </c:pt>
                <c:pt idx="48">
                  <c:v>0.53463166001336315</c:v>
                </c:pt>
                <c:pt idx="49">
                  <c:v>0.54710104449855756</c:v>
                </c:pt>
                <c:pt idx="50">
                  <c:v>0.6396280964636144</c:v>
                </c:pt>
                <c:pt idx="51">
                  <c:v>0.59792500927925285</c:v>
                </c:pt>
                <c:pt idx="52">
                  <c:v>0.55546020810536256</c:v>
                </c:pt>
                <c:pt idx="53">
                  <c:v>0.564606907864591</c:v>
                </c:pt>
                <c:pt idx="54">
                  <c:v>0.59076583793602822</c:v>
                </c:pt>
                <c:pt idx="55">
                  <c:v>0.56544288376191054</c:v>
                </c:pt>
                <c:pt idx="56">
                  <c:v>0.53679555993842565</c:v>
                </c:pt>
                <c:pt idx="57">
                  <c:v>0.56510167308829029</c:v>
                </c:pt>
                <c:pt idx="58">
                  <c:v>0.50534518846780874</c:v>
                </c:pt>
                <c:pt idx="59">
                  <c:v>0.47715670695982521</c:v>
                </c:pt>
                <c:pt idx="60">
                  <c:v>0.4978901327853969</c:v>
                </c:pt>
                <c:pt idx="61">
                  <c:v>0.52548708603301542</c:v>
                </c:pt>
                <c:pt idx="62">
                  <c:v>0.52048735538312829</c:v>
                </c:pt>
                <c:pt idx="63">
                  <c:v>0.6105204335400064</c:v>
                </c:pt>
                <c:pt idx="64">
                  <c:v>0.61671621393280796</c:v>
                </c:pt>
                <c:pt idx="65">
                  <c:v>0.50661856410959161</c:v>
                </c:pt>
                <c:pt idx="66">
                  <c:v>0.45561985311453401</c:v>
                </c:pt>
                <c:pt idx="67">
                  <c:v>0.57312802945664154</c:v>
                </c:pt>
                <c:pt idx="68">
                  <c:v>0.51561138426613495</c:v>
                </c:pt>
                <c:pt idx="69">
                  <c:v>0.58760878701961639</c:v>
                </c:pt>
                <c:pt idx="70">
                  <c:v>0.52901571047110851</c:v>
                </c:pt>
                <c:pt idx="71">
                  <c:v>0.55391882295824835</c:v>
                </c:pt>
                <c:pt idx="72">
                  <c:v>0.5435988499149812</c:v>
                </c:pt>
                <c:pt idx="73">
                  <c:v>0.39368141099283244</c:v>
                </c:pt>
                <c:pt idx="74">
                  <c:v>0.51084918043211391</c:v>
                </c:pt>
                <c:pt idx="75">
                  <c:v>0.47859892604674892</c:v>
                </c:pt>
                <c:pt idx="76">
                  <c:v>0.53054541990600201</c:v>
                </c:pt>
                <c:pt idx="77">
                  <c:v>0.61923937532686946</c:v>
                </c:pt>
                <c:pt idx="78">
                  <c:v>0.61595088706307888</c:v>
                </c:pt>
                <c:pt idx="79">
                  <c:v>0.52199030720241657</c:v>
                </c:pt>
                <c:pt idx="80">
                  <c:v>0.56626486196085346</c:v>
                </c:pt>
                <c:pt idx="81">
                  <c:v>0.53703657954589734</c:v>
                </c:pt>
                <c:pt idx="82">
                  <c:v>0.5541903207421166</c:v>
                </c:pt>
                <c:pt idx="83">
                  <c:v>0.67265176952445749</c:v>
                </c:pt>
                <c:pt idx="84">
                  <c:v>0.56770653810941929</c:v>
                </c:pt>
                <c:pt idx="85">
                  <c:v>0.54015415954243784</c:v>
                </c:pt>
                <c:pt idx="86">
                  <c:v>0.44940260272381372</c:v>
                </c:pt>
                <c:pt idx="87">
                  <c:v>0.61006848372803724</c:v>
                </c:pt>
                <c:pt idx="88">
                  <c:v>0.62102756450443841</c:v>
                </c:pt>
                <c:pt idx="89">
                  <c:v>0.49023354377185718</c:v>
                </c:pt>
                <c:pt idx="90">
                  <c:v>0.51200004347580363</c:v>
                </c:pt>
              </c:numCache>
            </c:numRef>
          </c:yVal>
        </c:ser>
        <c:axId val="160276480"/>
        <c:axId val="160278400"/>
      </c:scatterChart>
      <c:valAx>
        <c:axId val="1602764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(m)</a:t>
                </a:r>
              </a:p>
            </c:rich>
          </c:tx>
          <c:layout>
            <c:manualLayout>
              <c:xMode val="edge"/>
              <c:yMode val="edge"/>
              <c:x val="0.39876076440858138"/>
              <c:y val="0.9060051129972385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278400"/>
        <c:crosses val="autoZero"/>
        <c:crossBetween val="midCat"/>
      </c:valAx>
      <c:valAx>
        <c:axId val="1602784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Green recovery (%)</a:t>
                </a:r>
              </a:p>
            </c:rich>
          </c:tx>
          <c:layout>
            <c:manualLayout>
              <c:xMode val="edge"/>
              <c:yMode val="edge"/>
              <c:x val="3.3057851239669422E-2"/>
              <c:y val="0.27937335105839045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27648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256212729424322"/>
          <c:y val="3.9164490861618793E-2"/>
          <c:w val="0.80991817245425135"/>
          <c:h val="0.79634464751958689"/>
        </c:manualLayout>
      </c:layout>
      <c:scatterChart>
        <c:scatterStyle val="lineMarker"/>
        <c:ser>
          <c:idx val="0"/>
          <c:order val="0"/>
          <c:tx>
            <c:strRef>
              <c:f>GraphData!$O$1</c:f>
              <c:strCache>
                <c:ptCount val="1"/>
                <c:pt idx="0">
                  <c:v>Nominal Box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GraphData!$E$2:$E$92</c:f>
              <c:numCache>
                <c:formatCode>0.0</c:formatCode>
                <c:ptCount val="91"/>
                <c:pt idx="0">
                  <c:v>36.000000000000007</c:v>
                </c:pt>
                <c:pt idx="1">
                  <c:v>33.999999999999993</c:v>
                </c:pt>
                <c:pt idx="2">
                  <c:v>36.000000000000007</c:v>
                </c:pt>
                <c:pt idx="3">
                  <c:v>34.999999999999986</c:v>
                </c:pt>
                <c:pt idx="4">
                  <c:v>32.000000000000007</c:v>
                </c:pt>
                <c:pt idx="5">
                  <c:v>33.999999999999993</c:v>
                </c:pt>
                <c:pt idx="6">
                  <c:v>32</c:v>
                </c:pt>
                <c:pt idx="7">
                  <c:v>33</c:v>
                </c:pt>
                <c:pt idx="8">
                  <c:v>31.500000000000007</c:v>
                </c:pt>
                <c:pt idx="9">
                  <c:v>36.000000000000007</c:v>
                </c:pt>
                <c:pt idx="10">
                  <c:v>33.999999999999993</c:v>
                </c:pt>
                <c:pt idx="11">
                  <c:v>33</c:v>
                </c:pt>
                <c:pt idx="12">
                  <c:v>30.999999999999993</c:v>
                </c:pt>
                <c:pt idx="13">
                  <c:v>32</c:v>
                </c:pt>
                <c:pt idx="14">
                  <c:v>34.999999999999986</c:v>
                </c:pt>
                <c:pt idx="15">
                  <c:v>28.000000000000014</c:v>
                </c:pt>
                <c:pt idx="16">
                  <c:v>29.999999999999993</c:v>
                </c:pt>
                <c:pt idx="17">
                  <c:v>27</c:v>
                </c:pt>
                <c:pt idx="18">
                  <c:v>25.999999999999996</c:v>
                </c:pt>
                <c:pt idx="19">
                  <c:v>29.999999999999993</c:v>
                </c:pt>
                <c:pt idx="20">
                  <c:v>30.999999999999993</c:v>
                </c:pt>
                <c:pt idx="21">
                  <c:v>29.999999999999993</c:v>
                </c:pt>
                <c:pt idx="22">
                  <c:v>32</c:v>
                </c:pt>
                <c:pt idx="23">
                  <c:v>38.999999999999993</c:v>
                </c:pt>
                <c:pt idx="24">
                  <c:v>35.500000000000014</c:v>
                </c:pt>
                <c:pt idx="25">
                  <c:v>28.000000000000014</c:v>
                </c:pt>
                <c:pt idx="26">
                  <c:v>29.999999999999993</c:v>
                </c:pt>
                <c:pt idx="27">
                  <c:v>24.500000000000007</c:v>
                </c:pt>
                <c:pt idx="28">
                  <c:v>27.499999999999996</c:v>
                </c:pt>
                <c:pt idx="29">
                  <c:v>32.500000000000007</c:v>
                </c:pt>
                <c:pt idx="30">
                  <c:v>33.5</c:v>
                </c:pt>
                <c:pt idx="31">
                  <c:v>37.999999999999993</c:v>
                </c:pt>
                <c:pt idx="32">
                  <c:v>40.000000000000014</c:v>
                </c:pt>
                <c:pt idx="33">
                  <c:v>29.999999999999993</c:v>
                </c:pt>
                <c:pt idx="34">
                  <c:v>28.999999999999996</c:v>
                </c:pt>
                <c:pt idx="35">
                  <c:v>29.999999999999993</c:v>
                </c:pt>
                <c:pt idx="36">
                  <c:v>28.500000000000004</c:v>
                </c:pt>
                <c:pt idx="37">
                  <c:v>27.499999999999996</c:v>
                </c:pt>
                <c:pt idx="38">
                  <c:v>25</c:v>
                </c:pt>
                <c:pt idx="39">
                  <c:v>28.999999999999996</c:v>
                </c:pt>
                <c:pt idx="40">
                  <c:v>30.999999999999993</c:v>
                </c:pt>
                <c:pt idx="41">
                  <c:v>31.500000000000007</c:v>
                </c:pt>
                <c:pt idx="42">
                  <c:v>32.500000000000007</c:v>
                </c:pt>
                <c:pt idx="43">
                  <c:v>42.999999999999986</c:v>
                </c:pt>
                <c:pt idx="44">
                  <c:v>41.000000000000007</c:v>
                </c:pt>
                <c:pt idx="45">
                  <c:v>25</c:v>
                </c:pt>
                <c:pt idx="46">
                  <c:v>25.999999999999996</c:v>
                </c:pt>
                <c:pt idx="47">
                  <c:v>27</c:v>
                </c:pt>
                <c:pt idx="48">
                  <c:v>28.999999999999996</c:v>
                </c:pt>
                <c:pt idx="49">
                  <c:v>32.75</c:v>
                </c:pt>
                <c:pt idx="50">
                  <c:v>33.999999999999993</c:v>
                </c:pt>
                <c:pt idx="51">
                  <c:v>31.749999999999996</c:v>
                </c:pt>
                <c:pt idx="52">
                  <c:v>29.999999999999993</c:v>
                </c:pt>
                <c:pt idx="53">
                  <c:v>33.5</c:v>
                </c:pt>
                <c:pt idx="54">
                  <c:v>30.999999999999993</c:v>
                </c:pt>
                <c:pt idx="55">
                  <c:v>37.999999999999993</c:v>
                </c:pt>
                <c:pt idx="56">
                  <c:v>36.000000000000007</c:v>
                </c:pt>
                <c:pt idx="57">
                  <c:v>26.500000000000007</c:v>
                </c:pt>
                <c:pt idx="58">
                  <c:v>28.999999999999996</c:v>
                </c:pt>
                <c:pt idx="59">
                  <c:v>32</c:v>
                </c:pt>
                <c:pt idx="60">
                  <c:v>29.999999999999993</c:v>
                </c:pt>
                <c:pt idx="61">
                  <c:v>28.999999999999996</c:v>
                </c:pt>
                <c:pt idx="62">
                  <c:v>33</c:v>
                </c:pt>
                <c:pt idx="63">
                  <c:v>37.999999999999993</c:v>
                </c:pt>
                <c:pt idx="64">
                  <c:v>33.999999999999993</c:v>
                </c:pt>
                <c:pt idx="65">
                  <c:v>30.999999999999993</c:v>
                </c:pt>
                <c:pt idx="66">
                  <c:v>28.000000000000014</c:v>
                </c:pt>
                <c:pt idx="67">
                  <c:v>33.999999999999993</c:v>
                </c:pt>
                <c:pt idx="68">
                  <c:v>33.999999999999993</c:v>
                </c:pt>
                <c:pt idx="69">
                  <c:v>34.999999999999986</c:v>
                </c:pt>
                <c:pt idx="70">
                  <c:v>32.500000000000007</c:v>
                </c:pt>
                <c:pt idx="71">
                  <c:v>30.5</c:v>
                </c:pt>
                <c:pt idx="72">
                  <c:v>27</c:v>
                </c:pt>
                <c:pt idx="73">
                  <c:v>27</c:v>
                </c:pt>
                <c:pt idx="74">
                  <c:v>29.5</c:v>
                </c:pt>
                <c:pt idx="75">
                  <c:v>25</c:v>
                </c:pt>
                <c:pt idx="76">
                  <c:v>25.999999999999989</c:v>
                </c:pt>
                <c:pt idx="77">
                  <c:v>38</c:v>
                </c:pt>
                <c:pt idx="78">
                  <c:v>36.000000000000007</c:v>
                </c:pt>
                <c:pt idx="79">
                  <c:v>31.500000000000007</c:v>
                </c:pt>
                <c:pt idx="80">
                  <c:v>29.5</c:v>
                </c:pt>
                <c:pt idx="81">
                  <c:v>33</c:v>
                </c:pt>
                <c:pt idx="82">
                  <c:v>29.5</c:v>
                </c:pt>
                <c:pt idx="83">
                  <c:v>39.499999999999979</c:v>
                </c:pt>
                <c:pt idx="84">
                  <c:v>38.499999999999993</c:v>
                </c:pt>
                <c:pt idx="85">
                  <c:v>32.500000000000007</c:v>
                </c:pt>
                <c:pt idx="86">
                  <c:v>31.999999999999996</c:v>
                </c:pt>
                <c:pt idx="87">
                  <c:v>36.500000000000007</c:v>
                </c:pt>
                <c:pt idx="88">
                  <c:v>38.999999999999993</c:v>
                </c:pt>
                <c:pt idx="89">
                  <c:v>25.499999999999996</c:v>
                </c:pt>
                <c:pt idx="90">
                  <c:v>27</c:v>
                </c:pt>
              </c:numCache>
            </c:numRef>
          </c:xVal>
          <c:yVal>
            <c:numRef>
              <c:f>GraphData!$O$2:$O$92</c:f>
              <c:numCache>
                <c:formatCode>0.0000</c:formatCode>
                <c:ptCount val="91"/>
                <c:pt idx="0">
                  <c:v>8.6024378640888431E-3</c:v>
                </c:pt>
                <c:pt idx="1">
                  <c:v>2.2202175843042796E-2</c:v>
                </c:pt>
                <c:pt idx="2">
                  <c:v>1.3365171655031972E-2</c:v>
                </c:pt>
                <c:pt idx="3">
                  <c:v>5.7474901803990251E-2</c:v>
                </c:pt>
                <c:pt idx="4">
                  <c:v>2.7075801057632371E-2</c:v>
                </c:pt>
                <c:pt idx="5">
                  <c:v>1.0114308751802366E-2</c:v>
                </c:pt>
                <c:pt idx="6">
                  <c:v>3.5221271429804052E-2</c:v>
                </c:pt>
                <c:pt idx="7">
                  <c:v>5.7896670624755786E-2</c:v>
                </c:pt>
                <c:pt idx="8">
                  <c:v>6.6193928642458502E-2</c:v>
                </c:pt>
                <c:pt idx="9">
                  <c:v>1.6847917208111747E-2</c:v>
                </c:pt>
                <c:pt idx="10">
                  <c:v>1.0543223719199695E-2</c:v>
                </c:pt>
                <c:pt idx="11">
                  <c:v>4.1554681149161117E-2</c:v>
                </c:pt>
                <c:pt idx="12">
                  <c:v>5.8716016331645415E-2</c:v>
                </c:pt>
                <c:pt idx="13">
                  <c:v>3.05581742308506E-2</c:v>
                </c:pt>
                <c:pt idx="14">
                  <c:v>5.6674970604308995E-3</c:v>
                </c:pt>
                <c:pt idx="15">
                  <c:v>1.6401222831507245E-2</c:v>
                </c:pt>
                <c:pt idx="16">
                  <c:v>1.2210946633079691E-2</c:v>
                </c:pt>
                <c:pt idx="17">
                  <c:v>0</c:v>
                </c:pt>
                <c:pt idx="18">
                  <c:v>2.9454463419196584E-3</c:v>
                </c:pt>
                <c:pt idx="19">
                  <c:v>2.6055657873615544E-2</c:v>
                </c:pt>
                <c:pt idx="20">
                  <c:v>1.6783348755362006E-2</c:v>
                </c:pt>
                <c:pt idx="21">
                  <c:v>2.0099026816653893E-2</c:v>
                </c:pt>
                <c:pt idx="22">
                  <c:v>1.5667716946828801E-2</c:v>
                </c:pt>
                <c:pt idx="23">
                  <c:v>1.7524501235898487E-3</c:v>
                </c:pt>
                <c:pt idx="24">
                  <c:v>3.0815220512768245E-3</c:v>
                </c:pt>
                <c:pt idx="25">
                  <c:v>6.0453225180235014E-3</c:v>
                </c:pt>
                <c:pt idx="26">
                  <c:v>1.3979644625415825E-3</c:v>
                </c:pt>
                <c:pt idx="27">
                  <c:v>8.6526350140670224E-3</c:v>
                </c:pt>
                <c:pt idx="28">
                  <c:v>4.9142328512833278E-3</c:v>
                </c:pt>
                <c:pt idx="29">
                  <c:v>2.7605693628836039E-2</c:v>
                </c:pt>
                <c:pt idx="30">
                  <c:v>7.0509872412975044E-2</c:v>
                </c:pt>
                <c:pt idx="31">
                  <c:v>4.3182389586906296E-2</c:v>
                </c:pt>
                <c:pt idx="32">
                  <c:v>2.3057216497314136E-2</c:v>
                </c:pt>
                <c:pt idx="33">
                  <c:v>2.4936880885682133E-2</c:v>
                </c:pt>
                <c:pt idx="34">
                  <c:v>1.1792875356143973E-2</c:v>
                </c:pt>
                <c:pt idx="35">
                  <c:v>7.364898161520736E-3</c:v>
                </c:pt>
                <c:pt idx="36">
                  <c:v>4.7701804009467844E-2</c:v>
                </c:pt>
                <c:pt idx="37">
                  <c:v>9.9840950087753456E-4</c:v>
                </c:pt>
                <c:pt idx="38">
                  <c:v>1.2043600487938696E-2</c:v>
                </c:pt>
                <c:pt idx="39">
                  <c:v>4.6104408117890322E-3</c:v>
                </c:pt>
                <c:pt idx="40">
                  <c:v>4.092689318340767E-3</c:v>
                </c:pt>
                <c:pt idx="41">
                  <c:v>0</c:v>
                </c:pt>
                <c:pt idx="42">
                  <c:v>1.4599220015038511E-3</c:v>
                </c:pt>
                <c:pt idx="43">
                  <c:v>1.2953269426054579E-2</c:v>
                </c:pt>
                <c:pt idx="44">
                  <c:v>2.2705906974773198E-2</c:v>
                </c:pt>
                <c:pt idx="45">
                  <c:v>1.2102505209783902E-2</c:v>
                </c:pt>
                <c:pt idx="46">
                  <c:v>4.4699564657234379E-3</c:v>
                </c:pt>
                <c:pt idx="47">
                  <c:v>2.5267640288878217E-2</c:v>
                </c:pt>
                <c:pt idx="48">
                  <c:v>1.0368991267703882E-3</c:v>
                </c:pt>
                <c:pt idx="49">
                  <c:v>4.2045537236305136E-2</c:v>
                </c:pt>
                <c:pt idx="50">
                  <c:v>1.5156902536899393E-2</c:v>
                </c:pt>
                <c:pt idx="51">
                  <c:v>1.2100757434648788E-3</c:v>
                </c:pt>
                <c:pt idx="52">
                  <c:v>2.4302623781178964E-2</c:v>
                </c:pt>
                <c:pt idx="53">
                  <c:v>7.1944001397652628E-3</c:v>
                </c:pt>
                <c:pt idx="54">
                  <c:v>3.6286524225743612E-2</c:v>
                </c:pt>
                <c:pt idx="55">
                  <c:v>1.0844176537260972E-2</c:v>
                </c:pt>
                <c:pt idx="56">
                  <c:v>2.2574869409940138E-2</c:v>
                </c:pt>
                <c:pt idx="57">
                  <c:v>2.6237154784467667E-2</c:v>
                </c:pt>
                <c:pt idx="58">
                  <c:v>3.6614635930648051E-2</c:v>
                </c:pt>
                <c:pt idx="59">
                  <c:v>1.3255782763846573E-2</c:v>
                </c:pt>
                <c:pt idx="60">
                  <c:v>2.7832333382644431E-2</c:v>
                </c:pt>
                <c:pt idx="61">
                  <c:v>1.741616979891843E-2</c:v>
                </c:pt>
                <c:pt idx="62">
                  <c:v>5.0878025390344297E-3</c:v>
                </c:pt>
                <c:pt idx="63">
                  <c:v>2.3131617098785077E-2</c:v>
                </c:pt>
                <c:pt idx="64">
                  <c:v>6.0689310239143708E-2</c:v>
                </c:pt>
                <c:pt idx="65">
                  <c:v>1.9067434193199534E-2</c:v>
                </c:pt>
                <c:pt idx="66">
                  <c:v>5.1156409308279413E-4</c:v>
                </c:pt>
                <c:pt idx="67">
                  <c:v>1.3192120871667315E-2</c:v>
                </c:pt>
                <c:pt idx="68">
                  <c:v>2.6264590023150146E-2</c:v>
                </c:pt>
                <c:pt idx="69">
                  <c:v>1.7056190559980762E-2</c:v>
                </c:pt>
                <c:pt idx="70">
                  <c:v>4.2180643670855889E-2</c:v>
                </c:pt>
                <c:pt idx="71">
                  <c:v>1.2044646152068513E-2</c:v>
                </c:pt>
                <c:pt idx="72">
                  <c:v>8.5745267911256518E-3</c:v>
                </c:pt>
                <c:pt idx="73">
                  <c:v>1.9063434958158047E-2</c:v>
                </c:pt>
                <c:pt idx="74">
                  <c:v>1.8978930195728529E-2</c:v>
                </c:pt>
                <c:pt idx="75">
                  <c:v>2.8160515452423675E-2</c:v>
                </c:pt>
                <c:pt idx="76">
                  <c:v>2.5964430751323306E-2</c:v>
                </c:pt>
                <c:pt idx="77">
                  <c:v>8.2540462507764891E-3</c:v>
                </c:pt>
                <c:pt idx="78">
                  <c:v>9.9223033228926949E-2</c:v>
                </c:pt>
                <c:pt idx="79">
                  <c:v>3.8157632487106322E-3</c:v>
                </c:pt>
                <c:pt idx="80">
                  <c:v>1.1505150516578081E-2</c:v>
                </c:pt>
                <c:pt idx="81">
                  <c:v>1.0227455562010089E-2</c:v>
                </c:pt>
                <c:pt idx="82">
                  <c:v>7.730131030729005E-4</c:v>
                </c:pt>
                <c:pt idx="83">
                  <c:v>1.594688014601538E-3</c:v>
                </c:pt>
                <c:pt idx="84">
                  <c:v>2.2723445482598335E-2</c:v>
                </c:pt>
                <c:pt idx="85">
                  <c:v>1.170011133840861E-3</c:v>
                </c:pt>
                <c:pt idx="86">
                  <c:v>2.0859348358161348E-2</c:v>
                </c:pt>
                <c:pt idx="87">
                  <c:v>5.3592566458133626E-3</c:v>
                </c:pt>
                <c:pt idx="88">
                  <c:v>1.1871564558113687E-3</c:v>
                </c:pt>
                <c:pt idx="89">
                  <c:v>1.1041024683357917E-2</c:v>
                </c:pt>
                <c:pt idx="90">
                  <c:v>0</c:v>
                </c:pt>
              </c:numCache>
            </c:numRef>
          </c:yVal>
        </c:ser>
        <c:axId val="153502464"/>
        <c:axId val="153522176"/>
      </c:scatterChart>
      <c:valAx>
        <c:axId val="1535024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(cm)</a:t>
                </a:r>
              </a:p>
            </c:rich>
          </c:tx>
          <c:layout>
            <c:manualLayout>
              <c:xMode val="edge"/>
              <c:yMode val="edge"/>
              <c:x val="0.39876076440858138"/>
              <c:y val="0.90600511299723852"/>
            </c:manualLayout>
          </c:layout>
          <c:spPr>
            <a:noFill/>
            <a:ln w="25400">
              <a:noFill/>
            </a:ln>
          </c:spPr>
        </c:title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522176"/>
        <c:crosses val="autoZero"/>
        <c:crossBetween val="midCat"/>
      </c:valAx>
      <c:valAx>
        <c:axId val="1535221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Nominal box recovery (%)</a:t>
                </a:r>
              </a:p>
            </c:rich>
          </c:tx>
          <c:layout>
            <c:manualLayout>
              <c:xMode val="edge"/>
              <c:yMode val="edge"/>
              <c:x val="3.3057851239669422E-2"/>
              <c:y val="0.27937335105839045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50246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22" r="0.750000000000002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776632302405499"/>
          <c:y val="0.11892361111111141"/>
          <c:w val="0.81855670103092515"/>
          <c:h val="0.73233032689287014"/>
        </c:manualLayout>
      </c:layout>
      <c:scatterChart>
        <c:scatterStyle val="lineMarker"/>
        <c:ser>
          <c:idx val="0"/>
          <c:order val="0"/>
          <c:tx>
            <c:strRef>
              <c:f>GraphData!$U$1</c:f>
              <c:strCache>
                <c:ptCount val="1"/>
                <c:pt idx="0">
                  <c:v>Value ($/m3)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4.5504504374787015E-2"/>
                  <c:y val="3.1042864859263618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GraphData!$O$2:$O$92</c:f>
              <c:numCache>
                <c:formatCode>0.0000</c:formatCode>
                <c:ptCount val="91"/>
                <c:pt idx="0">
                  <c:v>8.6024378640888431E-3</c:v>
                </c:pt>
                <c:pt idx="1">
                  <c:v>2.2202175843042796E-2</c:v>
                </c:pt>
                <c:pt idx="2">
                  <c:v>1.3365171655031972E-2</c:v>
                </c:pt>
                <c:pt idx="3">
                  <c:v>5.7474901803990251E-2</c:v>
                </c:pt>
                <c:pt idx="4">
                  <c:v>2.7075801057632371E-2</c:v>
                </c:pt>
                <c:pt idx="5">
                  <c:v>1.0114308751802366E-2</c:v>
                </c:pt>
                <c:pt idx="6">
                  <c:v>3.5221271429804052E-2</c:v>
                </c:pt>
                <c:pt idx="7">
                  <c:v>5.7896670624755786E-2</c:v>
                </c:pt>
                <c:pt idx="8">
                  <c:v>6.6193928642458502E-2</c:v>
                </c:pt>
                <c:pt idx="9">
                  <c:v>1.6847917208111747E-2</c:v>
                </c:pt>
                <c:pt idx="10">
                  <c:v>1.0543223719199695E-2</c:v>
                </c:pt>
                <c:pt idx="11">
                  <c:v>4.1554681149161117E-2</c:v>
                </c:pt>
                <c:pt idx="12">
                  <c:v>5.8716016331645415E-2</c:v>
                </c:pt>
                <c:pt idx="13">
                  <c:v>3.05581742308506E-2</c:v>
                </c:pt>
                <c:pt idx="14">
                  <c:v>5.6674970604308995E-3</c:v>
                </c:pt>
                <c:pt idx="15">
                  <c:v>1.6401222831507245E-2</c:v>
                </c:pt>
                <c:pt idx="16">
                  <c:v>1.2210946633079691E-2</c:v>
                </c:pt>
                <c:pt idx="17">
                  <c:v>0</c:v>
                </c:pt>
                <c:pt idx="18">
                  <c:v>2.9454463419196584E-3</c:v>
                </c:pt>
                <c:pt idx="19">
                  <c:v>2.6055657873615544E-2</c:v>
                </c:pt>
                <c:pt idx="20">
                  <c:v>1.6783348755362006E-2</c:v>
                </c:pt>
                <c:pt idx="21">
                  <c:v>2.0099026816653893E-2</c:v>
                </c:pt>
                <c:pt idx="22">
                  <c:v>1.5667716946828801E-2</c:v>
                </c:pt>
                <c:pt idx="23">
                  <c:v>1.7524501235898487E-3</c:v>
                </c:pt>
                <c:pt idx="24">
                  <c:v>3.0815220512768245E-3</c:v>
                </c:pt>
                <c:pt idx="25">
                  <c:v>6.0453225180235014E-3</c:v>
                </c:pt>
                <c:pt idx="26">
                  <c:v>1.3979644625415825E-3</c:v>
                </c:pt>
                <c:pt idx="27">
                  <c:v>8.6526350140670224E-3</c:v>
                </c:pt>
                <c:pt idx="28">
                  <c:v>4.9142328512833278E-3</c:v>
                </c:pt>
                <c:pt idx="29">
                  <c:v>2.7605693628836039E-2</c:v>
                </c:pt>
                <c:pt idx="30">
                  <c:v>7.0509872412975044E-2</c:v>
                </c:pt>
                <c:pt idx="31">
                  <c:v>4.3182389586906296E-2</c:v>
                </c:pt>
                <c:pt idx="32">
                  <c:v>2.3057216497314136E-2</c:v>
                </c:pt>
                <c:pt idx="33">
                  <c:v>2.4936880885682133E-2</c:v>
                </c:pt>
                <c:pt idx="34">
                  <c:v>1.1792875356143973E-2</c:v>
                </c:pt>
                <c:pt idx="35">
                  <c:v>7.364898161520736E-3</c:v>
                </c:pt>
                <c:pt idx="36">
                  <c:v>4.7701804009467844E-2</c:v>
                </c:pt>
                <c:pt idx="37">
                  <c:v>9.9840950087753456E-4</c:v>
                </c:pt>
                <c:pt idx="38">
                  <c:v>1.2043600487938696E-2</c:v>
                </c:pt>
                <c:pt idx="39">
                  <c:v>4.6104408117890322E-3</c:v>
                </c:pt>
                <c:pt idx="40">
                  <c:v>4.092689318340767E-3</c:v>
                </c:pt>
                <c:pt idx="41">
                  <c:v>0</c:v>
                </c:pt>
                <c:pt idx="42">
                  <c:v>1.4599220015038511E-3</c:v>
                </c:pt>
                <c:pt idx="43">
                  <c:v>1.2953269426054579E-2</c:v>
                </c:pt>
                <c:pt idx="44">
                  <c:v>2.2705906974773198E-2</c:v>
                </c:pt>
                <c:pt idx="45">
                  <c:v>1.2102505209783902E-2</c:v>
                </c:pt>
                <c:pt idx="46">
                  <c:v>4.4699564657234379E-3</c:v>
                </c:pt>
                <c:pt idx="47">
                  <c:v>2.5267640288878217E-2</c:v>
                </c:pt>
                <c:pt idx="48">
                  <c:v>1.0368991267703882E-3</c:v>
                </c:pt>
                <c:pt idx="49">
                  <c:v>4.2045537236305136E-2</c:v>
                </c:pt>
                <c:pt idx="50">
                  <c:v>1.5156902536899393E-2</c:v>
                </c:pt>
                <c:pt idx="51">
                  <c:v>1.2100757434648788E-3</c:v>
                </c:pt>
                <c:pt idx="52">
                  <c:v>2.4302623781178964E-2</c:v>
                </c:pt>
                <c:pt idx="53">
                  <c:v>7.1944001397652628E-3</c:v>
                </c:pt>
                <c:pt idx="54">
                  <c:v>3.6286524225743612E-2</c:v>
                </c:pt>
                <c:pt idx="55">
                  <c:v>1.0844176537260972E-2</c:v>
                </c:pt>
                <c:pt idx="56">
                  <c:v>2.2574869409940138E-2</c:v>
                </c:pt>
                <c:pt idx="57">
                  <c:v>2.6237154784467667E-2</c:v>
                </c:pt>
                <c:pt idx="58">
                  <c:v>3.6614635930648051E-2</c:v>
                </c:pt>
                <c:pt idx="59">
                  <c:v>1.3255782763846573E-2</c:v>
                </c:pt>
                <c:pt idx="60">
                  <c:v>2.7832333382644431E-2</c:v>
                </c:pt>
                <c:pt idx="61">
                  <c:v>1.741616979891843E-2</c:v>
                </c:pt>
                <c:pt idx="62">
                  <c:v>5.0878025390344297E-3</c:v>
                </c:pt>
                <c:pt idx="63">
                  <c:v>2.3131617098785077E-2</c:v>
                </c:pt>
                <c:pt idx="64">
                  <c:v>6.0689310239143708E-2</c:v>
                </c:pt>
                <c:pt idx="65">
                  <c:v>1.9067434193199534E-2</c:v>
                </c:pt>
                <c:pt idx="66">
                  <c:v>5.1156409308279413E-4</c:v>
                </c:pt>
                <c:pt idx="67">
                  <c:v>1.3192120871667315E-2</c:v>
                </c:pt>
                <c:pt idx="68">
                  <c:v>2.6264590023150146E-2</c:v>
                </c:pt>
                <c:pt idx="69">
                  <c:v>1.7056190559980762E-2</c:v>
                </c:pt>
                <c:pt idx="70">
                  <c:v>4.2180643670855889E-2</c:v>
                </c:pt>
                <c:pt idx="71">
                  <c:v>1.2044646152068513E-2</c:v>
                </c:pt>
                <c:pt idx="72">
                  <c:v>8.5745267911256518E-3</c:v>
                </c:pt>
                <c:pt idx="73">
                  <c:v>1.9063434958158047E-2</c:v>
                </c:pt>
                <c:pt idx="74">
                  <c:v>1.8978930195728529E-2</c:v>
                </c:pt>
                <c:pt idx="75">
                  <c:v>2.8160515452423675E-2</c:v>
                </c:pt>
                <c:pt idx="76">
                  <c:v>2.5964430751323306E-2</c:v>
                </c:pt>
                <c:pt idx="77">
                  <c:v>8.2540462507764891E-3</c:v>
                </c:pt>
                <c:pt idx="78">
                  <c:v>9.9223033228926949E-2</c:v>
                </c:pt>
                <c:pt idx="79">
                  <c:v>3.8157632487106322E-3</c:v>
                </c:pt>
                <c:pt idx="80">
                  <c:v>1.1505150516578081E-2</c:v>
                </c:pt>
                <c:pt idx="81">
                  <c:v>1.0227455562010089E-2</c:v>
                </c:pt>
                <c:pt idx="82">
                  <c:v>7.730131030729005E-4</c:v>
                </c:pt>
                <c:pt idx="83">
                  <c:v>1.594688014601538E-3</c:v>
                </c:pt>
                <c:pt idx="84">
                  <c:v>2.2723445482598335E-2</c:v>
                </c:pt>
                <c:pt idx="85">
                  <c:v>1.170011133840861E-3</c:v>
                </c:pt>
                <c:pt idx="86">
                  <c:v>2.0859348358161348E-2</c:v>
                </c:pt>
                <c:pt idx="87">
                  <c:v>5.3592566458133626E-3</c:v>
                </c:pt>
                <c:pt idx="88">
                  <c:v>1.1871564558113687E-3</c:v>
                </c:pt>
                <c:pt idx="89">
                  <c:v>1.1041024683357917E-2</c:v>
                </c:pt>
                <c:pt idx="90">
                  <c:v>0</c:v>
                </c:pt>
              </c:numCache>
            </c:numRef>
          </c:xVal>
          <c:yVal>
            <c:numRef>
              <c:f>GraphData!$U$2:$U$92</c:f>
              <c:numCache>
                <c:formatCode>0.0</c:formatCode>
                <c:ptCount val="91"/>
                <c:pt idx="0">
                  <c:v>213.12621178151704</c:v>
                </c:pt>
                <c:pt idx="1">
                  <c:v>193.52817698165435</c:v>
                </c:pt>
                <c:pt idx="2">
                  <c:v>250.89199529911693</c:v>
                </c:pt>
                <c:pt idx="3">
                  <c:v>187.93384432284017</c:v>
                </c:pt>
                <c:pt idx="4">
                  <c:v>196.61247046295276</c:v>
                </c:pt>
                <c:pt idx="5">
                  <c:v>192.14848076450971</c:v>
                </c:pt>
                <c:pt idx="6">
                  <c:v>161.34109258841997</c:v>
                </c:pt>
                <c:pt idx="7">
                  <c:v>181.74406298291987</c:v>
                </c:pt>
                <c:pt idx="8">
                  <c:v>119.48508185764862</c:v>
                </c:pt>
                <c:pt idx="9">
                  <c:v>191.93859506604036</c:v>
                </c:pt>
                <c:pt idx="10">
                  <c:v>178.33120886054593</c:v>
                </c:pt>
                <c:pt idx="11">
                  <c:v>171.43148538569469</c:v>
                </c:pt>
                <c:pt idx="12">
                  <c:v>180.78690649977833</c:v>
                </c:pt>
                <c:pt idx="13">
                  <c:v>175.72694816739346</c:v>
                </c:pt>
                <c:pt idx="14">
                  <c:v>210.23832576428714</c:v>
                </c:pt>
                <c:pt idx="15">
                  <c:v>186.65172832953812</c:v>
                </c:pt>
                <c:pt idx="16">
                  <c:v>132.97243483030459</c:v>
                </c:pt>
                <c:pt idx="17">
                  <c:v>112.09817972284588</c:v>
                </c:pt>
                <c:pt idx="18">
                  <c:v>80.352471462104702</c:v>
                </c:pt>
                <c:pt idx="19">
                  <c:v>162.92746559466295</c:v>
                </c:pt>
                <c:pt idx="20">
                  <c:v>218.61006793416976</c:v>
                </c:pt>
                <c:pt idx="21">
                  <c:v>196.04856839354662</c:v>
                </c:pt>
                <c:pt idx="22">
                  <c:v>201.17834676220897</c:v>
                </c:pt>
                <c:pt idx="23">
                  <c:v>196.32835525138645</c:v>
                </c:pt>
                <c:pt idx="24">
                  <c:v>215.35890703698345</c:v>
                </c:pt>
                <c:pt idx="25">
                  <c:v>153.81806443461124</c:v>
                </c:pt>
                <c:pt idx="26">
                  <c:v>184.05825851376665</c:v>
                </c:pt>
                <c:pt idx="27">
                  <c:v>72.886595578233909</c:v>
                </c:pt>
                <c:pt idx="28">
                  <c:v>78.560416256687432</c:v>
                </c:pt>
                <c:pt idx="29">
                  <c:v>148.01461322721957</c:v>
                </c:pt>
                <c:pt idx="30">
                  <c:v>162.09881376860284</c:v>
                </c:pt>
                <c:pt idx="31">
                  <c:v>203.9319788572173</c:v>
                </c:pt>
                <c:pt idx="32">
                  <c:v>216.11349309820503</c:v>
                </c:pt>
                <c:pt idx="33">
                  <c:v>167.71620702744215</c:v>
                </c:pt>
                <c:pt idx="34">
                  <c:v>165.81123835778615</c:v>
                </c:pt>
                <c:pt idx="35">
                  <c:v>169.19650992144011</c:v>
                </c:pt>
                <c:pt idx="36">
                  <c:v>109.7193373509882</c:v>
                </c:pt>
                <c:pt idx="37">
                  <c:v>120.12138064558347</c:v>
                </c:pt>
                <c:pt idx="38">
                  <c:v>151.67911982872744</c:v>
                </c:pt>
                <c:pt idx="39">
                  <c:v>132.06678873270118</c:v>
                </c:pt>
                <c:pt idx="40">
                  <c:v>78.569839764014603</c:v>
                </c:pt>
                <c:pt idx="41">
                  <c:v>199.43624748017376</c:v>
                </c:pt>
                <c:pt idx="42">
                  <c:v>211.97098446814547</c:v>
                </c:pt>
                <c:pt idx="43">
                  <c:v>246.70372600582766</c:v>
                </c:pt>
                <c:pt idx="44">
                  <c:v>231.48363025967885</c:v>
                </c:pt>
                <c:pt idx="45">
                  <c:v>131.82203040863138</c:v>
                </c:pt>
                <c:pt idx="46">
                  <c:v>94.338168101295793</c:v>
                </c:pt>
                <c:pt idx="47">
                  <c:v>145.37558606424375</c:v>
                </c:pt>
                <c:pt idx="48">
                  <c:v>173.19522326792566</c:v>
                </c:pt>
                <c:pt idx="49">
                  <c:v>159.07608616564374</c:v>
                </c:pt>
                <c:pt idx="50">
                  <c:v>256.96630098256838</c:v>
                </c:pt>
                <c:pt idx="51">
                  <c:v>223.46350044375399</c:v>
                </c:pt>
                <c:pt idx="52">
                  <c:v>172.65468701194612</c:v>
                </c:pt>
                <c:pt idx="53">
                  <c:v>197.47889802095733</c:v>
                </c:pt>
                <c:pt idx="54">
                  <c:v>180.55062985404817</c:v>
                </c:pt>
                <c:pt idx="55">
                  <c:v>201.68471740366203</c:v>
                </c:pt>
                <c:pt idx="56">
                  <c:v>150.53485171688624</c:v>
                </c:pt>
                <c:pt idx="57">
                  <c:v>161.83508194644895</c:v>
                </c:pt>
                <c:pt idx="58">
                  <c:v>134.91266922171377</c:v>
                </c:pt>
                <c:pt idx="59">
                  <c:v>146.80262462076482</c:v>
                </c:pt>
                <c:pt idx="60">
                  <c:v>150.00542240729774</c:v>
                </c:pt>
                <c:pt idx="61">
                  <c:v>167.22926562348405</c:v>
                </c:pt>
                <c:pt idx="62">
                  <c:v>192.14072710345977</c:v>
                </c:pt>
                <c:pt idx="63">
                  <c:v>197.62321942649882</c:v>
                </c:pt>
                <c:pt idx="64">
                  <c:v>170.54319724534935</c:v>
                </c:pt>
                <c:pt idx="65">
                  <c:v>172.94537254670456</c:v>
                </c:pt>
                <c:pt idx="66">
                  <c:v>129.84724509166963</c:v>
                </c:pt>
                <c:pt idx="67">
                  <c:v>197.21136066266521</c:v>
                </c:pt>
                <c:pt idx="68">
                  <c:v>137.04374791033752</c:v>
                </c:pt>
                <c:pt idx="69">
                  <c:v>212.07904319697579</c:v>
                </c:pt>
                <c:pt idx="70">
                  <c:v>165.17393682039841</c:v>
                </c:pt>
                <c:pt idx="71">
                  <c:v>168.58060777977136</c:v>
                </c:pt>
                <c:pt idx="72">
                  <c:v>170.01308459418388</c:v>
                </c:pt>
                <c:pt idx="73">
                  <c:v>63.99240004737355</c:v>
                </c:pt>
                <c:pt idx="74">
                  <c:v>145.88752075121607</c:v>
                </c:pt>
                <c:pt idx="75">
                  <c:v>97.108898767794429</c:v>
                </c:pt>
                <c:pt idx="76">
                  <c:v>126.62592430683526</c:v>
                </c:pt>
                <c:pt idx="77">
                  <c:v>234.47972239768794</c:v>
                </c:pt>
                <c:pt idx="78">
                  <c:v>152.97769940859601</c:v>
                </c:pt>
                <c:pt idx="79">
                  <c:v>204.19173570196338</c:v>
                </c:pt>
                <c:pt idx="80">
                  <c:v>211.52312347481222</c:v>
                </c:pt>
                <c:pt idx="81">
                  <c:v>191.43402378843678</c:v>
                </c:pt>
                <c:pt idx="82">
                  <c:v>188.38507532023118</c:v>
                </c:pt>
                <c:pt idx="83">
                  <c:v>270.91181067195373</c:v>
                </c:pt>
                <c:pt idx="84">
                  <c:v>204.68351050885784</c:v>
                </c:pt>
                <c:pt idx="85">
                  <c:v>209.32874188396397</c:v>
                </c:pt>
                <c:pt idx="86">
                  <c:v>120.41783082974572</c:v>
                </c:pt>
                <c:pt idx="87">
                  <c:v>252.21614866150784</c:v>
                </c:pt>
                <c:pt idx="88">
                  <c:v>243.00962879912669</c:v>
                </c:pt>
                <c:pt idx="89">
                  <c:v>134.7696058327584</c:v>
                </c:pt>
                <c:pt idx="90">
                  <c:v>161.82623422027956</c:v>
                </c:pt>
              </c:numCache>
            </c:numRef>
          </c:yVal>
        </c:ser>
        <c:axId val="153547520"/>
        <c:axId val="153549440"/>
      </c:scatterChart>
      <c:valAx>
        <c:axId val="1535475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Nominal box recovery (%)</a:t>
                </a:r>
              </a:p>
            </c:rich>
          </c:tx>
          <c:layout>
            <c:manualLayout>
              <c:xMode val="edge"/>
              <c:yMode val="edge"/>
              <c:x val="0.39381450499560983"/>
              <c:y val="0.93493957786526649"/>
            </c:manualLayout>
          </c:layout>
          <c:spPr>
            <a:noFill/>
            <a:ln w="25400">
              <a:noFill/>
            </a:ln>
          </c:spPr>
        </c:title>
        <c:numFmt formatCode="0.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549440"/>
        <c:crosses val="autoZero"/>
        <c:crossBetween val="midCat"/>
      </c:valAx>
      <c:valAx>
        <c:axId val="1535494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Log value ($/m</a:t>
                </a:r>
                <a:r>
                  <a:rPr lang="en-NZ" sz="800" b="1" i="0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3</a:t>
                </a: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3.2989670469985549E-2"/>
              <c:y val="0.31770915354330709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54752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256212729424322"/>
          <c:y val="3.9164490861618793E-2"/>
          <c:w val="0.80991817245425135"/>
          <c:h val="0.79634464751958633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intercept val="0"/>
            <c:dispEq val="1"/>
            <c:trendlineLbl>
              <c:layout>
                <c:manualLayout>
                  <c:x val="-9.6136583941120735E-2"/>
                  <c:y val="3.5760038948742918E-3"/>
                </c:manualLayout>
              </c:layout>
              <c:numFmt formatCode="General" sourceLinked="0"/>
            </c:trendlineLbl>
          </c:trendline>
          <c:xVal>
            <c:numRef>
              <c:f>GraphData!$C$2:$C$92</c:f>
              <c:numCache>
                <c:formatCode>General</c:formatCode>
                <c:ptCount val="91"/>
                <c:pt idx="0">
                  <c:v>0.3600000000000001</c:v>
                </c:pt>
                <c:pt idx="1">
                  <c:v>0.33999999999999991</c:v>
                </c:pt>
                <c:pt idx="2">
                  <c:v>0.3600000000000001</c:v>
                </c:pt>
                <c:pt idx="3">
                  <c:v>0.34999999999999987</c:v>
                </c:pt>
                <c:pt idx="4">
                  <c:v>0.32000000000000006</c:v>
                </c:pt>
                <c:pt idx="5">
                  <c:v>0.33999999999999991</c:v>
                </c:pt>
                <c:pt idx="6">
                  <c:v>0.32</c:v>
                </c:pt>
                <c:pt idx="7">
                  <c:v>0.33</c:v>
                </c:pt>
                <c:pt idx="8">
                  <c:v>0.31500000000000006</c:v>
                </c:pt>
                <c:pt idx="9">
                  <c:v>0.3600000000000001</c:v>
                </c:pt>
                <c:pt idx="10">
                  <c:v>0.33999999999999991</c:v>
                </c:pt>
                <c:pt idx="11">
                  <c:v>0.33</c:v>
                </c:pt>
                <c:pt idx="12">
                  <c:v>0.30999999999999994</c:v>
                </c:pt>
                <c:pt idx="13">
                  <c:v>0.32</c:v>
                </c:pt>
                <c:pt idx="14">
                  <c:v>0.34999999999999987</c:v>
                </c:pt>
                <c:pt idx="15">
                  <c:v>0.28000000000000014</c:v>
                </c:pt>
                <c:pt idx="16">
                  <c:v>0.29999999999999993</c:v>
                </c:pt>
                <c:pt idx="17">
                  <c:v>0.27</c:v>
                </c:pt>
                <c:pt idx="18">
                  <c:v>0.25999999999999995</c:v>
                </c:pt>
                <c:pt idx="19">
                  <c:v>0.29999999999999993</c:v>
                </c:pt>
                <c:pt idx="20">
                  <c:v>0.30999999999999994</c:v>
                </c:pt>
                <c:pt idx="21">
                  <c:v>0.29999999999999993</c:v>
                </c:pt>
                <c:pt idx="22">
                  <c:v>0.32</c:v>
                </c:pt>
                <c:pt idx="23">
                  <c:v>0.3899999999999999</c:v>
                </c:pt>
                <c:pt idx="24">
                  <c:v>0.35500000000000015</c:v>
                </c:pt>
                <c:pt idx="25">
                  <c:v>0.28000000000000014</c:v>
                </c:pt>
                <c:pt idx="26">
                  <c:v>0.29999999999999993</c:v>
                </c:pt>
                <c:pt idx="27">
                  <c:v>0.24500000000000008</c:v>
                </c:pt>
                <c:pt idx="28">
                  <c:v>0.27499999999999997</c:v>
                </c:pt>
                <c:pt idx="29">
                  <c:v>0.32500000000000007</c:v>
                </c:pt>
                <c:pt idx="30">
                  <c:v>0.33500000000000002</c:v>
                </c:pt>
                <c:pt idx="31">
                  <c:v>0.37999999999999995</c:v>
                </c:pt>
                <c:pt idx="32">
                  <c:v>0.40000000000000013</c:v>
                </c:pt>
                <c:pt idx="33">
                  <c:v>0.29999999999999993</c:v>
                </c:pt>
                <c:pt idx="34">
                  <c:v>0.28999999999999998</c:v>
                </c:pt>
                <c:pt idx="35">
                  <c:v>0.29999999999999993</c:v>
                </c:pt>
                <c:pt idx="36">
                  <c:v>0.28500000000000003</c:v>
                </c:pt>
                <c:pt idx="37">
                  <c:v>0.27499999999999997</c:v>
                </c:pt>
                <c:pt idx="38">
                  <c:v>0.25</c:v>
                </c:pt>
                <c:pt idx="39">
                  <c:v>0.28999999999999998</c:v>
                </c:pt>
                <c:pt idx="40">
                  <c:v>0.30999999999999994</c:v>
                </c:pt>
                <c:pt idx="41">
                  <c:v>0.31500000000000006</c:v>
                </c:pt>
                <c:pt idx="42">
                  <c:v>0.32500000000000007</c:v>
                </c:pt>
                <c:pt idx="43">
                  <c:v>0.42999999999999988</c:v>
                </c:pt>
                <c:pt idx="44">
                  <c:v>0.41000000000000009</c:v>
                </c:pt>
                <c:pt idx="45">
                  <c:v>0.25</c:v>
                </c:pt>
                <c:pt idx="46">
                  <c:v>0.25999999999999995</c:v>
                </c:pt>
                <c:pt idx="47">
                  <c:v>0.27</c:v>
                </c:pt>
                <c:pt idx="48">
                  <c:v>0.28999999999999998</c:v>
                </c:pt>
                <c:pt idx="49">
                  <c:v>0.32750000000000001</c:v>
                </c:pt>
                <c:pt idx="50">
                  <c:v>0.33999999999999991</c:v>
                </c:pt>
                <c:pt idx="51">
                  <c:v>0.31749999999999995</c:v>
                </c:pt>
                <c:pt idx="52">
                  <c:v>0.29999999999999993</c:v>
                </c:pt>
                <c:pt idx="53">
                  <c:v>0.33500000000000002</c:v>
                </c:pt>
                <c:pt idx="54">
                  <c:v>0.30999999999999994</c:v>
                </c:pt>
                <c:pt idx="55">
                  <c:v>0.37999999999999995</c:v>
                </c:pt>
                <c:pt idx="56">
                  <c:v>0.3600000000000001</c:v>
                </c:pt>
                <c:pt idx="57">
                  <c:v>0.26500000000000007</c:v>
                </c:pt>
                <c:pt idx="58">
                  <c:v>0.28999999999999998</c:v>
                </c:pt>
                <c:pt idx="59">
                  <c:v>0.32</c:v>
                </c:pt>
                <c:pt idx="60">
                  <c:v>0.29999999999999993</c:v>
                </c:pt>
                <c:pt idx="61">
                  <c:v>0.28999999999999998</c:v>
                </c:pt>
                <c:pt idx="62">
                  <c:v>0.33</c:v>
                </c:pt>
                <c:pt idx="63">
                  <c:v>0.37999999999999995</c:v>
                </c:pt>
                <c:pt idx="64">
                  <c:v>0.33999999999999991</c:v>
                </c:pt>
                <c:pt idx="65">
                  <c:v>0.30999999999999994</c:v>
                </c:pt>
                <c:pt idx="66">
                  <c:v>0.28000000000000014</c:v>
                </c:pt>
                <c:pt idx="67">
                  <c:v>0.33999999999999991</c:v>
                </c:pt>
                <c:pt idx="68">
                  <c:v>0.33999999999999991</c:v>
                </c:pt>
                <c:pt idx="69">
                  <c:v>0.34999999999999987</c:v>
                </c:pt>
                <c:pt idx="70">
                  <c:v>0.32500000000000007</c:v>
                </c:pt>
                <c:pt idx="71">
                  <c:v>0.30499999999999999</c:v>
                </c:pt>
                <c:pt idx="72">
                  <c:v>0.27</c:v>
                </c:pt>
                <c:pt idx="73">
                  <c:v>0.27</c:v>
                </c:pt>
                <c:pt idx="74">
                  <c:v>0.29499999999999998</c:v>
                </c:pt>
                <c:pt idx="75">
                  <c:v>0.25</c:v>
                </c:pt>
                <c:pt idx="76">
                  <c:v>0.2599999999999999</c:v>
                </c:pt>
                <c:pt idx="77">
                  <c:v>0.38</c:v>
                </c:pt>
                <c:pt idx="78">
                  <c:v>0.3600000000000001</c:v>
                </c:pt>
                <c:pt idx="79">
                  <c:v>0.31500000000000006</c:v>
                </c:pt>
                <c:pt idx="80">
                  <c:v>0.29499999999999998</c:v>
                </c:pt>
                <c:pt idx="81">
                  <c:v>0.33</c:v>
                </c:pt>
                <c:pt idx="82">
                  <c:v>0.29499999999999998</c:v>
                </c:pt>
                <c:pt idx="83">
                  <c:v>0.3949999999999998</c:v>
                </c:pt>
                <c:pt idx="84">
                  <c:v>0.3849999999999999</c:v>
                </c:pt>
                <c:pt idx="85">
                  <c:v>0.32500000000000007</c:v>
                </c:pt>
                <c:pt idx="86">
                  <c:v>0.31999999999999995</c:v>
                </c:pt>
                <c:pt idx="87">
                  <c:v>0.3650000000000001</c:v>
                </c:pt>
                <c:pt idx="88">
                  <c:v>0.3899999999999999</c:v>
                </c:pt>
                <c:pt idx="89">
                  <c:v>0.25499999999999995</c:v>
                </c:pt>
                <c:pt idx="90">
                  <c:v>0.27</c:v>
                </c:pt>
              </c:numCache>
            </c:numRef>
          </c:xVal>
          <c:yVal>
            <c:numRef>
              <c:f>GraphData!$B$2:$B$92</c:f>
              <c:numCache>
                <c:formatCode>General</c:formatCode>
                <c:ptCount val="91"/>
                <c:pt idx="0">
                  <c:v>3.2999999999999989</c:v>
                </c:pt>
                <c:pt idx="1">
                  <c:v>2.6700000000000008</c:v>
                </c:pt>
                <c:pt idx="2">
                  <c:v>3.2800000000000002</c:v>
                </c:pt>
                <c:pt idx="3">
                  <c:v>3.2299999999999986</c:v>
                </c:pt>
                <c:pt idx="4">
                  <c:v>2.850000000000001</c:v>
                </c:pt>
                <c:pt idx="5">
                  <c:v>2.850000000000001</c:v>
                </c:pt>
                <c:pt idx="6">
                  <c:v>2.7999999999999994</c:v>
                </c:pt>
                <c:pt idx="7">
                  <c:v>3.2000000000000011</c:v>
                </c:pt>
                <c:pt idx="8">
                  <c:v>3.2100000000000004</c:v>
                </c:pt>
                <c:pt idx="9">
                  <c:v>3.0799999999999992</c:v>
                </c:pt>
                <c:pt idx="10">
                  <c:v>3.1300000000000003</c:v>
                </c:pt>
                <c:pt idx="11">
                  <c:v>3.25</c:v>
                </c:pt>
                <c:pt idx="12">
                  <c:v>3.2400000000000015</c:v>
                </c:pt>
                <c:pt idx="13">
                  <c:v>3.2999999999999989</c:v>
                </c:pt>
                <c:pt idx="14">
                  <c:v>3.2000000000000006</c:v>
                </c:pt>
                <c:pt idx="15">
                  <c:v>2.7</c:v>
                </c:pt>
                <c:pt idx="16">
                  <c:v>3.100000000000001</c:v>
                </c:pt>
                <c:pt idx="17">
                  <c:v>3.1499999999999995</c:v>
                </c:pt>
                <c:pt idx="18">
                  <c:v>2.77</c:v>
                </c:pt>
                <c:pt idx="19">
                  <c:v>3.2700000000000014</c:v>
                </c:pt>
                <c:pt idx="20">
                  <c:v>3.25</c:v>
                </c:pt>
                <c:pt idx="21">
                  <c:v>3.1599999999999993</c:v>
                </c:pt>
                <c:pt idx="22">
                  <c:v>3.4699999999999993</c:v>
                </c:pt>
                <c:pt idx="23">
                  <c:v>3.3400000000000016</c:v>
                </c:pt>
                <c:pt idx="24">
                  <c:v>3.350000000000001</c:v>
                </c:pt>
                <c:pt idx="25">
                  <c:v>3.2400000000000015</c:v>
                </c:pt>
                <c:pt idx="26">
                  <c:v>3.2700000000000014</c:v>
                </c:pt>
                <c:pt idx="27">
                  <c:v>2.5599999999999996</c:v>
                </c:pt>
                <c:pt idx="28">
                  <c:v>3.1299999999999994</c:v>
                </c:pt>
                <c:pt idx="29">
                  <c:v>3.2400000000000015</c:v>
                </c:pt>
                <c:pt idx="30">
                  <c:v>3.2800000000000002</c:v>
                </c:pt>
                <c:pt idx="31">
                  <c:v>3.4300000000000006</c:v>
                </c:pt>
                <c:pt idx="32">
                  <c:v>3.1499999999999995</c:v>
                </c:pt>
                <c:pt idx="33">
                  <c:v>3.2000000000000006</c:v>
                </c:pt>
                <c:pt idx="34">
                  <c:v>2.899999999999999</c:v>
                </c:pt>
                <c:pt idx="35">
                  <c:v>3.3800000000000008</c:v>
                </c:pt>
                <c:pt idx="36">
                  <c:v>2.8</c:v>
                </c:pt>
                <c:pt idx="37">
                  <c:v>2.6999999999999997</c:v>
                </c:pt>
                <c:pt idx="38">
                  <c:v>2.8000000000000003</c:v>
                </c:pt>
                <c:pt idx="39">
                  <c:v>2.7999999999999994</c:v>
                </c:pt>
                <c:pt idx="40">
                  <c:v>3.1899999999999995</c:v>
                </c:pt>
                <c:pt idx="41">
                  <c:v>3.25</c:v>
                </c:pt>
                <c:pt idx="42">
                  <c:v>3.25</c:v>
                </c:pt>
                <c:pt idx="43">
                  <c:v>3.3700000000000006</c:v>
                </c:pt>
                <c:pt idx="44">
                  <c:v>3.2599999999999993</c:v>
                </c:pt>
                <c:pt idx="45">
                  <c:v>2.7100000000000004</c:v>
                </c:pt>
                <c:pt idx="46">
                  <c:v>3.1999999999999997</c:v>
                </c:pt>
                <c:pt idx="47">
                  <c:v>3.2800000000000007</c:v>
                </c:pt>
                <c:pt idx="48">
                  <c:v>3.2999999999999994</c:v>
                </c:pt>
                <c:pt idx="49">
                  <c:v>3.14</c:v>
                </c:pt>
                <c:pt idx="50">
                  <c:v>3.2000000000000011</c:v>
                </c:pt>
                <c:pt idx="51">
                  <c:v>3.07</c:v>
                </c:pt>
                <c:pt idx="52">
                  <c:v>3.07</c:v>
                </c:pt>
                <c:pt idx="53">
                  <c:v>3.07</c:v>
                </c:pt>
                <c:pt idx="54">
                  <c:v>3.0499999999999994</c:v>
                </c:pt>
                <c:pt idx="55">
                  <c:v>3.1700000000000008</c:v>
                </c:pt>
                <c:pt idx="56">
                  <c:v>2.75</c:v>
                </c:pt>
                <c:pt idx="57">
                  <c:v>3.2100000000000004</c:v>
                </c:pt>
                <c:pt idx="58">
                  <c:v>3.32</c:v>
                </c:pt>
                <c:pt idx="59">
                  <c:v>3.2800000000000007</c:v>
                </c:pt>
                <c:pt idx="60">
                  <c:v>3.2400000000000015</c:v>
                </c:pt>
                <c:pt idx="61">
                  <c:v>3.100000000000001</c:v>
                </c:pt>
                <c:pt idx="62">
                  <c:v>3.2000000000000006</c:v>
                </c:pt>
                <c:pt idx="63">
                  <c:v>3.3800000000000003</c:v>
                </c:pt>
                <c:pt idx="64">
                  <c:v>3.100000000000001</c:v>
                </c:pt>
                <c:pt idx="65">
                  <c:v>3.2400000000000015</c:v>
                </c:pt>
                <c:pt idx="66">
                  <c:v>2.86</c:v>
                </c:pt>
                <c:pt idx="67">
                  <c:v>3.25</c:v>
                </c:pt>
                <c:pt idx="68">
                  <c:v>3.25</c:v>
                </c:pt>
                <c:pt idx="69">
                  <c:v>3.4799999999999986</c:v>
                </c:pt>
                <c:pt idx="70">
                  <c:v>3.5</c:v>
                </c:pt>
                <c:pt idx="71">
                  <c:v>3.2999999999999989</c:v>
                </c:pt>
                <c:pt idx="72">
                  <c:v>2.7700000000000005</c:v>
                </c:pt>
                <c:pt idx="73">
                  <c:v>2.7899999999999996</c:v>
                </c:pt>
                <c:pt idx="74">
                  <c:v>3.18</c:v>
                </c:pt>
                <c:pt idx="75">
                  <c:v>2.7899999999999996</c:v>
                </c:pt>
                <c:pt idx="76">
                  <c:v>2.8</c:v>
                </c:pt>
                <c:pt idx="77">
                  <c:v>3.2900000000000005</c:v>
                </c:pt>
                <c:pt idx="78">
                  <c:v>3.2999999999999985</c:v>
                </c:pt>
                <c:pt idx="79">
                  <c:v>3.32</c:v>
                </c:pt>
                <c:pt idx="80">
                  <c:v>3.1599999999999993</c:v>
                </c:pt>
                <c:pt idx="81">
                  <c:v>3.5</c:v>
                </c:pt>
                <c:pt idx="82">
                  <c:v>3.149999999999999</c:v>
                </c:pt>
                <c:pt idx="83">
                  <c:v>3.0499999999999989</c:v>
                </c:pt>
                <c:pt idx="84">
                  <c:v>3.0300000000000007</c:v>
                </c:pt>
                <c:pt idx="85">
                  <c:v>3.2000000000000011</c:v>
                </c:pt>
                <c:pt idx="86">
                  <c:v>2.7400000000000011</c:v>
                </c:pt>
                <c:pt idx="87">
                  <c:v>3.3999999999999995</c:v>
                </c:pt>
                <c:pt idx="88">
                  <c:v>3.4200000000000013</c:v>
                </c:pt>
                <c:pt idx="89">
                  <c:v>2.73</c:v>
                </c:pt>
                <c:pt idx="90">
                  <c:v>2.7</c:v>
                </c:pt>
              </c:numCache>
            </c:numRef>
          </c:yVal>
        </c:ser>
        <c:axId val="160525696"/>
        <c:axId val="160540160"/>
      </c:scatterChart>
      <c:valAx>
        <c:axId val="1605256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(m)</a:t>
                </a:r>
              </a:p>
            </c:rich>
          </c:tx>
          <c:layout>
            <c:manualLayout>
              <c:xMode val="edge"/>
              <c:yMode val="edge"/>
              <c:x val="0.45984197159703682"/>
              <c:y val="0.9166901308911096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540160"/>
        <c:crosses val="autoZero"/>
        <c:crossBetween val="midCat"/>
      </c:valAx>
      <c:valAx>
        <c:axId val="160540160"/>
        <c:scaling>
          <c:orientation val="minMax"/>
          <c:max val="3.7"/>
          <c:min val="2.5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Log length (m)</a:t>
                </a:r>
              </a:p>
            </c:rich>
          </c:tx>
          <c:layout>
            <c:manualLayout>
              <c:xMode val="edge"/>
              <c:yMode val="edge"/>
              <c:x val="3.3057851239669422E-2"/>
              <c:y val="0.27937335105839045"/>
            </c:manualLayout>
          </c:layout>
          <c:spPr>
            <a:noFill/>
            <a:ln w="25400">
              <a:noFill/>
            </a:ln>
          </c:spPr>
        </c:title>
        <c:numFmt formatCode="#,##0.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52569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776632302405499"/>
          <c:y val="4.7204964735054797E-2"/>
          <c:w val="0.81855670103092515"/>
          <c:h val="0.82915045350728223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poly"/>
            <c:order val="2"/>
            <c:dispRSqr val="1"/>
            <c:dispEq val="1"/>
            <c:trendlineLbl>
              <c:layout>
                <c:manualLayout>
                  <c:x val="-9.2304231935050732E-2"/>
                  <c:y val="0.14005487320911683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GraphData!$C$2:$C$92</c:f>
              <c:numCache>
                <c:formatCode>General</c:formatCode>
                <c:ptCount val="91"/>
                <c:pt idx="0">
                  <c:v>0.3600000000000001</c:v>
                </c:pt>
                <c:pt idx="1">
                  <c:v>0.33999999999999991</c:v>
                </c:pt>
                <c:pt idx="2">
                  <c:v>0.3600000000000001</c:v>
                </c:pt>
                <c:pt idx="3">
                  <c:v>0.34999999999999987</c:v>
                </c:pt>
                <c:pt idx="4">
                  <c:v>0.32000000000000006</c:v>
                </c:pt>
                <c:pt idx="5">
                  <c:v>0.33999999999999991</c:v>
                </c:pt>
                <c:pt idx="6">
                  <c:v>0.32</c:v>
                </c:pt>
                <c:pt idx="7">
                  <c:v>0.33</c:v>
                </c:pt>
                <c:pt idx="8">
                  <c:v>0.31500000000000006</c:v>
                </c:pt>
                <c:pt idx="9">
                  <c:v>0.3600000000000001</c:v>
                </c:pt>
                <c:pt idx="10">
                  <c:v>0.33999999999999991</c:v>
                </c:pt>
                <c:pt idx="11">
                  <c:v>0.33</c:v>
                </c:pt>
                <c:pt idx="12">
                  <c:v>0.30999999999999994</c:v>
                </c:pt>
                <c:pt idx="13">
                  <c:v>0.32</c:v>
                </c:pt>
                <c:pt idx="14">
                  <c:v>0.34999999999999987</c:v>
                </c:pt>
                <c:pt idx="15">
                  <c:v>0.28000000000000014</c:v>
                </c:pt>
                <c:pt idx="16">
                  <c:v>0.29999999999999993</c:v>
                </c:pt>
                <c:pt idx="17">
                  <c:v>0.27</c:v>
                </c:pt>
                <c:pt idx="18">
                  <c:v>0.25999999999999995</c:v>
                </c:pt>
                <c:pt idx="19">
                  <c:v>0.29999999999999993</c:v>
                </c:pt>
                <c:pt idx="20">
                  <c:v>0.30999999999999994</c:v>
                </c:pt>
                <c:pt idx="21">
                  <c:v>0.29999999999999993</c:v>
                </c:pt>
                <c:pt idx="22">
                  <c:v>0.32</c:v>
                </c:pt>
                <c:pt idx="23">
                  <c:v>0.3899999999999999</c:v>
                </c:pt>
                <c:pt idx="24">
                  <c:v>0.35500000000000015</c:v>
                </c:pt>
                <c:pt idx="25">
                  <c:v>0.28000000000000014</c:v>
                </c:pt>
                <c:pt idx="26">
                  <c:v>0.29999999999999993</c:v>
                </c:pt>
                <c:pt idx="27">
                  <c:v>0.24500000000000008</c:v>
                </c:pt>
                <c:pt idx="28">
                  <c:v>0.27499999999999997</c:v>
                </c:pt>
                <c:pt idx="29">
                  <c:v>0.32500000000000007</c:v>
                </c:pt>
                <c:pt idx="30">
                  <c:v>0.33500000000000002</c:v>
                </c:pt>
                <c:pt idx="31">
                  <c:v>0.37999999999999995</c:v>
                </c:pt>
                <c:pt idx="32">
                  <c:v>0.40000000000000013</c:v>
                </c:pt>
                <c:pt idx="33">
                  <c:v>0.29999999999999993</c:v>
                </c:pt>
                <c:pt idx="34">
                  <c:v>0.28999999999999998</c:v>
                </c:pt>
                <c:pt idx="35">
                  <c:v>0.29999999999999993</c:v>
                </c:pt>
                <c:pt idx="36">
                  <c:v>0.28500000000000003</c:v>
                </c:pt>
                <c:pt idx="37">
                  <c:v>0.27499999999999997</c:v>
                </c:pt>
                <c:pt idx="38">
                  <c:v>0.25</c:v>
                </c:pt>
                <c:pt idx="39">
                  <c:v>0.28999999999999998</c:v>
                </c:pt>
                <c:pt idx="40">
                  <c:v>0.30999999999999994</c:v>
                </c:pt>
                <c:pt idx="41">
                  <c:v>0.31500000000000006</c:v>
                </c:pt>
                <c:pt idx="42">
                  <c:v>0.32500000000000007</c:v>
                </c:pt>
                <c:pt idx="43">
                  <c:v>0.42999999999999988</c:v>
                </c:pt>
                <c:pt idx="44">
                  <c:v>0.41000000000000009</c:v>
                </c:pt>
                <c:pt idx="45">
                  <c:v>0.25</c:v>
                </c:pt>
                <c:pt idx="46">
                  <c:v>0.25999999999999995</c:v>
                </c:pt>
                <c:pt idx="47">
                  <c:v>0.27</c:v>
                </c:pt>
                <c:pt idx="48">
                  <c:v>0.28999999999999998</c:v>
                </c:pt>
                <c:pt idx="49">
                  <c:v>0.32750000000000001</c:v>
                </c:pt>
                <c:pt idx="50">
                  <c:v>0.33999999999999991</c:v>
                </c:pt>
                <c:pt idx="51">
                  <c:v>0.31749999999999995</c:v>
                </c:pt>
                <c:pt idx="52">
                  <c:v>0.29999999999999993</c:v>
                </c:pt>
                <c:pt idx="53">
                  <c:v>0.33500000000000002</c:v>
                </c:pt>
                <c:pt idx="54">
                  <c:v>0.30999999999999994</c:v>
                </c:pt>
                <c:pt idx="55">
                  <c:v>0.37999999999999995</c:v>
                </c:pt>
                <c:pt idx="56">
                  <c:v>0.3600000000000001</c:v>
                </c:pt>
                <c:pt idx="57">
                  <c:v>0.26500000000000007</c:v>
                </c:pt>
                <c:pt idx="58">
                  <c:v>0.28999999999999998</c:v>
                </c:pt>
                <c:pt idx="59">
                  <c:v>0.32</c:v>
                </c:pt>
                <c:pt idx="60">
                  <c:v>0.29999999999999993</c:v>
                </c:pt>
                <c:pt idx="61">
                  <c:v>0.28999999999999998</c:v>
                </c:pt>
                <c:pt idx="62">
                  <c:v>0.33</c:v>
                </c:pt>
                <c:pt idx="63">
                  <c:v>0.37999999999999995</c:v>
                </c:pt>
                <c:pt idx="64">
                  <c:v>0.33999999999999991</c:v>
                </c:pt>
                <c:pt idx="65">
                  <c:v>0.30999999999999994</c:v>
                </c:pt>
                <c:pt idx="66">
                  <c:v>0.28000000000000014</c:v>
                </c:pt>
                <c:pt idx="67">
                  <c:v>0.33999999999999991</c:v>
                </c:pt>
                <c:pt idx="68">
                  <c:v>0.33999999999999991</c:v>
                </c:pt>
                <c:pt idx="69">
                  <c:v>0.34999999999999987</c:v>
                </c:pt>
                <c:pt idx="70">
                  <c:v>0.32500000000000007</c:v>
                </c:pt>
                <c:pt idx="71">
                  <c:v>0.30499999999999999</c:v>
                </c:pt>
                <c:pt idx="72">
                  <c:v>0.27</c:v>
                </c:pt>
                <c:pt idx="73">
                  <c:v>0.27</c:v>
                </c:pt>
                <c:pt idx="74">
                  <c:v>0.29499999999999998</c:v>
                </c:pt>
                <c:pt idx="75">
                  <c:v>0.25</c:v>
                </c:pt>
                <c:pt idx="76">
                  <c:v>0.2599999999999999</c:v>
                </c:pt>
                <c:pt idx="77">
                  <c:v>0.38</c:v>
                </c:pt>
                <c:pt idx="78">
                  <c:v>0.3600000000000001</c:v>
                </c:pt>
                <c:pt idx="79">
                  <c:v>0.31500000000000006</c:v>
                </c:pt>
                <c:pt idx="80">
                  <c:v>0.29499999999999998</c:v>
                </c:pt>
                <c:pt idx="81">
                  <c:v>0.33</c:v>
                </c:pt>
                <c:pt idx="82">
                  <c:v>0.29499999999999998</c:v>
                </c:pt>
                <c:pt idx="83">
                  <c:v>0.3949999999999998</c:v>
                </c:pt>
                <c:pt idx="84">
                  <c:v>0.3849999999999999</c:v>
                </c:pt>
                <c:pt idx="85">
                  <c:v>0.32500000000000007</c:v>
                </c:pt>
                <c:pt idx="86">
                  <c:v>0.31999999999999995</c:v>
                </c:pt>
                <c:pt idx="87">
                  <c:v>0.3650000000000001</c:v>
                </c:pt>
                <c:pt idx="88">
                  <c:v>0.3899999999999999</c:v>
                </c:pt>
                <c:pt idx="89">
                  <c:v>0.25499999999999995</c:v>
                </c:pt>
                <c:pt idx="90">
                  <c:v>0.27</c:v>
                </c:pt>
              </c:numCache>
            </c:numRef>
          </c:xVal>
          <c:yVal>
            <c:numRef>
              <c:f>GraphData!$Q$2:$Q$92</c:f>
              <c:numCache>
                <c:formatCode>0.0</c:formatCode>
                <c:ptCount val="91"/>
                <c:pt idx="0">
                  <c:v>117.58633602171784</c:v>
                </c:pt>
                <c:pt idx="1">
                  <c:v>152.97192925350055</c:v>
                </c:pt>
                <c:pt idx="2">
                  <c:v>107.30460396871548</c:v>
                </c:pt>
                <c:pt idx="3">
                  <c:v>112.60388924863395</c:v>
                </c:pt>
                <c:pt idx="4">
                  <c:v>136.74646998804229</c:v>
                </c:pt>
                <c:pt idx="5">
                  <c:v>114.45884413804356</c:v>
                </c:pt>
                <c:pt idx="6">
                  <c:v>137.76387297219</c:v>
                </c:pt>
                <c:pt idx="7">
                  <c:v>108.26866876999679</c:v>
                </c:pt>
                <c:pt idx="8">
                  <c:v>129.15888515601662</c:v>
                </c:pt>
                <c:pt idx="9">
                  <c:v>94.069068817374188</c:v>
                </c:pt>
                <c:pt idx="10">
                  <c:v>123.9728143359964</c:v>
                </c:pt>
                <c:pt idx="11">
                  <c:v>127.26978252944393</c:v>
                </c:pt>
                <c:pt idx="12">
                  <c:v>122.80474004004269</c:v>
                </c:pt>
                <c:pt idx="13">
                  <c:v>127.54716200702858</c:v>
                </c:pt>
                <c:pt idx="14">
                  <c:v>139.50761994906827</c:v>
                </c:pt>
                <c:pt idx="15">
                  <c:v>149.52681783710307</c:v>
                </c:pt>
                <c:pt idx="16">
                  <c:v>104.86236656656004</c:v>
                </c:pt>
                <c:pt idx="17">
                  <c:v>144.35822502666244</c:v>
                </c:pt>
                <c:pt idx="18">
                  <c:v>174.54496841005383</c:v>
                </c:pt>
                <c:pt idx="19">
                  <c:v>139.52159503944063</c:v>
                </c:pt>
                <c:pt idx="20">
                  <c:v>123.63424497504236</c:v>
                </c:pt>
                <c:pt idx="21">
                  <c:v>145.34889449331632</c:v>
                </c:pt>
                <c:pt idx="22">
                  <c:v>121.29845378190038</c:v>
                </c:pt>
                <c:pt idx="23">
                  <c:v>106.52147810055939</c:v>
                </c:pt>
                <c:pt idx="24">
                  <c:v>102.26087992385315</c:v>
                </c:pt>
                <c:pt idx="25">
                  <c:v>135.50867866487462</c:v>
                </c:pt>
                <c:pt idx="26">
                  <c:v>120.33939700942749</c:v>
                </c:pt>
                <c:pt idx="27">
                  <c:v>183.56971521556557</c:v>
                </c:pt>
                <c:pt idx="28">
                  <c:v>126.87276320935304</c:v>
                </c:pt>
                <c:pt idx="29">
                  <c:v>129.90914648864018</c:v>
                </c:pt>
                <c:pt idx="30">
                  <c:v>110.28514564375604</c:v>
                </c:pt>
                <c:pt idx="31">
                  <c:v>94.367732336392393</c:v>
                </c:pt>
                <c:pt idx="32">
                  <c:v>105.40441827343606</c:v>
                </c:pt>
                <c:pt idx="33">
                  <c:v>139.01162409974901</c:v>
                </c:pt>
                <c:pt idx="34">
                  <c:v>151.35241098794401</c:v>
                </c:pt>
                <c:pt idx="35">
                  <c:v>143.07980849873039</c:v>
                </c:pt>
                <c:pt idx="36">
                  <c:v>141.73237960101864</c:v>
                </c:pt>
                <c:pt idx="37">
                  <c:v>152.13859060991001</c:v>
                </c:pt>
                <c:pt idx="38">
                  <c:v>171.58006174597591</c:v>
                </c:pt>
                <c:pt idx="39">
                  <c:v>134.7343433582183</c:v>
                </c:pt>
                <c:pt idx="40">
                  <c:v>127.32811212615721</c:v>
                </c:pt>
                <c:pt idx="41">
                  <c:v>130.0785592577991</c:v>
                </c:pt>
                <c:pt idx="42">
                  <c:v>114.63091271067272</c:v>
                </c:pt>
                <c:pt idx="43">
                  <c:v>100.17845532265687</c:v>
                </c:pt>
                <c:pt idx="44">
                  <c:v>102.80493877883167</c:v>
                </c:pt>
                <c:pt idx="45">
                  <c:v>192.67669985725615</c:v>
                </c:pt>
                <c:pt idx="46">
                  <c:v>153.48891608328879</c:v>
                </c:pt>
                <c:pt idx="47">
                  <c:v>142.82622939681784</c:v>
                </c:pt>
                <c:pt idx="48">
                  <c:v>127.19295955050097</c:v>
                </c:pt>
                <c:pt idx="49">
                  <c:v>131.05102515211988</c:v>
                </c:pt>
                <c:pt idx="50">
                  <c:v>107.51694410411389</c:v>
                </c:pt>
                <c:pt idx="51">
                  <c:v>121.6281260098032</c:v>
                </c:pt>
                <c:pt idx="52">
                  <c:v>138.10148031036209</c:v>
                </c:pt>
                <c:pt idx="53">
                  <c:v>120.75306901253069</c:v>
                </c:pt>
                <c:pt idx="54">
                  <c:v>135.69365083736201</c:v>
                </c:pt>
                <c:pt idx="55">
                  <c:v>116.70093049000928</c:v>
                </c:pt>
                <c:pt idx="56">
                  <c:v>136.40745061686675</c:v>
                </c:pt>
                <c:pt idx="57">
                  <c:v>152.80862336638839</c:v>
                </c:pt>
                <c:pt idx="58">
                  <c:v>137.01389648889185</c:v>
                </c:pt>
                <c:pt idx="59">
                  <c:v>114.82701143288581</c:v>
                </c:pt>
                <c:pt idx="60">
                  <c:v>133.58156946429895</c:v>
                </c:pt>
                <c:pt idx="61">
                  <c:v>134.82751000160658</c:v>
                </c:pt>
                <c:pt idx="62">
                  <c:v>117.58476979101796</c:v>
                </c:pt>
                <c:pt idx="63">
                  <c:v>113.7942147353295</c:v>
                </c:pt>
                <c:pt idx="64">
                  <c:v>130.99172270937896</c:v>
                </c:pt>
                <c:pt idx="65">
                  <c:v>120.69220784924738</c:v>
                </c:pt>
                <c:pt idx="66">
                  <c:v>150.05880063761958</c:v>
                </c:pt>
                <c:pt idx="67">
                  <c:v>126.85756636189174</c:v>
                </c:pt>
                <c:pt idx="68">
                  <c:v>127.290064679938</c:v>
                </c:pt>
                <c:pt idx="69">
                  <c:v>120.61750873168803</c:v>
                </c:pt>
                <c:pt idx="70">
                  <c:v>114.53469687123207</c:v>
                </c:pt>
                <c:pt idx="71">
                  <c:v>123.12304955447816</c:v>
                </c:pt>
                <c:pt idx="72">
                  <c:v>160.25326424439965</c:v>
                </c:pt>
                <c:pt idx="73">
                  <c:v>160.42389845704909</c:v>
                </c:pt>
                <c:pt idx="74">
                  <c:v>132.72489128232817</c:v>
                </c:pt>
                <c:pt idx="75">
                  <c:v>168.43672793973039</c:v>
                </c:pt>
                <c:pt idx="76">
                  <c:v>174.65563027917182</c:v>
                </c:pt>
                <c:pt idx="77">
                  <c:v>106.42579781220967</c:v>
                </c:pt>
                <c:pt idx="78">
                  <c:v>114.61232076623786</c:v>
                </c:pt>
                <c:pt idx="79">
                  <c:v>107.11888101834937</c:v>
                </c:pt>
                <c:pt idx="80">
                  <c:v>132.82809066982696</c:v>
                </c:pt>
                <c:pt idx="81">
                  <c:v>109.09285932810764</c:v>
                </c:pt>
                <c:pt idx="82">
                  <c:v>133.98893786596938</c:v>
                </c:pt>
                <c:pt idx="83">
                  <c:v>108.76590048307929</c:v>
                </c:pt>
                <c:pt idx="84">
                  <c:v>107.74642842812584</c:v>
                </c:pt>
                <c:pt idx="85">
                  <c:v>121.05715198140106</c:v>
                </c:pt>
                <c:pt idx="86">
                  <c:v>134.03597338577572</c:v>
                </c:pt>
                <c:pt idx="87">
                  <c:v>110.42509759655198</c:v>
                </c:pt>
                <c:pt idx="88">
                  <c:v>104.11801805041931</c:v>
                </c:pt>
                <c:pt idx="89">
                  <c:v>169.21110625835888</c:v>
                </c:pt>
                <c:pt idx="90">
                  <c:v>157.57168617871883</c:v>
                </c:pt>
              </c:numCache>
            </c:numRef>
          </c:yVal>
        </c:ser>
        <c:axId val="160651520"/>
        <c:axId val="160665984"/>
      </c:scatterChart>
      <c:valAx>
        <c:axId val="1606515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(m)</a:t>
                </a:r>
              </a:p>
            </c:rich>
          </c:tx>
          <c:layout>
            <c:manualLayout>
              <c:xMode val="edge"/>
              <c:yMode val="edge"/>
              <c:x val="0.46585122364448872"/>
              <c:y val="0.9385255726265323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665984"/>
        <c:crosses val="autoZero"/>
        <c:crossBetween val="midCat"/>
      </c:valAx>
      <c:valAx>
        <c:axId val="1606659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Milling Cost ($/m</a:t>
                </a:r>
                <a:r>
                  <a:rPr lang="en-NZ" sz="800" b="1" i="0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3</a:t>
                </a:r>
                <a:r>
                  <a:rPr lang="en-NZ" sz="800" b="1" i="0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 log volume)</a:t>
                </a:r>
                <a:endParaRPr lang="en-NZ" sz="800" b="1" i="0" strike="noStrike">
                  <a:solidFill>
                    <a:srgbClr val="000000"/>
                  </a:solidFill>
                  <a:latin typeface="Arial"/>
                  <a:cs typeface="Arial"/>
                </a:endParaRPr>
              </a:p>
            </c:rich>
          </c:tx>
          <c:layout>
            <c:manualLayout>
              <c:xMode val="edge"/>
              <c:yMode val="edge"/>
              <c:x val="3.2989690721649492E-2"/>
              <c:y val="0.31770915354330709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65152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776632302405499"/>
          <c:y val="4.7204964735054797E-2"/>
          <c:w val="0.8185567010309247"/>
          <c:h val="0.82915045350728245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poly"/>
            <c:order val="2"/>
            <c:dispRSqr val="1"/>
            <c:dispEq val="1"/>
            <c:trendlineLbl>
              <c:layout>
                <c:manualLayout>
                  <c:x val="-2.3038043390522116E-2"/>
                  <c:y val="9.2878144148198893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GraphData!$E$2:$E$92</c:f>
              <c:numCache>
                <c:formatCode>0.0</c:formatCode>
                <c:ptCount val="91"/>
                <c:pt idx="0">
                  <c:v>36.000000000000007</c:v>
                </c:pt>
                <c:pt idx="1">
                  <c:v>33.999999999999993</c:v>
                </c:pt>
                <c:pt idx="2">
                  <c:v>36.000000000000007</c:v>
                </c:pt>
                <c:pt idx="3">
                  <c:v>34.999999999999986</c:v>
                </c:pt>
                <c:pt idx="4">
                  <c:v>32.000000000000007</c:v>
                </c:pt>
                <c:pt idx="5">
                  <c:v>33.999999999999993</c:v>
                </c:pt>
                <c:pt idx="6">
                  <c:v>32</c:v>
                </c:pt>
                <c:pt idx="7">
                  <c:v>33</c:v>
                </c:pt>
                <c:pt idx="8">
                  <c:v>31.500000000000007</c:v>
                </c:pt>
                <c:pt idx="9">
                  <c:v>36.000000000000007</c:v>
                </c:pt>
                <c:pt idx="10">
                  <c:v>33.999999999999993</c:v>
                </c:pt>
                <c:pt idx="11">
                  <c:v>33</c:v>
                </c:pt>
                <c:pt idx="12">
                  <c:v>30.999999999999993</c:v>
                </c:pt>
                <c:pt idx="13">
                  <c:v>32</c:v>
                </c:pt>
                <c:pt idx="14">
                  <c:v>34.999999999999986</c:v>
                </c:pt>
                <c:pt idx="15">
                  <c:v>28.000000000000014</c:v>
                </c:pt>
                <c:pt idx="16">
                  <c:v>29.999999999999993</c:v>
                </c:pt>
                <c:pt idx="17">
                  <c:v>27</c:v>
                </c:pt>
                <c:pt idx="18">
                  <c:v>25.999999999999996</c:v>
                </c:pt>
                <c:pt idx="19">
                  <c:v>29.999999999999993</c:v>
                </c:pt>
                <c:pt idx="20">
                  <c:v>30.999999999999993</c:v>
                </c:pt>
                <c:pt idx="21">
                  <c:v>29.999999999999993</c:v>
                </c:pt>
                <c:pt idx="22">
                  <c:v>32</c:v>
                </c:pt>
                <c:pt idx="23">
                  <c:v>38.999999999999993</c:v>
                </c:pt>
                <c:pt idx="24">
                  <c:v>35.500000000000014</c:v>
                </c:pt>
                <c:pt idx="25">
                  <c:v>28.000000000000014</c:v>
                </c:pt>
                <c:pt idx="26">
                  <c:v>29.999999999999993</c:v>
                </c:pt>
                <c:pt idx="27">
                  <c:v>24.500000000000007</c:v>
                </c:pt>
                <c:pt idx="28">
                  <c:v>27.499999999999996</c:v>
                </c:pt>
                <c:pt idx="29">
                  <c:v>32.500000000000007</c:v>
                </c:pt>
                <c:pt idx="30">
                  <c:v>33.5</c:v>
                </c:pt>
                <c:pt idx="31">
                  <c:v>37.999999999999993</c:v>
                </c:pt>
                <c:pt idx="32">
                  <c:v>40.000000000000014</c:v>
                </c:pt>
                <c:pt idx="33">
                  <c:v>29.999999999999993</c:v>
                </c:pt>
                <c:pt idx="34">
                  <c:v>28.999999999999996</c:v>
                </c:pt>
                <c:pt idx="35">
                  <c:v>29.999999999999993</c:v>
                </c:pt>
                <c:pt idx="36">
                  <c:v>28.500000000000004</c:v>
                </c:pt>
                <c:pt idx="37">
                  <c:v>27.499999999999996</c:v>
                </c:pt>
                <c:pt idx="38">
                  <c:v>25</c:v>
                </c:pt>
                <c:pt idx="39">
                  <c:v>28.999999999999996</c:v>
                </c:pt>
                <c:pt idx="40">
                  <c:v>30.999999999999993</c:v>
                </c:pt>
                <c:pt idx="41">
                  <c:v>31.500000000000007</c:v>
                </c:pt>
                <c:pt idx="42">
                  <c:v>32.500000000000007</c:v>
                </c:pt>
                <c:pt idx="43">
                  <c:v>42.999999999999986</c:v>
                </c:pt>
                <c:pt idx="44">
                  <c:v>41.000000000000007</c:v>
                </c:pt>
                <c:pt idx="45">
                  <c:v>25</c:v>
                </c:pt>
                <c:pt idx="46">
                  <c:v>25.999999999999996</c:v>
                </c:pt>
                <c:pt idx="47">
                  <c:v>27</c:v>
                </c:pt>
                <c:pt idx="48">
                  <c:v>28.999999999999996</c:v>
                </c:pt>
                <c:pt idx="49">
                  <c:v>32.75</c:v>
                </c:pt>
                <c:pt idx="50">
                  <c:v>33.999999999999993</c:v>
                </c:pt>
                <c:pt idx="51">
                  <c:v>31.749999999999996</c:v>
                </c:pt>
                <c:pt idx="52">
                  <c:v>29.999999999999993</c:v>
                </c:pt>
                <c:pt idx="53">
                  <c:v>33.5</c:v>
                </c:pt>
                <c:pt idx="54">
                  <c:v>30.999999999999993</c:v>
                </c:pt>
                <c:pt idx="55">
                  <c:v>37.999999999999993</c:v>
                </c:pt>
                <c:pt idx="56">
                  <c:v>36.000000000000007</c:v>
                </c:pt>
                <c:pt idx="57">
                  <c:v>26.500000000000007</c:v>
                </c:pt>
                <c:pt idx="58">
                  <c:v>28.999999999999996</c:v>
                </c:pt>
                <c:pt idx="59">
                  <c:v>32</c:v>
                </c:pt>
                <c:pt idx="60">
                  <c:v>29.999999999999993</c:v>
                </c:pt>
                <c:pt idx="61">
                  <c:v>28.999999999999996</c:v>
                </c:pt>
                <c:pt idx="62">
                  <c:v>33</c:v>
                </c:pt>
                <c:pt idx="63">
                  <c:v>37.999999999999993</c:v>
                </c:pt>
                <c:pt idx="64">
                  <c:v>33.999999999999993</c:v>
                </c:pt>
                <c:pt idx="65">
                  <c:v>30.999999999999993</c:v>
                </c:pt>
                <c:pt idx="66">
                  <c:v>28.000000000000014</c:v>
                </c:pt>
                <c:pt idx="67">
                  <c:v>33.999999999999993</c:v>
                </c:pt>
                <c:pt idx="68">
                  <c:v>33.999999999999993</c:v>
                </c:pt>
                <c:pt idx="69">
                  <c:v>34.999999999999986</c:v>
                </c:pt>
                <c:pt idx="70">
                  <c:v>32.500000000000007</c:v>
                </c:pt>
                <c:pt idx="71">
                  <c:v>30.5</c:v>
                </c:pt>
                <c:pt idx="72">
                  <c:v>27</c:v>
                </c:pt>
                <c:pt idx="73">
                  <c:v>27</c:v>
                </c:pt>
                <c:pt idx="74">
                  <c:v>29.5</c:v>
                </c:pt>
                <c:pt idx="75">
                  <c:v>25</c:v>
                </c:pt>
                <c:pt idx="76">
                  <c:v>25.999999999999989</c:v>
                </c:pt>
                <c:pt idx="77">
                  <c:v>38</c:v>
                </c:pt>
                <c:pt idx="78">
                  <c:v>36.000000000000007</c:v>
                </c:pt>
                <c:pt idx="79">
                  <c:v>31.500000000000007</c:v>
                </c:pt>
                <c:pt idx="80">
                  <c:v>29.5</c:v>
                </c:pt>
                <c:pt idx="81">
                  <c:v>33</c:v>
                </c:pt>
                <c:pt idx="82">
                  <c:v>29.5</c:v>
                </c:pt>
                <c:pt idx="83">
                  <c:v>39.499999999999979</c:v>
                </c:pt>
                <c:pt idx="84">
                  <c:v>38.499999999999993</c:v>
                </c:pt>
                <c:pt idx="85">
                  <c:v>32.500000000000007</c:v>
                </c:pt>
                <c:pt idx="86">
                  <c:v>31.999999999999996</c:v>
                </c:pt>
                <c:pt idx="87">
                  <c:v>36.500000000000007</c:v>
                </c:pt>
                <c:pt idx="88">
                  <c:v>38.999999999999993</c:v>
                </c:pt>
                <c:pt idx="89">
                  <c:v>25.499999999999996</c:v>
                </c:pt>
                <c:pt idx="90">
                  <c:v>27</c:v>
                </c:pt>
              </c:numCache>
            </c:numRef>
          </c:xVal>
          <c:yVal>
            <c:numRef>
              <c:f>GraphData!$R$2:$R$92</c:f>
              <c:numCache>
                <c:formatCode>0.0</c:formatCode>
                <c:ptCount val="91"/>
                <c:pt idx="0">
                  <c:v>238.27759339630668</c:v>
                </c:pt>
                <c:pt idx="1">
                  <c:v>300.27024321889695</c:v>
                </c:pt>
                <c:pt idx="2">
                  <c:v>201.72111335645923</c:v>
                </c:pt>
                <c:pt idx="3">
                  <c:v>233.70022104145906</c:v>
                </c:pt>
                <c:pt idx="4">
                  <c:v>279.50429912550084</c:v>
                </c:pt>
                <c:pt idx="5">
                  <c:v>260.30089236815815</c:v>
                </c:pt>
                <c:pt idx="6">
                  <c:v>300.3143916287363</c:v>
                </c:pt>
                <c:pt idx="7">
                  <c:v>229.38673456514002</c:v>
                </c:pt>
                <c:pt idx="8">
                  <c:v>284.82421005785477</c:v>
                </c:pt>
                <c:pt idx="9">
                  <c:v>217.70780890697071</c:v>
                </c:pt>
                <c:pt idx="10">
                  <c:v>279.99020034298803</c:v>
                </c:pt>
                <c:pt idx="11">
                  <c:v>273.14201618837382</c:v>
                </c:pt>
                <c:pt idx="12">
                  <c:v>252.29629045610443</c:v>
                </c:pt>
                <c:pt idx="13">
                  <c:v>256.36004343878511</c:v>
                </c:pt>
                <c:pt idx="14">
                  <c:v>272.24774544835788</c:v>
                </c:pt>
                <c:pt idx="15">
                  <c:v>329.93092071347559</c:v>
                </c:pt>
                <c:pt idx="16">
                  <c:v>313.33745619459904</c:v>
                </c:pt>
                <c:pt idx="17">
                  <c:v>408.01457194899814</c:v>
                </c:pt>
                <c:pt idx="18">
                  <c:v>482.49085905989671</c:v>
                </c:pt>
                <c:pt idx="19">
                  <c:v>298.38833003241234</c:v>
                </c:pt>
                <c:pt idx="20">
                  <c:v>251.47742990066644</c:v>
                </c:pt>
                <c:pt idx="21">
                  <c:v>302.36491520335852</c:v>
                </c:pt>
                <c:pt idx="22">
                  <c:v>257.05472409459605</c:v>
                </c:pt>
                <c:pt idx="23">
                  <c:v>234.48822566541705</c:v>
                </c:pt>
                <c:pt idx="24">
                  <c:v>212.87413341696256</c:v>
                </c:pt>
                <c:pt idx="25">
                  <c:v>324.96092064790474</c:v>
                </c:pt>
                <c:pt idx="26">
                  <c:v>280.42902592825442</c:v>
                </c:pt>
                <c:pt idx="27">
                  <c:v>460.70785842831435</c:v>
                </c:pt>
                <c:pt idx="28">
                  <c:v>385.73785052658292</c:v>
                </c:pt>
                <c:pt idx="29">
                  <c:v>288.81561529760035</c:v>
                </c:pt>
                <c:pt idx="30">
                  <c:v>224.388641126431</c:v>
                </c:pt>
                <c:pt idx="31">
                  <c:v>192.53767140624697</c:v>
                </c:pt>
                <c:pt idx="32">
                  <c:v>210.95232362838001</c:v>
                </c:pt>
                <c:pt idx="33">
                  <c:v>291.60138931238851</c:v>
                </c:pt>
                <c:pt idx="34">
                  <c:v>330.80178081625343</c:v>
                </c:pt>
                <c:pt idx="35">
                  <c:v>316.77226987503172</c:v>
                </c:pt>
                <c:pt idx="36">
                  <c:v>355.14122412740693</c:v>
                </c:pt>
                <c:pt idx="37">
                  <c:v>386.50143730221987</c:v>
                </c:pt>
                <c:pt idx="38">
                  <c:v>378.26434858514585</c:v>
                </c:pt>
                <c:pt idx="39">
                  <c:v>304.50959681026205</c:v>
                </c:pt>
                <c:pt idx="40">
                  <c:v>257.29483362475924</c:v>
                </c:pt>
                <c:pt idx="41">
                  <c:v>283.85076963214198</c:v>
                </c:pt>
                <c:pt idx="42">
                  <c:v>246.48296709684911</c:v>
                </c:pt>
                <c:pt idx="43">
                  <c:v>186.71996672989687</c:v>
                </c:pt>
                <c:pt idx="44">
                  <c:v>196.66621838337485</c:v>
                </c:pt>
                <c:pt idx="45">
                  <c:v>447.33347312504355</c:v>
                </c:pt>
                <c:pt idx="46">
                  <c:v>437.73101661864416</c:v>
                </c:pt>
                <c:pt idx="47">
                  <c:v>329.28984770344539</c:v>
                </c:pt>
                <c:pt idx="48">
                  <c:v>285.7531108652185</c:v>
                </c:pt>
                <c:pt idx="49">
                  <c:v>287.6525157609608</c:v>
                </c:pt>
                <c:pt idx="50">
                  <c:v>202.35518956746569</c:v>
                </c:pt>
                <c:pt idx="51">
                  <c:v>248.55038693335109</c:v>
                </c:pt>
                <c:pt idx="52">
                  <c:v>303.06976523931854</c:v>
                </c:pt>
                <c:pt idx="53">
                  <c:v>257.5057201767163</c:v>
                </c:pt>
                <c:pt idx="54">
                  <c:v>277.39904728239816</c:v>
                </c:pt>
                <c:pt idx="55">
                  <c:v>248.47432652723799</c:v>
                </c:pt>
                <c:pt idx="56">
                  <c:v>306.834030683403</c:v>
                </c:pt>
                <c:pt idx="57">
                  <c:v>324.02401418424222</c:v>
                </c:pt>
                <c:pt idx="58">
                  <c:v>321.79781880439594</c:v>
                </c:pt>
                <c:pt idx="59">
                  <c:v>288.19672766691559</c:v>
                </c:pt>
                <c:pt idx="60">
                  <c:v>319.69413752719845</c:v>
                </c:pt>
                <c:pt idx="61">
                  <c:v>309.85823265560026</c:v>
                </c:pt>
                <c:pt idx="62">
                  <c:v>269.98961578400832</c:v>
                </c:pt>
                <c:pt idx="63">
                  <c:v>223.20741356485328</c:v>
                </c:pt>
                <c:pt idx="64">
                  <c:v>256.83246859498138</c:v>
                </c:pt>
                <c:pt idx="65">
                  <c:v>286.80553099692327</c:v>
                </c:pt>
                <c:pt idx="66">
                  <c:v>393.14234656838102</c:v>
                </c:pt>
                <c:pt idx="67">
                  <c:v>266.70028434956794</c:v>
                </c:pt>
                <c:pt idx="68">
                  <c:v>298.52466345437387</c:v>
                </c:pt>
                <c:pt idx="69">
                  <c:v>246.75959747142673</c:v>
                </c:pt>
                <c:pt idx="70">
                  <c:v>261.53466567974328</c:v>
                </c:pt>
                <c:pt idx="71">
                  <c:v>267.03819807268087</c:v>
                </c:pt>
                <c:pt idx="72">
                  <c:v>352.31880555331776</c:v>
                </c:pt>
                <c:pt idx="73">
                  <c:v>483.03209551977216</c:v>
                </c:pt>
                <c:pt idx="74">
                  <c:v>313.6849362288865</c:v>
                </c:pt>
                <c:pt idx="75">
                  <c:v>416.5762638316337</c:v>
                </c:pt>
                <c:pt idx="76">
                  <c:v>392.91352394316783</c:v>
                </c:pt>
                <c:pt idx="77">
                  <c:v>206.26990182255858</c:v>
                </c:pt>
                <c:pt idx="78">
                  <c:v>222.91960733259324</c:v>
                </c:pt>
                <c:pt idx="79">
                  <c:v>245.84421374434748</c:v>
                </c:pt>
                <c:pt idx="80">
                  <c:v>282.24148827163901</c:v>
                </c:pt>
                <c:pt idx="81">
                  <c:v>250.94632704459431</c:v>
                </c:pt>
                <c:pt idx="82">
                  <c:v>290.86608573357773</c:v>
                </c:pt>
                <c:pt idx="83">
                  <c:v>194.96392068046819</c:v>
                </c:pt>
                <c:pt idx="84">
                  <c:v>230.52574647487714</c:v>
                </c:pt>
                <c:pt idx="85">
                  <c:v>268.94417625943794</c:v>
                </c:pt>
                <c:pt idx="86">
                  <c:v>360.09002250562634</c:v>
                </c:pt>
                <c:pt idx="87">
                  <c:v>218.0791851832374</c:v>
                </c:pt>
                <c:pt idx="88">
                  <c:v>201.46703393562444</c:v>
                </c:pt>
                <c:pt idx="89">
                  <c:v>409.41658137154559</c:v>
                </c:pt>
                <c:pt idx="90">
                  <c:v>367.49928222796439</c:v>
                </c:pt>
              </c:numCache>
            </c:numRef>
          </c:yVal>
        </c:ser>
        <c:axId val="160519680"/>
        <c:axId val="160676864"/>
      </c:scatterChart>
      <c:valAx>
        <c:axId val="1605196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(cm)</a:t>
                </a:r>
              </a:p>
            </c:rich>
          </c:tx>
          <c:layout>
            <c:manualLayout>
              <c:xMode val="edge"/>
              <c:yMode val="edge"/>
              <c:x val="0.46585122364448883"/>
              <c:y val="0.9385255726265328"/>
            </c:manualLayout>
          </c:layout>
          <c:spPr>
            <a:noFill/>
            <a:ln w="25400">
              <a:noFill/>
            </a:ln>
          </c:spPr>
        </c:title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676864"/>
        <c:crosses val="autoZero"/>
        <c:crossBetween val="midCat"/>
      </c:valAx>
      <c:valAx>
        <c:axId val="1606768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Milling Cost ($/m</a:t>
                </a:r>
                <a:r>
                  <a:rPr lang="en-NZ" sz="800" b="1" i="0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3</a:t>
                </a:r>
                <a:r>
                  <a:rPr lang="en-NZ" sz="800" b="1" i="0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 nominal sawnvolume)</a:t>
                </a:r>
                <a:endParaRPr lang="en-NZ" sz="800" b="1" i="0" strike="noStrike">
                  <a:solidFill>
                    <a:srgbClr val="000000"/>
                  </a:solidFill>
                  <a:latin typeface="Arial"/>
                  <a:cs typeface="Arial"/>
                </a:endParaRPr>
              </a:p>
            </c:rich>
          </c:tx>
          <c:layout>
            <c:manualLayout>
              <c:xMode val="edge"/>
              <c:yMode val="edge"/>
              <c:x val="3.2989685773663027E-2"/>
              <c:y val="0.15992827009342386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51968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22" r="0.75000000000000222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776632302405499"/>
          <c:y val="4.7204964735054797E-2"/>
          <c:w val="0.8185567010309247"/>
          <c:h val="0.82915045350728245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0.15676520136499164"/>
                  <c:y val="0.10793905273266266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GraphData!$Q$2:$Q$92</c:f>
              <c:numCache>
                <c:formatCode>0.0</c:formatCode>
                <c:ptCount val="91"/>
                <c:pt idx="0">
                  <c:v>117.58633602171784</c:v>
                </c:pt>
                <c:pt idx="1">
                  <c:v>152.97192925350055</c:v>
                </c:pt>
                <c:pt idx="2">
                  <c:v>107.30460396871548</c:v>
                </c:pt>
                <c:pt idx="3">
                  <c:v>112.60388924863395</c:v>
                </c:pt>
                <c:pt idx="4">
                  <c:v>136.74646998804229</c:v>
                </c:pt>
                <c:pt idx="5">
                  <c:v>114.45884413804356</c:v>
                </c:pt>
                <c:pt idx="6">
                  <c:v>137.76387297219</c:v>
                </c:pt>
                <c:pt idx="7">
                  <c:v>108.26866876999679</c:v>
                </c:pt>
                <c:pt idx="8">
                  <c:v>129.15888515601662</c:v>
                </c:pt>
                <c:pt idx="9">
                  <c:v>94.069068817374188</c:v>
                </c:pt>
                <c:pt idx="10">
                  <c:v>123.9728143359964</c:v>
                </c:pt>
                <c:pt idx="11">
                  <c:v>127.26978252944393</c:v>
                </c:pt>
                <c:pt idx="12">
                  <c:v>122.80474004004269</c:v>
                </c:pt>
                <c:pt idx="13">
                  <c:v>127.54716200702858</c:v>
                </c:pt>
                <c:pt idx="14">
                  <c:v>139.50761994906827</c:v>
                </c:pt>
                <c:pt idx="15">
                  <c:v>149.52681783710307</c:v>
                </c:pt>
                <c:pt idx="16">
                  <c:v>104.86236656656004</c:v>
                </c:pt>
                <c:pt idx="17">
                  <c:v>144.35822502666244</c:v>
                </c:pt>
                <c:pt idx="18">
                  <c:v>174.54496841005383</c:v>
                </c:pt>
                <c:pt idx="19">
                  <c:v>139.52159503944063</c:v>
                </c:pt>
                <c:pt idx="20">
                  <c:v>123.63424497504236</c:v>
                </c:pt>
                <c:pt idx="21">
                  <c:v>145.34889449331632</c:v>
                </c:pt>
                <c:pt idx="22">
                  <c:v>121.29845378190038</c:v>
                </c:pt>
                <c:pt idx="23">
                  <c:v>106.52147810055939</c:v>
                </c:pt>
                <c:pt idx="24">
                  <c:v>102.26087992385315</c:v>
                </c:pt>
                <c:pt idx="25">
                  <c:v>135.50867866487462</c:v>
                </c:pt>
                <c:pt idx="26">
                  <c:v>120.33939700942749</c:v>
                </c:pt>
                <c:pt idx="27">
                  <c:v>183.56971521556557</c:v>
                </c:pt>
                <c:pt idx="28">
                  <c:v>126.87276320935304</c:v>
                </c:pt>
                <c:pt idx="29">
                  <c:v>129.90914648864018</c:v>
                </c:pt>
                <c:pt idx="30">
                  <c:v>110.28514564375604</c:v>
                </c:pt>
                <c:pt idx="31">
                  <c:v>94.367732336392393</c:v>
                </c:pt>
                <c:pt idx="32">
                  <c:v>105.40441827343606</c:v>
                </c:pt>
                <c:pt idx="33">
                  <c:v>139.01162409974901</c:v>
                </c:pt>
                <c:pt idx="34">
                  <c:v>151.35241098794401</c:v>
                </c:pt>
                <c:pt idx="35">
                  <c:v>143.07980849873039</c:v>
                </c:pt>
                <c:pt idx="36">
                  <c:v>141.73237960101864</c:v>
                </c:pt>
                <c:pt idx="37">
                  <c:v>152.13859060991001</c:v>
                </c:pt>
                <c:pt idx="38">
                  <c:v>171.58006174597591</c:v>
                </c:pt>
                <c:pt idx="39">
                  <c:v>134.7343433582183</c:v>
                </c:pt>
                <c:pt idx="40">
                  <c:v>127.32811212615721</c:v>
                </c:pt>
                <c:pt idx="41">
                  <c:v>130.0785592577991</c:v>
                </c:pt>
                <c:pt idx="42">
                  <c:v>114.63091271067272</c:v>
                </c:pt>
                <c:pt idx="43">
                  <c:v>100.17845532265687</c:v>
                </c:pt>
                <c:pt idx="44">
                  <c:v>102.80493877883167</c:v>
                </c:pt>
                <c:pt idx="45">
                  <c:v>192.67669985725615</c:v>
                </c:pt>
                <c:pt idx="46">
                  <c:v>153.48891608328879</c:v>
                </c:pt>
                <c:pt idx="47">
                  <c:v>142.82622939681784</c:v>
                </c:pt>
                <c:pt idx="48">
                  <c:v>127.19295955050097</c:v>
                </c:pt>
                <c:pt idx="49">
                  <c:v>131.05102515211988</c:v>
                </c:pt>
                <c:pt idx="50">
                  <c:v>107.51694410411389</c:v>
                </c:pt>
                <c:pt idx="51">
                  <c:v>121.6281260098032</c:v>
                </c:pt>
                <c:pt idx="52">
                  <c:v>138.10148031036209</c:v>
                </c:pt>
                <c:pt idx="53">
                  <c:v>120.75306901253069</c:v>
                </c:pt>
                <c:pt idx="54">
                  <c:v>135.69365083736201</c:v>
                </c:pt>
                <c:pt idx="55">
                  <c:v>116.70093049000928</c:v>
                </c:pt>
                <c:pt idx="56">
                  <c:v>136.40745061686675</c:v>
                </c:pt>
                <c:pt idx="57">
                  <c:v>152.80862336638839</c:v>
                </c:pt>
                <c:pt idx="58">
                  <c:v>137.01389648889185</c:v>
                </c:pt>
                <c:pt idx="59">
                  <c:v>114.82701143288581</c:v>
                </c:pt>
                <c:pt idx="60">
                  <c:v>133.58156946429895</c:v>
                </c:pt>
                <c:pt idx="61">
                  <c:v>134.82751000160658</c:v>
                </c:pt>
                <c:pt idx="62">
                  <c:v>117.58476979101796</c:v>
                </c:pt>
                <c:pt idx="63">
                  <c:v>113.7942147353295</c:v>
                </c:pt>
                <c:pt idx="64">
                  <c:v>130.99172270937896</c:v>
                </c:pt>
                <c:pt idx="65">
                  <c:v>120.69220784924738</c:v>
                </c:pt>
                <c:pt idx="66">
                  <c:v>150.05880063761958</c:v>
                </c:pt>
                <c:pt idx="67">
                  <c:v>126.85756636189174</c:v>
                </c:pt>
                <c:pt idx="68">
                  <c:v>127.290064679938</c:v>
                </c:pt>
                <c:pt idx="69">
                  <c:v>120.61750873168803</c:v>
                </c:pt>
                <c:pt idx="70">
                  <c:v>114.53469687123207</c:v>
                </c:pt>
                <c:pt idx="71">
                  <c:v>123.12304955447816</c:v>
                </c:pt>
                <c:pt idx="72">
                  <c:v>160.25326424439965</c:v>
                </c:pt>
                <c:pt idx="73">
                  <c:v>160.42389845704909</c:v>
                </c:pt>
                <c:pt idx="74">
                  <c:v>132.72489128232817</c:v>
                </c:pt>
                <c:pt idx="75">
                  <c:v>168.43672793973039</c:v>
                </c:pt>
                <c:pt idx="76">
                  <c:v>174.65563027917182</c:v>
                </c:pt>
                <c:pt idx="77">
                  <c:v>106.42579781220967</c:v>
                </c:pt>
                <c:pt idx="78">
                  <c:v>114.61232076623786</c:v>
                </c:pt>
                <c:pt idx="79">
                  <c:v>107.11888101834937</c:v>
                </c:pt>
                <c:pt idx="80">
                  <c:v>132.82809066982696</c:v>
                </c:pt>
                <c:pt idx="81">
                  <c:v>109.09285932810764</c:v>
                </c:pt>
                <c:pt idx="82">
                  <c:v>133.98893786596938</c:v>
                </c:pt>
                <c:pt idx="83">
                  <c:v>108.76590048307929</c:v>
                </c:pt>
                <c:pt idx="84">
                  <c:v>107.74642842812584</c:v>
                </c:pt>
                <c:pt idx="85">
                  <c:v>121.05715198140106</c:v>
                </c:pt>
                <c:pt idx="86">
                  <c:v>134.03597338577572</c:v>
                </c:pt>
                <c:pt idx="87">
                  <c:v>110.42509759655198</c:v>
                </c:pt>
                <c:pt idx="88">
                  <c:v>104.11801805041931</c:v>
                </c:pt>
                <c:pt idx="89">
                  <c:v>169.21110625835888</c:v>
                </c:pt>
                <c:pt idx="90">
                  <c:v>157.57168617871883</c:v>
                </c:pt>
              </c:numCache>
            </c:numRef>
          </c:xVal>
          <c:yVal>
            <c:numRef>
              <c:f>GraphData!$U$2:$U$92</c:f>
              <c:numCache>
                <c:formatCode>0.0</c:formatCode>
                <c:ptCount val="91"/>
                <c:pt idx="0">
                  <c:v>213.12621178151704</c:v>
                </c:pt>
                <c:pt idx="1">
                  <c:v>193.52817698165435</c:v>
                </c:pt>
                <c:pt idx="2">
                  <c:v>250.89199529911693</c:v>
                </c:pt>
                <c:pt idx="3">
                  <c:v>187.93384432284017</c:v>
                </c:pt>
                <c:pt idx="4">
                  <c:v>196.61247046295276</c:v>
                </c:pt>
                <c:pt idx="5">
                  <c:v>192.14848076450971</c:v>
                </c:pt>
                <c:pt idx="6">
                  <c:v>161.34109258841997</c:v>
                </c:pt>
                <c:pt idx="7">
                  <c:v>181.74406298291987</c:v>
                </c:pt>
                <c:pt idx="8">
                  <c:v>119.48508185764862</c:v>
                </c:pt>
                <c:pt idx="9">
                  <c:v>191.93859506604036</c:v>
                </c:pt>
                <c:pt idx="10">
                  <c:v>178.33120886054593</c:v>
                </c:pt>
                <c:pt idx="11">
                  <c:v>171.43148538569469</c:v>
                </c:pt>
                <c:pt idx="12">
                  <c:v>180.78690649977833</c:v>
                </c:pt>
                <c:pt idx="13">
                  <c:v>175.72694816739346</c:v>
                </c:pt>
                <c:pt idx="14">
                  <c:v>210.23832576428714</c:v>
                </c:pt>
                <c:pt idx="15">
                  <c:v>186.65172832953812</c:v>
                </c:pt>
                <c:pt idx="16">
                  <c:v>132.97243483030459</c:v>
                </c:pt>
                <c:pt idx="17">
                  <c:v>112.09817972284588</c:v>
                </c:pt>
                <c:pt idx="18">
                  <c:v>80.352471462104702</c:v>
                </c:pt>
                <c:pt idx="19">
                  <c:v>162.92746559466295</c:v>
                </c:pt>
                <c:pt idx="20">
                  <c:v>218.61006793416976</c:v>
                </c:pt>
                <c:pt idx="21">
                  <c:v>196.04856839354662</c:v>
                </c:pt>
                <c:pt idx="22">
                  <c:v>201.17834676220897</c:v>
                </c:pt>
                <c:pt idx="23">
                  <c:v>196.32835525138645</c:v>
                </c:pt>
                <c:pt idx="24">
                  <c:v>215.35890703698345</c:v>
                </c:pt>
                <c:pt idx="25">
                  <c:v>153.81806443461124</c:v>
                </c:pt>
                <c:pt idx="26">
                  <c:v>184.05825851376665</c:v>
                </c:pt>
                <c:pt idx="27">
                  <c:v>72.886595578233909</c:v>
                </c:pt>
                <c:pt idx="28">
                  <c:v>78.560416256687432</c:v>
                </c:pt>
                <c:pt idx="29">
                  <c:v>148.01461322721957</c:v>
                </c:pt>
                <c:pt idx="30">
                  <c:v>162.09881376860284</c:v>
                </c:pt>
                <c:pt idx="31">
                  <c:v>203.9319788572173</c:v>
                </c:pt>
                <c:pt idx="32">
                  <c:v>216.11349309820503</c:v>
                </c:pt>
                <c:pt idx="33">
                  <c:v>167.71620702744215</c:v>
                </c:pt>
                <c:pt idx="34">
                  <c:v>165.81123835778615</c:v>
                </c:pt>
                <c:pt idx="35">
                  <c:v>169.19650992144011</c:v>
                </c:pt>
                <c:pt idx="36">
                  <c:v>109.7193373509882</c:v>
                </c:pt>
                <c:pt idx="37">
                  <c:v>120.12138064558347</c:v>
                </c:pt>
                <c:pt idx="38">
                  <c:v>151.67911982872744</c:v>
                </c:pt>
                <c:pt idx="39">
                  <c:v>132.06678873270118</c:v>
                </c:pt>
                <c:pt idx="40">
                  <c:v>78.569839764014603</c:v>
                </c:pt>
                <c:pt idx="41">
                  <c:v>199.43624748017376</c:v>
                </c:pt>
                <c:pt idx="42">
                  <c:v>211.97098446814547</c:v>
                </c:pt>
                <c:pt idx="43">
                  <c:v>246.70372600582766</c:v>
                </c:pt>
                <c:pt idx="44">
                  <c:v>231.48363025967885</c:v>
                </c:pt>
                <c:pt idx="45">
                  <c:v>131.82203040863138</c:v>
                </c:pt>
                <c:pt idx="46">
                  <c:v>94.338168101295793</c:v>
                </c:pt>
                <c:pt idx="47">
                  <c:v>145.37558606424375</c:v>
                </c:pt>
                <c:pt idx="48">
                  <c:v>173.19522326792566</c:v>
                </c:pt>
                <c:pt idx="49">
                  <c:v>159.07608616564374</c:v>
                </c:pt>
                <c:pt idx="50">
                  <c:v>256.96630098256838</c:v>
                </c:pt>
                <c:pt idx="51">
                  <c:v>223.46350044375399</c:v>
                </c:pt>
                <c:pt idx="52">
                  <c:v>172.65468701194612</c:v>
                </c:pt>
                <c:pt idx="53">
                  <c:v>197.47889802095733</c:v>
                </c:pt>
                <c:pt idx="54">
                  <c:v>180.55062985404817</c:v>
                </c:pt>
                <c:pt idx="55">
                  <c:v>201.68471740366203</c:v>
                </c:pt>
                <c:pt idx="56">
                  <c:v>150.53485171688624</c:v>
                </c:pt>
                <c:pt idx="57">
                  <c:v>161.83508194644895</c:v>
                </c:pt>
                <c:pt idx="58">
                  <c:v>134.91266922171377</c:v>
                </c:pt>
                <c:pt idx="59">
                  <c:v>146.80262462076482</c:v>
                </c:pt>
                <c:pt idx="60">
                  <c:v>150.00542240729774</c:v>
                </c:pt>
                <c:pt idx="61">
                  <c:v>167.22926562348405</c:v>
                </c:pt>
                <c:pt idx="62">
                  <c:v>192.14072710345977</c:v>
                </c:pt>
                <c:pt idx="63">
                  <c:v>197.62321942649882</c:v>
                </c:pt>
                <c:pt idx="64">
                  <c:v>170.54319724534935</c:v>
                </c:pt>
                <c:pt idx="65">
                  <c:v>172.94537254670456</c:v>
                </c:pt>
                <c:pt idx="66">
                  <c:v>129.84724509166963</c:v>
                </c:pt>
                <c:pt idx="67">
                  <c:v>197.21136066266521</c:v>
                </c:pt>
                <c:pt idx="68">
                  <c:v>137.04374791033752</c:v>
                </c:pt>
                <c:pt idx="69">
                  <c:v>212.07904319697579</c:v>
                </c:pt>
                <c:pt idx="70">
                  <c:v>165.17393682039841</c:v>
                </c:pt>
                <c:pt idx="71">
                  <c:v>168.58060777977136</c:v>
                </c:pt>
                <c:pt idx="72">
                  <c:v>170.01308459418388</c:v>
                </c:pt>
                <c:pt idx="73">
                  <c:v>63.99240004737355</c:v>
                </c:pt>
                <c:pt idx="74">
                  <c:v>145.88752075121607</c:v>
                </c:pt>
                <c:pt idx="75">
                  <c:v>97.108898767794429</c:v>
                </c:pt>
                <c:pt idx="76">
                  <c:v>126.62592430683526</c:v>
                </c:pt>
                <c:pt idx="77">
                  <c:v>234.47972239768794</c:v>
                </c:pt>
                <c:pt idx="78">
                  <c:v>152.97769940859601</c:v>
                </c:pt>
                <c:pt idx="79">
                  <c:v>204.19173570196338</c:v>
                </c:pt>
                <c:pt idx="80">
                  <c:v>211.52312347481222</c:v>
                </c:pt>
                <c:pt idx="81">
                  <c:v>191.43402378843678</c:v>
                </c:pt>
                <c:pt idx="82">
                  <c:v>188.38507532023118</c:v>
                </c:pt>
                <c:pt idx="83">
                  <c:v>270.91181067195373</c:v>
                </c:pt>
                <c:pt idx="84">
                  <c:v>204.68351050885784</c:v>
                </c:pt>
                <c:pt idx="85">
                  <c:v>209.32874188396397</c:v>
                </c:pt>
                <c:pt idx="86">
                  <c:v>120.41783082974572</c:v>
                </c:pt>
                <c:pt idx="87">
                  <c:v>252.21614866150784</c:v>
                </c:pt>
                <c:pt idx="88">
                  <c:v>243.00962879912669</c:v>
                </c:pt>
                <c:pt idx="89">
                  <c:v>134.7696058327584</c:v>
                </c:pt>
                <c:pt idx="90">
                  <c:v>161.82623422027956</c:v>
                </c:pt>
              </c:numCache>
            </c:numRef>
          </c:yVal>
        </c:ser>
        <c:axId val="160608256"/>
        <c:axId val="160610176"/>
      </c:scatterChart>
      <c:valAx>
        <c:axId val="160608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Milling Cost ($/m3 log volume)</a:t>
                </a:r>
              </a:p>
            </c:rich>
          </c:tx>
          <c:layout>
            <c:manualLayout>
              <c:xMode val="edge"/>
              <c:yMode val="edge"/>
              <c:x val="0.40489697772530342"/>
              <c:y val="0.9385255726265318"/>
            </c:manualLayout>
          </c:layout>
          <c:spPr>
            <a:noFill/>
            <a:ln w="25400">
              <a:noFill/>
            </a:ln>
          </c:spPr>
        </c:title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610176"/>
        <c:crosses val="autoZero"/>
        <c:crossBetween val="midCat"/>
      </c:valAx>
      <c:valAx>
        <c:axId val="1606101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Log Value ($/m</a:t>
                </a:r>
                <a:r>
                  <a:rPr lang="en-NZ" sz="800" b="1" i="0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3</a:t>
                </a:r>
                <a:r>
                  <a:rPr lang="en-NZ" sz="800" b="1" i="0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)</a:t>
                </a:r>
                <a:endParaRPr lang="en-NZ" sz="800" b="1" i="0" strike="noStrike">
                  <a:solidFill>
                    <a:srgbClr val="000000"/>
                  </a:solidFill>
                  <a:latin typeface="Arial"/>
                  <a:cs typeface="Arial"/>
                </a:endParaRPr>
              </a:p>
            </c:rich>
          </c:tx>
          <c:layout>
            <c:manualLayout>
              <c:xMode val="edge"/>
              <c:yMode val="edge"/>
              <c:x val="3.2989690721649492E-2"/>
              <c:y val="0.31770915354330709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60825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22" r="0.75000000000000222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NZ"/>
  <c:chart>
    <c:autoTitleDeleted val="1"/>
    <c:plotArea>
      <c:layout>
        <c:manualLayout>
          <c:layoutTarget val="inner"/>
          <c:xMode val="edge"/>
          <c:yMode val="edge"/>
          <c:x val="0.14776632302405499"/>
          <c:y val="4.7204964735054797E-2"/>
          <c:w val="0.81855670103092515"/>
          <c:h val="0.82915045350728223"/>
        </c:manualLayout>
      </c:layout>
      <c:scatterChart>
        <c:scatterStyle val="lineMarker"/>
        <c:ser>
          <c:idx val="0"/>
          <c:order val="0"/>
          <c:tx>
            <c:strRef>
              <c:f>GraphData!$N$1</c:f>
              <c:strCache>
                <c:ptCount val="1"/>
                <c:pt idx="0">
                  <c:v>Nominal Recovery (%)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0.10616619609290702"/>
                  <c:y val="0.43900797911915529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GraphData!$I$2:$I$92</c:f>
              <c:numCache>
                <c:formatCode>General</c:formatCode>
                <c:ptCount val="91"/>
                <c:pt idx="0">
                  <c:v>0.31749720755341837</c:v>
                </c:pt>
                <c:pt idx="1">
                  <c:v>0.235337294729034</c:v>
                </c:pt>
                <c:pt idx="2">
                  <c:v>0.34791921271353676</c:v>
                </c:pt>
                <c:pt idx="3">
                  <c:v>0.31970476544118775</c:v>
                </c:pt>
                <c:pt idx="4">
                  <c:v>0.24376010098284911</c:v>
                </c:pt>
                <c:pt idx="5">
                  <c:v>0.29413774811549592</c:v>
                </c:pt>
                <c:pt idx="6">
                  <c:v>0.2322815068247954</c:v>
                </c:pt>
                <c:pt idx="7">
                  <c:v>0.30787608005179984</c:v>
                </c:pt>
                <c:pt idx="8">
                  <c:v>0.27872646900377035</c:v>
                </c:pt>
                <c:pt idx="9">
                  <c:v>0.34017557952151989</c:v>
                </c:pt>
                <c:pt idx="10">
                  <c:v>0.30114129080066654</c:v>
                </c:pt>
                <c:pt idx="11">
                  <c:v>0.30381655329473917</c:v>
                </c:pt>
                <c:pt idx="12">
                  <c:v>0.26057626105935183</c:v>
                </c:pt>
                <c:pt idx="13">
                  <c:v>0.28224853798014099</c:v>
                </c:pt>
                <c:pt idx="14">
                  <c:v>0.34406722742115403</c:v>
                </c:pt>
                <c:pt idx="15">
                  <c:v>0.17834036096265865</c:v>
                </c:pt>
                <c:pt idx="16">
                  <c:v>0.24158651156564662</c:v>
                </c:pt>
                <c:pt idx="17">
                  <c:v>0.19396193043263385</c:v>
                </c:pt>
                <c:pt idx="18">
                  <c:v>0.15277820328810268</c:v>
                </c:pt>
                <c:pt idx="19">
                  <c:v>0.23891164177065569</c:v>
                </c:pt>
                <c:pt idx="20">
                  <c:v>0.26961246327878025</c:v>
                </c:pt>
                <c:pt idx="21">
                  <c:v>0.23850657266788347</c:v>
                </c:pt>
                <c:pt idx="22">
                  <c:v>0.29678861417911795</c:v>
                </c:pt>
                <c:pt idx="23">
                  <c:v>0.48503520217670854</c:v>
                </c:pt>
                <c:pt idx="24">
                  <c:v>0.36507932809822274</c:v>
                </c:pt>
                <c:pt idx="25">
                  <c:v>0.21400843315519044</c:v>
                </c:pt>
                <c:pt idx="26">
                  <c:v>0.25483480413537574</c:v>
                </c:pt>
                <c:pt idx="27">
                  <c:v>0.13074051987179283</c:v>
                </c:pt>
                <c:pt idx="28">
                  <c:v>0.1996751130227277</c:v>
                </c:pt>
                <c:pt idx="29">
                  <c:v>0.27711674638050215</c:v>
                </c:pt>
                <c:pt idx="30">
                  <c:v>0.33851642590134284</c:v>
                </c:pt>
                <c:pt idx="31">
                  <c:v>0.40974457803893916</c:v>
                </c:pt>
                <c:pt idx="32">
                  <c:v>0.43641434347342611</c:v>
                </c:pt>
                <c:pt idx="33">
                  <c:v>0.24937962484195786</c:v>
                </c:pt>
                <c:pt idx="34">
                  <c:v>0.19821289799202241</c:v>
                </c:pt>
                <c:pt idx="35">
                  <c:v>0.24694842482716106</c:v>
                </c:pt>
                <c:pt idx="36">
                  <c:v>0.18814802052808413</c:v>
                </c:pt>
                <c:pt idx="37">
                  <c:v>0.17527878074696487</c:v>
                </c:pt>
                <c:pt idx="38">
                  <c:v>0.15153275815049519</c:v>
                </c:pt>
                <c:pt idx="39">
                  <c:v>0.19792033717615698</c:v>
                </c:pt>
                <c:pt idx="40">
                  <c:v>0.25655502246275674</c:v>
                </c:pt>
                <c:pt idx="41">
                  <c:v>0.26138050877867075</c:v>
                </c:pt>
                <c:pt idx="42">
                  <c:v>0.30823564514848018</c:v>
                </c:pt>
                <c:pt idx="43">
                  <c:v>0.51241889454172407</c:v>
                </c:pt>
                <c:pt idx="44">
                  <c:v>0.44096454773306898</c:v>
                </c:pt>
                <c:pt idx="45">
                  <c:v>0.1384010972080307</c:v>
                </c:pt>
                <c:pt idx="46">
                  <c:v>0.20414069063026477</c:v>
                </c:pt>
                <c:pt idx="47">
                  <c:v>0.19837626081000917</c:v>
                </c:pt>
                <c:pt idx="48">
                  <c:v>0.24110349169515718</c:v>
                </c:pt>
                <c:pt idx="49">
                  <c:v>0.27470216244559964</c:v>
                </c:pt>
                <c:pt idx="50">
                  <c:v>0.33483094501960031</c:v>
                </c:pt>
                <c:pt idx="51">
                  <c:v>0.26857822888789512</c:v>
                </c:pt>
                <c:pt idx="52">
                  <c:v>0.23171366395265902</c:v>
                </c:pt>
                <c:pt idx="53">
                  <c:v>0.29536861429969535</c:v>
                </c:pt>
                <c:pt idx="54">
                  <c:v>0.25302092707700918</c:v>
                </c:pt>
                <c:pt idx="55">
                  <c:v>0.38845734256775538</c:v>
                </c:pt>
                <c:pt idx="56">
                  <c:v>0.29568277356505429</c:v>
                </c:pt>
                <c:pt idx="57">
                  <c:v>0.19414262109760042</c:v>
                </c:pt>
                <c:pt idx="58">
                  <c:v>0.25058285482828258</c:v>
                </c:pt>
                <c:pt idx="59">
                  <c:v>0.28053794078026145</c:v>
                </c:pt>
                <c:pt idx="60">
                  <c:v>0.24454471374808315</c:v>
                </c:pt>
                <c:pt idx="61">
                  <c:v>0.23397796685773378</c:v>
                </c:pt>
                <c:pt idx="62">
                  <c:v>0.29482276257613416</c:v>
                </c:pt>
                <c:pt idx="63">
                  <c:v>0.42474332676534016</c:v>
                </c:pt>
                <c:pt idx="64">
                  <c:v>0.3155415661265587</c:v>
                </c:pt>
                <c:pt idx="65">
                  <c:v>0.2687828864686917</c:v>
                </c:pt>
                <c:pt idx="66">
                  <c:v>0.19547892698523603</c:v>
                </c:pt>
                <c:pt idx="67">
                  <c:v>0.31268664380260891</c:v>
                </c:pt>
                <c:pt idx="68">
                  <c:v>0.29507408998842138</c:v>
                </c:pt>
                <c:pt idx="69">
                  <c:v>0.34444971632672866</c:v>
                </c:pt>
                <c:pt idx="70">
                  <c:v>0.30849458110547523</c:v>
                </c:pt>
                <c:pt idx="71">
                  <c:v>0.24907331955823284</c:v>
                </c:pt>
                <c:pt idx="72">
                  <c:v>0.17056334834869705</c:v>
                </c:pt>
                <c:pt idx="73">
                  <c:v>0.17179485266890424</c:v>
                </c:pt>
                <c:pt idx="74">
                  <c:v>0.22854291339225299</c:v>
                </c:pt>
                <c:pt idx="75">
                  <c:v>0.14248673845402424</c:v>
                </c:pt>
                <c:pt idx="76">
                  <c:v>0.16031547311268718</c:v>
                </c:pt>
                <c:pt idx="77">
                  <c:v>0.41343359321241674</c:v>
                </c:pt>
                <c:pt idx="78">
                  <c:v>0.35481932827806517</c:v>
                </c:pt>
                <c:pt idx="79">
                  <c:v>0.28827784333100231</c:v>
                </c:pt>
                <c:pt idx="80">
                  <c:v>0.2308748587141505</c:v>
                </c:pt>
                <c:pt idx="81">
                  <c:v>0.31777209691060737</c:v>
                </c:pt>
                <c:pt idx="82">
                  <c:v>0.2263868481715714</c:v>
                </c:pt>
                <c:pt idx="83">
                  <c:v>0.40760323903382095</c:v>
                </c:pt>
                <c:pt idx="84">
                  <c:v>0.3619609537778381</c:v>
                </c:pt>
                <c:pt idx="85">
                  <c:v>0.29914245247482002</c:v>
                </c:pt>
                <c:pt idx="86">
                  <c:v>0.22382051058528507</c:v>
                </c:pt>
                <c:pt idx="87">
                  <c:v>0.37551849687440508</c:v>
                </c:pt>
                <c:pt idx="88">
                  <c:v>0.47382128719971983</c:v>
                </c:pt>
                <c:pt idx="89">
                  <c:v>0.14774443919673283</c:v>
                </c:pt>
                <c:pt idx="90">
                  <c:v>0.16923514187962144</c:v>
                </c:pt>
              </c:numCache>
            </c:numRef>
          </c:xVal>
          <c:yVal>
            <c:numRef>
              <c:f>GraphData!$U$2:$U$92</c:f>
              <c:numCache>
                <c:formatCode>0.0</c:formatCode>
                <c:ptCount val="91"/>
                <c:pt idx="0">
                  <c:v>213.12621178151704</c:v>
                </c:pt>
                <c:pt idx="1">
                  <c:v>193.52817698165435</c:v>
                </c:pt>
                <c:pt idx="2">
                  <c:v>250.89199529911693</c:v>
                </c:pt>
                <c:pt idx="3">
                  <c:v>187.93384432284017</c:v>
                </c:pt>
                <c:pt idx="4">
                  <c:v>196.61247046295276</c:v>
                </c:pt>
                <c:pt idx="5">
                  <c:v>192.14848076450971</c:v>
                </c:pt>
                <c:pt idx="6">
                  <c:v>161.34109258841997</c:v>
                </c:pt>
                <c:pt idx="7">
                  <c:v>181.74406298291987</c:v>
                </c:pt>
                <c:pt idx="8">
                  <c:v>119.48508185764862</c:v>
                </c:pt>
                <c:pt idx="9">
                  <c:v>191.93859506604036</c:v>
                </c:pt>
                <c:pt idx="10">
                  <c:v>178.33120886054593</c:v>
                </c:pt>
                <c:pt idx="11">
                  <c:v>171.43148538569469</c:v>
                </c:pt>
                <c:pt idx="12">
                  <c:v>180.78690649977833</c:v>
                </c:pt>
                <c:pt idx="13">
                  <c:v>175.72694816739346</c:v>
                </c:pt>
                <c:pt idx="14">
                  <c:v>210.23832576428714</c:v>
                </c:pt>
                <c:pt idx="15">
                  <c:v>186.65172832953812</c:v>
                </c:pt>
                <c:pt idx="16">
                  <c:v>132.97243483030459</c:v>
                </c:pt>
                <c:pt idx="17">
                  <c:v>112.09817972284588</c:v>
                </c:pt>
                <c:pt idx="18">
                  <c:v>80.352471462104702</c:v>
                </c:pt>
                <c:pt idx="19">
                  <c:v>162.92746559466295</c:v>
                </c:pt>
                <c:pt idx="20">
                  <c:v>218.61006793416976</c:v>
                </c:pt>
                <c:pt idx="21">
                  <c:v>196.04856839354662</c:v>
                </c:pt>
                <c:pt idx="22">
                  <c:v>201.17834676220897</c:v>
                </c:pt>
                <c:pt idx="23">
                  <c:v>196.32835525138645</c:v>
                </c:pt>
                <c:pt idx="24">
                  <c:v>215.35890703698345</c:v>
                </c:pt>
                <c:pt idx="25">
                  <c:v>153.81806443461124</c:v>
                </c:pt>
                <c:pt idx="26">
                  <c:v>184.05825851376665</c:v>
                </c:pt>
                <c:pt idx="27">
                  <c:v>72.886595578233909</c:v>
                </c:pt>
                <c:pt idx="28">
                  <c:v>78.560416256687432</c:v>
                </c:pt>
                <c:pt idx="29">
                  <c:v>148.01461322721957</c:v>
                </c:pt>
                <c:pt idx="30">
                  <c:v>162.09881376860284</c:v>
                </c:pt>
                <c:pt idx="31">
                  <c:v>203.9319788572173</c:v>
                </c:pt>
                <c:pt idx="32">
                  <c:v>216.11349309820503</c:v>
                </c:pt>
                <c:pt idx="33">
                  <c:v>167.71620702744215</c:v>
                </c:pt>
                <c:pt idx="34">
                  <c:v>165.81123835778615</c:v>
                </c:pt>
                <c:pt idx="35">
                  <c:v>169.19650992144011</c:v>
                </c:pt>
                <c:pt idx="36">
                  <c:v>109.7193373509882</c:v>
                </c:pt>
                <c:pt idx="37">
                  <c:v>120.12138064558347</c:v>
                </c:pt>
                <c:pt idx="38">
                  <c:v>151.67911982872744</c:v>
                </c:pt>
                <c:pt idx="39">
                  <c:v>132.06678873270118</c:v>
                </c:pt>
                <c:pt idx="40">
                  <c:v>78.569839764014603</c:v>
                </c:pt>
                <c:pt idx="41">
                  <c:v>199.43624748017376</c:v>
                </c:pt>
                <c:pt idx="42">
                  <c:v>211.97098446814547</c:v>
                </c:pt>
                <c:pt idx="43">
                  <c:v>246.70372600582766</c:v>
                </c:pt>
                <c:pt idx="44">
                  <c:v>231.48363025967885</c:v>
                </c:pt>
                <c:pt idx="45">
                  <c:v>131.82203040863138</c:v>
                </c:pt>
                <c:pt idx="46">
                  <c:v>94.338168101295793</c:v>
                </c:pt>
                <c:pt idx="47">
                  <c:v>145.37558606424375</c:v>
                </c:pt>
                <c:pt idx="48">
                  <c:v>173.19522326792566</c:v>
                </c:pt>
                <c:pt idx="49">
                  <c:v>159.07608616564374</c:v>
                </c:pt>
                <c:pt idx="50">
                  <c:v>256.96630098256838</c:v>
                </c:pt>
                <c:pt idx="51">
                  <c:v>223.46350044375399</c:v>
                </c:pt>
                <c:pt idx="52">
                  <c:v>172.65468701194612</c:v>
                </c:pt>
                <c:pt idx="53">
                  <c:v>197.47889802095733</c:v>
                </c:pt>
                <c:pt idx="54">
                  <c:v>180.55062985404817</c:v>
                </c:pt>
                <c:pt idx="55">
                  <c:v>201.68471740366203</c:v>
                </c:pt>
                <c:pt idx="56">
                  <c:v>150.53485171688624</c:v>
                </c:pt>
                <c:pt idx="57">
                  <c:v>161.83508194644895</c:v>
                </c:pt>
                <c:pt idx="58">
                  <c:v>134.91266922171377</c:v>
                </c:pt>
                <c:pt idx="59">
                  <c:v>146.80262462076482</c:v>
                </c:pt>
                <c:pt idx="60">
                  <c:v>150.00542240729774</c:v>
                </c:pt>
                <c:pt idx="61">
                  <c:v>167.22926562348405</c:v>
                </c:pt>
                <c:pt idx="62">
                  <c:v>192.14072710345977</c:v>
                </c:pt>
                <c:pt idx="63">
                  <c:v>197.62321942649882</c:v>
                </c:pt>
                <c:pt idx="64">
                  <c:v>170.54319724534935</c:v>
                </c:pt>
                <c:pt idx="65">
                  <c:v>172.94537254670456</c:v>
                </c:pt>
                <c:pt idx="66">
                  <c:v>129.84724509166963</c:v>
                </c:pt>
                <c:pt idx="67">
                  <c:v>197.21136066266521</c:v>
                </c:pt>
                <c:pt idx="68">
                  <c:v>137.04374791033752</c:v>
                </c:pt>
                <c:pt idx="69">
                  <c:v>212.07904319697579</c:v>
                </c:pt>
                <c:pt idx="70">
                  <c:v>165.17393682039841</c:v>
                </c:pt>
                <c:pt idx="71">
                  <c:v>168.58060777977136</c:v>
                </c:pt>
                <c:pt idx="72">
                  <c:v>170.01308459418388</c:v>
                </c:pt>
                <c:pt idx="73">
                  <c:v>63.99240004737355</c:v>
                </c:pt>
                <c:pt idx="74">
                  <c:v>145.88752075121607</c:v>
                </c:pt>
                <c:pt idx="75">
                  <c:v>97.108898767794429</c:v>
                </c:pt>
                <c:pt idx="76">
                  <c:v>126.62592430683526</c:v>
                </c:pt>
                <c:pt idx="77">
                  <c:v>234.47972239768794</c:v>
                </c:pt>
                <c:pt idx="78">
                  <c:v>152.97769940859601</c:v>
                </c:pt>
                <c:pt idx="79">
                  <c:v>204.19173570196338</c:v>
                </c:pt>
                <c:pt idx="80">
                  <c:v>211.52312347481222</c:v>
                </c:pt>
                <c:pt idx="81">
                  <c:v>191.43402378843678</c:v>
                </c:pt>
                <c:pt idx="82">
                  <c:v>188.38507532023118</c:v>
                </c:pt>
                <c:pt idx="83">
                  <c:v>270.91181067195373</c:v>
                </c:pt>
                <c:pt idx="84">
                  <c:v>204.68351050885784</c:v>
                </c:pt>
                <c:pt idx="85">
                  <c:v>209.32874188396397</c:v>
                </c:pt>
                <c:pt idx="86">
                  <c:v>120.41783082974572</c:v>
                </c:pt>
                <c:pt idx="87">
                  <c:v>252.21614866150784</c:v>
                </c:pt>
                <c:pt idx="88">
                  <c:v>243.00962879912669</c:v>
                </c:pt>
                <c:pt idx="89">
                  <c:v>134.7696058327584</c:v>
                </c:pt>
                <c:pt idx="90">
                  <c:v>161.82623422027956</c:v>
                </c:pt>
              </c:numCache>
            </c:numRef>
          </c:yVal>
        </c:ser>
        <c:axId val="160705152"/>
        <c:axId val="160715520"/>
      </c:scatterChart>
      <c:valAx>
        <c:axId val="1607051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NZ"/>
                  <a:t>SED (m)</a:t>
                </a:r>
              </a:p>
            </c:rich>
          </c:tx>
          <c:layout>
            <c:manualLayout>
              <c:xMode val="edge"/>
              <c:yMode val="edge"/>
              <c:x val="0.46585122364448872"/>
              <c:y val="0.9385255726265323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715520"/>
        <c:crosses val="autoZero"/>
        <c:crossBetween val="midCat"/>
      </c:valAx>
      <c:valAx>
        <c:axId val="1607155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Log value ($/m</a:t>
                </a:r>
                <a:r>
                  <a:rPr lang="en-NZ" sz="800" b="1" i="0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3</a:t>
                </a:r>
                <a:r>
                  <a:rPr lang="en-NZ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3.2989690721649492E-2"/>
              <c:y val="0.31770915354330709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70515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285751</xdr:colOff>
      <xdr:row>30</xdr:row>
      <xdr:rowOff>19050</xdr:rowOff>
    </xdr:from>
    <xdr:to>
      <xdr:col>9</xdr:col>
      <xdr:colOff>581026</xdr:colOff>
      <xdr:row>46</xdr:row>
      <xdr:rowOff>0</xdr:rowOff>
    </xdr:to>
    <xdr:graphicFrame macro="">
      <xdr:nvGraphicFramePr>
        <xdr:cNvPr id="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0</xdr:row>
      <xdr:rowOff>95250</xdr:rowOff>
    </xdr:from>
    <xdr:to>
      <xdr:col>13</xdr:col>
      <xdr:colOff>295275</xdr:colOff>
      <xdr:row>3</xdr:row>
      <xdr:rowOff>0</xdr:rowOff>
    </xdr:to>
    <xdr:sp macro="[0]!Regression" textlink="">
      <xdr:nvSpPr>
        <xdr:cNvPr id="3" name="Rounded Rectangle 2"/>
        <xdr:cNvSpPr/>
      </xdr:nvSpPr>
      <xdr:spPr>
        <a:xfrm>
          <a:off x="7267575" y="95250"/>
          <a:ext cx="12763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NZ" sz="1100"/>
            <a:t>Update NPV</a:t>
          </a:r>
        </a:p>
      </xdr:txBody>
    </xdr:sp>
    <xdr:clientData/>
  </xdr:twoCellAnchor>
  <xdr:twoCellAnchor>
    <xdr:from>
      <xdr:col>12</xdr:col>
      <xdr:colOff>9525</xdr:colOff>
      <xdr:row>11</xdr:row>
      <xdr:rowOff>133351</xdr:rowOff>
    </xdr:from>
    <xdr:to>
      <xdr:col>22</xdr:col>
      <xdr:colOff>211791</xdr:colOff>
      <xdr:row>32</xdr:row>
      <xdr:rowOff>89647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6</xdr:col>
      <xdr:colOff>9525</xdr:colOff>
      <xdr:row>17</xdr:row>
      <xdr:rowOff>66675</xdr:rowOff>
    </xdr:to>
    <xdr:sp macro="" textlink="">
      <xdr:nvSpPr>
        <xdr:cNvPr id="2" name="TextBox 1"/>
        <xdr:cNvSpPr txBox="1"/>
      </xdr:nvSpPr>
      <xdr:spPr>
        <a:xfrm>
          <a:off x="85725" y="76200"/>
          <a:ext cx="3581400" cy="27432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NZ" sz="1100" b="1" u="sng"/>
            <a:t>Instructions</a:t>
          </a:r>
        </a:p>
        <a:p>
          <a:endParaRPr lang="en-NZ" sz="1100"/>
        </a:p>
        <a:p>
          <a:r>
            <a:rPr lang="en-NZ" sz="1100" b="1"/>
            <a:t>Purpose: </a:t>
          </a:r>
          <a:r>
            <a:rPr lang="en-NZ" sz="1100"/>
            <a:t>This spreadsheet  estimates the per ha return (net present value</a:t>
          </a:r>
          <a:r>
            <a:rPr lang="en-NZ" sz="1100" baseline="0"/>
            <a:t> and internal rate of return) for </a:t>
          </a:r>
          <a:r>
            <a:rPr lang="en-NZ" sz="1100" i="1" baseline="0"/>
            <a:t>Eucalyptus regnans </a:t>
          </a:r>
          <a:r>
            <a:rPr lang="en-N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harvested for pulp and sawlogs and </a:t>
          </a:r>
          <a:r>
            <a:rPr lang="en-NZ" sz="1100" baseline="0"/>
            <a:t>managed on different thinning ratios at age 10 years and rotations</a:t>
          </a:r>
          <a:r>
            <a:rPr lang="en-N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</a:p>
        <a:p>
          <a:endParaRPr lang="en-NZ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NZ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How to use: </a:t>
          </a:r>
          <a:r>
            <a:rPr lang="en-N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Cost, price, economic and grading assumptions that can be adjusted are highlighted in grey in the </a:t>
          </a:r>
          <a:r>
            <a:rPr lang="en-NZ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Inputs&amp;Outputs</a:t>
          </a:r>
          <a:r>
            <a:rPr lang="en-N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sheet. Regression parameters are for the estimated relationship between sawlog SED  and log value. These are estimated by pressing the "Update NPV" button  on the </a:t>
          </a:r>
          <a:r>
            <a:rPr lang="en-NZ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Inputs&amp;Outputs</a:t>
          </a:r>
          <a:r>
            <a:rPr lang="en-N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sheet .</a:t>
          </a:r>
        </a:p>
        <a:p>
          <a:endParaRPr lang="en-NZ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NZ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This spreadsheet includes additional hidden sheets used for calculation purposes.</a:t>
          </a:r>
          <a:endParaRPr lang="en-NZ" sz="9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266700</xdr:colOff>
      <xdr:row>0</xdr:row>
      <xdr:rowOff>85725</xdr:rowOff>
    </xdr:from>
    <xdr:to>
      <xdr:col>29</xdr:col>
      <xdr:colOff>0</xdr:colOff>
      <xdr:row>23</xdr:row>
      <xdr:rowOff>9525</xdr:rowOff>
    </xdr:to>
    <xdr:graphicFrame macro="">
      <xdr:nvGraphicFramePr>
        <xdr:cNvPr id="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295275</xdr:colOff>
      <xdr:row>23</xdr:row>
      <xdr:rowOff>152400</xdr:rowOff>
    </xdr:from>
    <xdr:to>
      <xdr:col>29</xdr:col>
      <xdr:colOff>38100</xdr:colOff>
      <xdr:row>46</xdr:row>
      <xdr:rowOff>85725</xdr:rowOff>
    </xdr:to>
    <xdr:graphicFrame macro="">
      <xdr:nvGraphicFramePr>
        <xdr:cNvPr id="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66675</xdr:colOff>
      <xdr:row>0</xdr:row>
      <xdr:rowOff>95250</xdr:rowOff>
    </xdr:from>
    <xdr:to>
      <xdr:col>36</xdr:col>
      <xdr:colOff>409575</xdr:colOff>
      <xdr:row>23</xdr:row>
      <xdr:rowOff>19050</xdr:rowOff>
    </xdr:to>
    <xdr:graphicFrame macro="">
      <xdr:nvGraphicFramePr>
        <xdr:cNvPr id="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476250</xdr:colOff>
      <xdr:row>0</xdr:row>
      <xdr:rowOff>104775</xdr:rowOff>
    </xdr:from>
    <xdr:to>
      <xdr:col>44</xdr:col>
      <xdr:colOff>209550</xdr:colOff>
      <xdr:row>23</xdr:row>
      <xdr:rowOff>28575</xdr:rowOff>
    </xdr:to>
    <xdr:graphicFrame macro="">
      <xdr:nvGraphicFramePr>
        <xdr:cNvPr id="5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76200</xdr:colOff>
      <xdr:row>23</xdr:row>
      <xdr:rowOff>142875</xdr:rowOff>
    </xdr:from>
    <xdr:to>
      <xdr:col>36</xdr:col>
      <xdr:colOff>390525</xdr:colOff>
      <xdr:row>46</xdr:row>
      <xdr:rowOff>76200</xdr:rowOff>
    </xdr:to>
    <xdr:graphicFrame macro="">
      <xdr:nvGraphicFramePr>
        <xdr:cNvPr id="6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0</xdr:colOff>
      <xdr:row>24</xdr:row>
      <xdr:rowOff>0</xdr:rowOff>
    </xdr:from>
    <xdr:to>
      <xdr:col>44</xdr:col>
      <xdr:colOff>338418</xdr:colOff>
      <xdr:row>46</xdr:row>
      <xdr:rowOff>114300</xdr:rowOff>
    </xdr:to>
    <xdr:graphicFrame macro="">
      <xdr:nvGraphicFramePr>
        <xdr:cNvPr id="7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313765</xdr:colOff>
      <xdr:row>47</xdr:row>
      <xdr:rowOff>44824</xdr:rowOff>
    </xdr:from>
    <xdr:to>
      <xdr:col>29</xdr:col>
      <xdr:colOff>56590</xdr:colOff>
      <xdr:row>69</xdr:row>
      <xdr:rowOff>135031</xdr:rowOff>
    </xdr:to>
    <xdr:graphicFrame macro="">
      <xdr:nvGraphicFramePr>
        <xdr:cNvPr id="9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179294</xdr:colOff>
      <xdr:row>47</xdr:row>
      <xdr:rowOff>44824</xdr:rowOff>
    </xdr:from>
    <xdr:to>
      <xdr:col>36</xdr:col>
      <xdr:colOff>527236</xdr:colOff>
      <xdr:row>69</xdr:row>
      <xdr:rowOff>135031</xdr:rowOff>
    </xdr:to>
    <xdr:graphicFrame macro="">
      <xdr:nvGraphicFramePr>
        <xdr:cNvPr id="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358588</xdr:colOff>
      <xdr:row>70</xdr:row>
      <xdr:rowOff>112059</xdr:rowOff>
    </xdr:from>
    <xdr:to>
      <xdr:col>29</xdr:col>
      <xdr:colOff>101413</xdr:colOff>
      <xdr:row>93</xdr:row>
      <xdr:rowOff>45384</xdr:rowOff>
    </xdr:to>
    <xdr:graphicFrame macro="">
      <xdr:nvGraphicFramePr>
        <xdr:cNvPr id="1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45</xdr:col>
      <xdr:colOff>0</xdr:colOff>
      <xdr:row>24</xdr:row>
      <xdr:rowOff>0</xdr:rowOff>
    </xdr:from>
    <xdr:to>
      <xdr:col>52</xdr:col>
      <xdr:colOff>347943</xdr:colOff>
      <xdr:row>46</xdr:row>
      <xdr:rowOff>90207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B17" sqref="B17:B18"/>
    </sheetView>
  </sheetViews>
  <sheetFormatPr defaultRowHeight="15"/>
  <sheetData>
    <row r="1" spans="1:7">
      <c r="A1" s="3" t="s">
        <v>131</v>
      </c>
    </row>
    <row r="2" spans="1:7" ht="15.75" thickBot="1"/>
    <row r="3" spans="1:7">
      <c r="A3" s="124" t="s">
        <v>132</v>
      </c>
      <c r="B3" s="124"/>
    </row>
    <row r="4" spans="1:7">
      <c r="A4" s="121" t="s">
        <v>133</v>
      </c>
      <c r="B4" s="121">
        <v>0.71375214981551771</v>
      </c>
    </row>
    <row r="5" spans="1:7">
      <c r="A5" s="121" t="s">
        <v>134</v>
      </c>
      <c r="B5" s="121">
        <v>0.50944213136627325</v>
      </c>
    </row>
    <row r="6" spans="1:7">
      <c r="A6" s="121" t="s">
        <v>135</v>
      </c>
      <c r="B6" s="121">
        <v>0.50393024520184937</v>
      </c>
    </row>
    <row r="7" spans="1:7">
      <c r="A7" s="121" t="s">
        <v>136</v>
      </c>
      <c r="B7" s="121">
        <v>30.68473083146943</v>
      </c>
    </row>
    <row r="8" spans="1:7" ht="15.75" thickBot="1">
      <c r="A8" s="122" t="s">
        <v>137</v>
      </c>
      <c r="B8" s="122">
        <v>91</v>
      </c>
    </row>
    <row r="10" spans="1:7" ht="15.75" thickBot="1">
      <c r="A10" s="3" t="s">
        <v>138</v>
      </c>
    </row>
    <row r="11" spans="1:7">
      <c r="A11" s="123"/>
      <c r="B11" s="123" t="s">
        <v>141</v>
      </c>
      <c r="C11" s="123" t="s">
        <v>142</v>
      </c>
      <c r="D11" s="123" t="s">
        <v>143</v>
      </c>
      <c r="E11" s="123" t="s">
        <v>144</v>
      </c>
      <c r="F11" s="123" t="s">
        <v>145</v>
      </c>
    </row>
    <row r="12" spans="1:7">
      <c r="A12" s="121" t="s">
        <v>139</v>
      </c>
      <c r="B12" s="121">
        <v>1</v>
      </c>
      <c r="C12" s="121">
        <v>87024.042792474502</v>
      </c>
      <c r="D12" s="121">
        <v>87024.042792474502</v>
      </c>
      <c r="E12" s="121">
        <v>92.426098103120083</v>
      </c>
      <c r="F12" s="121">
        <v>2.0123848925084141E-15</v>
      </c>
    </row>
    <row r="13" spans="1:7">
      <c r="A13" s="121" t="s">
        <v>140</v>
      </c>
      <c r="B13" s="121">
        <v>89</v>
      </c>
      <c r="C13" s="121">
        <v>83798.190851776017</v>
      </c>
      <c r="D13" s="121">
        <v>941.55270619973055</v>
      </c>
      <c r="E13" s="121"/>
      <c r="F13" s="121"/>
    </row>
    <row r="14" spans="1:7" ht="15.75" thickBot="1">
      <c r="A14" s="122" t="s">
        <v>96</v>
      </c>
      <c r="B14" s="122">
        <v>90</v>
      </c>
      <c r="C14" s="122">
        <v>170822.23364425052</v>
      </c>
      <c r="D14" s="122"/>
      <c r="E14" s="122"/>
      <c r="F14" s="122"/>
    </row>
    <row r="15" spans="1:7" ht="15.75" thickBot="1"/>
    <row r="16" spans="1:7">
      <c r="A16" s="123"/>
      <c r="B16" s="123" t="s">
        <v>146</v>
      </c>
      <c r="C16" s="123" t="s">
        <v>136</v>
      </c>
      <c r="D16" s="123" t="s">
        <v>147</v>
      </c>
      <c r="E16" s="123" t="s">
        <v>148</v>
      </c>
      <c r="F16" s="123" t="s">
        <v>149</v>
      </c>
      <c r="G16" s="123" t="s">
        <v>150</v>
      </c>
    </row>
    <row r="17" spans="1:7">
      <c r="A17" s="121" t="s">
        <v>11</v>
      </c>
      <c r="B17" s="121">
        <v>-70.573193398601404</v>
      </c>
      <c r="C17" s="121">
        <v>25.475133298347725</v>
      </c>
      <c r="D17" s="121">
        <v>-2.7702776889170848</v>
      </c>
      <c r="E17" s="121">
        <v>6.8173495791918779E-3</v>
      </c>
      <c r="F17" s="121">
        <v>-121.19173954475272</v>
      </c>
      <c r="G17" s="121">
        <v>-19.954647252450087</v>
      </c>
    </row>
    <row r="18" spans="1:7" ht="15.75" thickBot="1">
      <c r="A18" s="122" t="s">
        <v>12</v>
      </c>
      <c r="B18" s="122">
        <v>762.89876383593105</v>
      </c>
      <c r="C18" s="122">
        <v>79.354142248613257</v>
      </c>
      <c r="D18" s="122">
        <v>9.613849286478338</v>
      </c>
      <c r="E18" s="122">
        <v>2.0123848925084141E-15</v>
      </c>
      <c r="F18" s="122">
        <v>605.22377684929927</v>
      </c>
      <c r="G18" s="122">
        <v>920.57375082256283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Q42"/>
  <sheetViews>
    <sheetView zoomScale="85" zoomScaleNormal="85" workbookViewId="0">
      <selection activeCell="J28" sqref="J28:J29"/>
    </sheetView>
  </sheetViews>
  <sheetFormatPr defaultRowHeight="12.75"/>
  <cols>
    <col min="1" max="1" width="9.140625" style="89"/>
    <col min="2" max="2" width="10.7109375" style="89" customWidth="1"/>
    <col min="3" max="3" width="9.140625" style="89"/>
    <col min="4" max="4" width="6" style="89" customWidth="1"/>
    <col min="5" max="5" width="8.42578125" style="89" customWidth="1"/>
    <col min="6" max="6" width="10.5703125" style="89" customWidth="1"/>
    <col min="7" max="7" width="13.7109375" style="89" customWidth="1"/>
    <col min="8" max="8" width="8.5703125" style="89" customWidth="1"/>
    <col min="9" max="9" width="24.7109375" style="89" bestFit="1" customWidth="1"/>
    <col min="10" max="11" width="9.140625" style="89"/>
    <col min="12" max="12" width="3" style="89" customWidth="1"/>
    <col min="13" max="13" width="15.5703125" style="89" customWidth="1"/>
    <col min="14" max="14" width="7.140625" style="89" customWidth="1"/>
    <col min="15" max="15" width="8.28515625" style="89" customWidth="1"/>
    <col min="16" max="16" width="7.85546875" style="89" customWidth="1"/>
    <col min="17" max="43" width="7.28515625" style="89" customWidth="1"/>
    <col min="44" max="263" width="9.140625" style="89"/>
    <col min="264" max="264" width="10.7109375" style="89" customWidth="1"/>
    <col min="265" max="265" width="9.140625" style="89"/>
    <col min="266" max="266" width="6" style="89" customWidth="1"/>
    <col min="267" max="269" width="9.140625" style="89"/>
    <col min="270" max="273" width="7.28515625" style="89" customWidth="1"/>
    <col min="274" max="519" width="9.140625" style="89"/>
    <col min="520" max="520" width="10.7109375" style="89" customWidth="1"/>
    <col min="521" max="521" width="9.140625" style="89"/>
    <col min="522" max="522" width="6" style="89" customWidth="1"/>
    <col min="523" max="525" width="9.140625" style="89"/>
    <col min="526" max="529" width="7.28515625" style="89" customWidth="1"/>
    <col min="530" max="775" width="9.140625" style="89"/>
    <col min="776" max="776" width="10.7109375" style="89" customWidth="1"/>
    <col min="777" max="777" width="9.140625" style="89"/>
    <col min="778" max="778" width="6" style="89" customWidth="1"/>
    <col min="779" max="781" width="9.140625" style="89"/>
    <col min="782" max="785" width="7.28515625" style="89" customWidth="1"/>
    <col min="786" max="1031" width="9.140625" style="89"/>
    <col min="1032" max="1032" width="10.7109375" style="89" customWidth="1"/>
    <col min="1033" max="1033" width="9.140625" style="89"/>
    <col min="1034" max="1034" width="6" style="89" customWidth="1"/>
    <col min="1035" max="1037" width="9.140625" style="89"/>
    <col min="1038" max="1041" width="7.28515625" style="89" customWidth="1"/>
    <col min="1042" max="1287" width="9.140625" style="89"/>
    <col min="1288" max="1288" width="10.7109375" style="89" customWidth="1"/>
    <col min="1289" max="1289" width="9.140625" style="89"/>
    <col min="1290" max="1290" width="6" style="89" customWidth="1"/>
    <col min="1291" max="1293" width="9.140625" style="89"/>
    <col min="1294" max="1297" width="7.28515625" style="89" customWidth="1"/>
    <col min="1298" max="1543" width="9.140625" style="89"/>
    <col min="1544" max="1544" width="10.7109375" style="89" customWidth="1"/>
    <col min="1545" max="1545" width="9.140625" style="89"/>
    <col min="1546" max="1546" width="6" style="89" customWidth="1"/>
    <col min="1547" max="1549" width="9.140625" style="89"/>
    <col min="1550" max="1553" width="7.28515625" style="89" customWidth="1"/>
    <col min="1554" max="1799" width="9.140625" style="89"/>
    <col min="1800" max="1800" width="10.7109375" style="89" customWidth="1"/>
    <col min="1801" max="1801" width="9.140625" style="89"/>
    <col min="1802" max="1802" width="6" style="89" customWidth="1"/>
    <col min="1803" max="1805" width="9.140625" style="89"/>
    <col min="1806" max="1809" width="7.28515625" style="89" customWidth="1"/>
    <col min="1810" max="2055" width="9.140625" style="89"/>
    <col min="2056" max="2056" width="10.7109375" style="89" customWidth="1"/>
    <col min="2057" max="2057" width="9.140625" style="89"/>
    <col min="2058" max="2058" width="6" style="89" customWidth="1"/>
    <col min="2059" max="2061" width="9.140625" style="89"/>
    <col min="2062" max="2065" width="7.28515625" style="89" customWidth="1"/>
    <col min="2066" max="2311" width="9.140625" style="89"/>
    <col min="2312" max="2312" width="10.7109375" style="89" customWidth="1"/>
    <col min="2313" max="2313" width="9.140625" style="89"/>
    <col min="2314" max="2314" width="6" style="89" customWidth="1"/>
    <col min="2315" max="2317" width="9.140625" style="89"/>
    <col min="2318" max="2321" width="7.28515625" style="89" customWidth="1"/>
    <col min="2322" max="2567" width="9.140625" style="89"/>
    <col min="2568" max="2568" width="10.7109375" style="89" customWidth="1"/>
    <col min="2569" max="2569" width="9.140625" style="89"/>
    <col min="2570" max="2570" width="6" style="89" customWidth="1"/>
    <col min="2571" max="2573" width="9.140625" style="89"/>
    <col min="2574" max="2577" width="7.28515625" style="89" customWidth="1"/>
    <col min="2578" max="2823" width="9.140625" style="89"/>
    <col min="2824" max="2824" width="10.7109375" style="89" customWidth="1"/>
    <col min="2825" max="2825" width="9.140625" style="89"/>
    <col min="2826" max="2826" width="6" style="89" customWidth="1"/>
    <col min="2827" max="2829" width="9.140625" style="89"/>
    <col min="2830" max="2833" width="7.28515625" style="89" customWidth="1"/>
    <col min="2834" max="3079" width="9.140625" style="89"/>
    <col min="3080" max="3080" width="10.7109375" style="89" customWidth="1"/>
    <col min="3081" max="3081" width="9.140625" style="89"/>
    <col min="3082" max="3082" width="6" style="89" customWidth="1"/>
    <col min="3083" max="3085" width="9.140625" style="89"/>
    <col min="3086" max="3089" width="7.28515625" style="89" customWidth="1"/>
    <col min="3090" max="3335" width="9.140625" style="89"/>
    <col min="3336" max="3336" width="10.7109375" style="89" customWidth="1"/>
    <col min="3337" max="3337" width="9.140625" style="89"/>
    <col min="3338" max="3338" width="6" style="89" customWidth="1"/>
    <col min="3339" max="3341" width="9.140625" style="89"/>
    <col min="3342" max="3345" width="7.28515625" style="89" customWidth="1"/>
    <col min="3346" max="3591" width="9.140625" style="89"/>
    <col min="3592" max="3592" width="10.7109375" style="89" customWidth="1"/>
    <col min="3593" max="3593" width="9.140625" style="89"/>
    <col min="3594" max="3594" width="6" style="89" customWidth="1"/>
    <col min="3595" max="3597" width="9.140625" style="89"/>
    <col min="3598" max="3601" width="7.28515625" style="89" customWidth="1"/>
    <col min="3602" max="3847" width="9.140625" style="89"/>
    <col min="3848" max="3848" width="10.7109375" style="89" customWidth="1"/>
    <col min="3849" max="3849" width="9.140625" style="89"/>
    <col min="3850" max="3850" width="6" style="89" customWidth="1"/>
    <col min="3851" max="3853" width="9.140625" style="89"/>
    <col min="3854" max="3857" width="7.28515625" style="89" customWidth="1"/>
    <col min="3858" max="4103" width="9.140625" style="89"/>
    <col min="4104" max="4104" width="10.7109375" style="89" customWidth="1"/>
    <col min="4105" max="4105" width="9.140625" style="89"/>
    <col min="4106" max="4106" width="6" style="89" customWidth="1"/>
    <col min="4107" max="4109" width="9.140625" style="89"/>
    <col min="4110" max="4113" width="7.28515625" style="89" customWidth="1"/>
    <col min="4114" max="4359" width="9.140625" style="89"/>
    <col min="4360" max="4360" width="10.7109375" style="89" customWidth="1"/>
    <col min="4361" max="4361" width="9.140625" style="89"/>
    <col min="4362" max="4362" width="6" style="89" customWidth="1"/>
    <col min="4363" max="4365" width="9.140625" style="89"/>
    <col min="4366" max="4369" width="7.28515625" style="89" customWidth="1"/>
    <col min="4370" max="4615" width="9.140625" style="89"/>
    <col min="4616" max="4616" width="10.7109375" style="89" customWidth="1"/>
    <col min="4617" max="4617" width="9.140625" style="89"/>
    <col min="4618" max="4618" width="6" style="89" customWidth="1"/>
    <col min="4619" max="4621" width="9.140625" style="89"/>
    <col min="4622" max="4625" width="7.28515625" style="89" customWidth="1"/>
    <col min="4626" max="4871" width="9.140625" style="89"/>
    <col min="4872" max="4872" width="10.7109375" style="89" customWidth="1"/>
    <col min="4873" max="4873" width="9.140625" style="89"/>
    <col min="4874" max="4874" width="6" style="89" customWidth="1"/>
    <col min="4875" max="4877" width="9.140625" style="89"/>
    <col min="4878" max="4881" width="7.28515625" style="89" customWidth="1"/>
    <col min="4882" max="5127" width="9.140625" style="89"/>
    <col min="5128" max="5128" width="10.7109375" style="89" customWidth="1"/>
    <col min="5129" max="5129" width="9.140625" style="89"/>
    <col min="5130" max="5130" width="6" style="89" customWidth="1"/>
    <col min="5131" max="5133" width="9.140625" style="89"/>
    <col min="5134" max="5137" width="7.28515625" style="89" customWidth="1"/>
    <col min="5138" max="5383" width="9.140625" style="89"/>
    <col min="5384" max="5384" width="10.7109375" style="89" customWidth="1"/>
    <col min="5385" max="5385" width="9.140625" style="89"/>
    <col min="5386" max="5386" width="6" style="89" customWidth="1"/>
    <col min="5387" max="5389" width="9.140625" style="89"/>
    <col min="5390" max="5393" width="7.28515625" style="89" customWidth="1"/>
    <col min="5394" max="5639" width="9.140625" style="89"/>
    <col min="5640" max="5640" width="10.7109375" style="89" customWidth="1"/>
    <col min="5641" max="5641" width="9.140625" style="89"/>
    <col min="5642" max="5642" width="6" style="89" customWidth="1"/>
    <col min="5643" max="5645" width="9.140625" style="89"/>
    <col min="5646" max="5649" width="7.28515625" style="89" customWidth="1"/>
    <col min="5650" max="5895" width="9.140625" style="89"/>
    <col min="5896" max="5896" width="10.7109375" style="89" customWidth="1"/>
    <col min="5897" max="5897" width="9.140625" style="89"/>
    <col min="5898" max="5898" width="6" style="89" customWidth="1"/>
    <col min="5899" max="5901" width="9.140625" style="89"/>
    <col min="5902" max="5905" width="7.28515625" style="89" customWidth="1"/>
    <col min="5906" max="6151" width="9.140625" style="89"/>
    <col min="6152" max="6152" width="10.7109375" style="89" customWidth="1"/>
    <col min="6153" max="6153" width="9.140625" style="89"/>
    <col min="6154" max="6154" width="6" style="89" customWidth="1"/>
    <col min="6155" max="6157" width="9.140625" style="89"/>
    <col min="6158" max="6161" width="7.28515625" style="89" customWidth="1"/>
    <col min="6162" max="6407" width="9.140625" style="89"/>
    <col min="6408" max="6408" width="10.7109375" style="89" customWidth="1"/>
    <col min="6409" max="6409" width="9.140625" style="89"/>
    <col min="6410" max="6410" width="6" style="89" customWidth="1"/>
    <col min="6411" max="6413" width="9.140625" style="89"/>
    <col min="6414" max="6417" width="7.28515625" style="89" customWidth="1"/>
    <col min="6418" max="6663" width="9.140625" style="89"/>
    <col min="6664" max="6664" width="10.7109375" style="89" customWidth="1"/>
    <col min="6665" max="6665" width="9.140625" style="89"/>
    <col min="6666" max="6666" width="6" style="89" customWidth="1"/>
    <col min="6667" max="6669" width="9.140625" style="89"/>
    <col min="6670" max="6673" width="7.28515625" style="89" customWidth="1"/>
    <col min="6674" max="6919" width="9.140625" style="89"/>
    <col min="6920" max="6920" width="10.7109375" style="89" customWidth="1"/>
    <col min="6921" max="6921" width="9.140625" style="89"/>
    <col min="6922" max="6922" width="6" style="89" customWidth="1"/>
    <col min="6923" max="6925" width="9.140625" style="89"/>
    <col min="6926" max="6929" width="7.28515625" style="89" customWidth="1"/>
    <col min="6930" max="7175" width="9.140625" style="89"/>
    <col min="7176" max="7176" width="10.7109375" style="89" customWidth="1"/>
    <col min="7177" max="7177" width="9.140625" style="89"/>
    <col min="7178" max="7178" width="6" style="89" customWidth="1"/>
    <col min="7179" max="7181" width="9.140625" style="89"/>
    <col min="7182" max="7185" width="7.28515625" style="89" customWidth="1"/>
    <col min="7186" max="7431" width="9.140625" style="89"/>
    <col min="7432" max="7432" width="10.7109375" style="89" customWidth="1"/>
    <col min="7433" max="7433" width="9.140625" style="89"/>
    <col min="7434" max="7434" width="6" style="89" customWidth="1"/>
    <col min="7435" max="7437" width="9.140625" style="89"/>
    <col min="7438" max="7441" width="7.28515625" style="89" customWidth="1"/>
    <col min="7442" max="7687" width="9.140625" style="89"/>
    <col min="7688" max="7688" width="10.7109375" style="89" customWidth="1"/>
    <col min="7689" max="7689" width="9.140625" style="89"/>
    <col min="7690" max="7690" width="6" style="89" customWidth="1"/>
    <col min="7691" max="7693" width="9.140625" style="89"/>
    <col min="7694" max="7697" width="7.28515625" style="89" customWidth="1"/>
    <col min="7698" max="7943" width="9.140625" style="89"/>
    <col min="7944" max="7944" width="10.7109375" style="89" customWidth="1"/>
    <col min="7945" max="7945" width="9.140625" style="89"/>
    <col min="7946" max="7946" width="6" style="89" customWidth="1"/>
    <col min="7947" max="7949" width="9.140625" style="89"/>
    <col min="7950" max="7953" width="7.28515625" style="89" customWidth="1"/>
    <col min="7954" max="8199" width="9.140625" style="89"/>
    <col min="8200" max="8200" width="10.7109375" style="89" customWidth="1"/>
    <col min="8201" max="8201" width="9.140625" style="89"/>
    <col min="8202" max="8202" width="6" style="89" customWidth="1"/>
    <col min="8203" max="8205" width="9.140625" style="89"/>
    <col min="8206" max="8209" width="7.28515625" style="89" customWidth="1"/>
    <col min="8210" max="8455" width="9.140625" style="89"/>
    <col min="8456" max="8456" width="10.7109375" style="89" customWidth="1"/>
    <col min="8457" max="8457" width="9.140625" style="89"/>
    <col min="8458" max="8458" width="6" style="89" customWidth="1"/>
    <col min="8459" max="8461" width="9.140625" style="89"/>
    <col min="8462" max="8465" width="7.28515625" style="89" customWidth="1"/>
    <col min="8466" max="8711" width="9.140625" style="89"/>
    <col min="8712" max="8712" width="10.7109375" style="89" customWidth="1"/>
    <col min="8713" max="8713" width="9.140625" style="89"/>
    <col min="8714" max="8714" width="6" style="89" customWidth="1"/>
    <col min="8715" max="8717" width="9.140625" style="89"/>
    <col min="8718" max="8721" width="7.28515625" style="89" customWidth="1"/>
    <col min="8722" max="8967" width="9.140625" style="89"/>
    <col min="8968" max="8968" width="10.7109375" style="89" customWidth="1"/>
    <col min="8969" max="8969" width="9.140625" style="89"/>
    <col min="8970" max="8970" width="6" style="89" customWidth="1"/>
    <col min="8971" max="8973" width="9.140625" style="89"/>
    <col min="8974" max="8977" width="7.28515625" style="89" customWidth="1"/>
    <col min="8978" max="9223" width="9.140625" style="89"/>
    <col min="9224" max="9224" width="10.7109375" style="89" customWidth="1"/>
    <col min="9225" max="9225" width="9.140625" style="89"/>
    <col min="9226" max="9226" width="6" style="89" customWidth="1"/>
    <col min="9227" max="9229" width="9.140625" style="89"/>
    <col min="9230" max="9233" width="7.28515625" style="89" customWidth="1"/>
    <col min="9234" max="9479" width="9.140625" style="89"/>
    <col min="9480" max="9480" width="10.7109375" style="89" customWidth="1"/>
    <col min="9481" max="9481" width="9.140625" style="89"/>
    <col min="9482" max="9482" width="6" style="89" customWidth="1"/>
    <col min="9483" max="9485" width="9.140625" style="89"/>
    <col min="9486" max="9489" width="7.28515625" style="89" customWidth="1"/>
    <col min="9490" max="9735" width="9.140625" style="89"/>
    <col min="9736" max="9736" width="10.7109375" style="89" customWidth="1"/>
    <col min="9737" max="9737" width="9.140625" style="89"/>
    <col min="9738" max="9738" width="6" style="89" customWidth="1"/>
    <col min="9739" max="9741" width="9.140625" style="89"/>
    <col min="9742" max="9745" width="7.28515625" style="89" customWidth="1"/>
    <col min="9746" max="9991" width="9.140625" style="89"/>
    <col min="9992" max="9992" width="10.7109375" style="89" customWidth="1"/>
    <col min="9993" max="9993" width="9.140625" style="89"/>
    <col min="9994" max="9994" width="6" style="89" customWidth="1"/>
    <col min="9995" max="9997" width="9.140625" style="89"/>
    <col min="9998" max="10001" width="7.28515625" style="89" customWidth="1"/>
    <col min="10002" max="10247" width="9.140625" style="89"/>
    <col min="10248" max="10248" width="10.7109375" style="89" customWidth="1"/>
    <col min="10249" max="10249" width="9.140625" style="89"/>
    <col min="10250" max="10250" width="6" style="89" customWidth="1"/>
    <col min="10251" max="10253" width="9.140625" style="89"/>
    <col min="10254" max="10257" width="7.28515625" style="89" customWidth="1"/>
    <col min="10258" max="10503" width="9.140625" style="89"/>
    <col min="10504" max="10504" width="10.7109375" style="89" customWidth="1"/>
    <col min="10505" max="10505" width="9.140625" style="89"/>
    <col min="10506" max="10506" width="6" style="89" customWidth="1"/>
    <col min="10507" max="10509" width="9.140625" style="89"/>
    <col min="10510" max="10513" width="7.28515625" style="89" customWidth="1"/>
    <col min="10514" max="10759" width="9.140625" style="89"/>
    <col min="10760" max="10760" width="10.7109375" style="89" customWidth="1"/>
    <col min="10761" max="10761" width="9.140625" style="89"/>
    <col min="10762" max="10762" width="6" style="89" customWidth="1"/>
    <col min="10763" max="10765" width="9.140625" style="89"/>
    <col min="10766" max="10769" width="7.28515625" style="89" customWidth="1"/>
    <col min="10770" max="11015" width="9.140625" style="89"/>
    <col min="11016" max="11016" width="10.7109375" style="89" customWidth="1"/>
    <col min="11017" max="11017" width="9.140625" style="89"/>
    <col min="11018" max="11018" width="6" style="89" customWidth="1"/>
    <col min="11019" max="11021" width="9.140625" style="89"/>
    <col min="11022" max="11025" width="7.28515625" style="89" customWidth="1"/>
    <col min="11026" max="11271" width="9.140625" style="89"/>
    <col min="11272" max="11272" width="10.7109375" style="89" customWidth="1"/>
    <col min="11273" max="11273" width="9.140625" style="89"/>
    <col min="11274" max="11274" width="6" style="89" customWidth="1"/>
    <col min="11275" max="11277" width="9.140625" style="89"/>
    <col min="11278" max="11281" width="7.28515625" style="89" customWidth="1"/>
    <col min="11282" max="11527" width="9.140625" style="89"/>
    <col min="11528" max="11528" width="10.7109375" style="89" customWidth="1"/>
    <col min="11529" max="11529" width="9.140625" style="89"/>
    <col min="11530" max="11530" width="6" style="89" customWidth="1"/>
    <col min="11531" max="11533" width="9.140625" style="89"/>
    <col min="11534" max="11537" width="7.28515625" style="89" customWidth="1"/>
    <col min="11538" max="11783" width="9.140625" style="89"/>
    <col min="11784" max="11784" width="10.7109375" style="89" customWidth="1"/>
    <col min="11785" max="11785" width="9.140625" style="89"/>
    <col min="11786" max="11786" width="6" style="89" customWidth="1"/>
    <col min="11787" max="11789" width="9.140625" style="89"/>
    <col min="11790" max="11793" width="7.28515625" style="89" customWidth="1"/>
    <col min="11794" max="12039" width="9.140625" style="89"/>
    <col min="12040" max="12040" width="10.7109375" style="89" customWidth="1"/>
    <col min="12041" max="12041" width="9.140625" style="89"/>
    <col min="12042" max="12042" width="6" style="89" customWidth="1"/>
    <col min="12043" max="12045" width="9.140625" style="89"/>
    <col min="12046" max="12049" width="7.28515625" style="89" customWidth="1"/>
    <col min="12050" max="12295" width="9.140625" style="89"/>
    <col min="12296" max="12296" width="10.7109375" style="89" customWidth="1"/>
    <col min="12297" max="12297" width="9.140625" style="89"/>
    <col min="12298" max="12298" width="6" style="89" customWidth="1"/>
    <col min="12299" max="12301" width="9.140625" style="89"/>
    <col min="12302" max="12305" width="7.28515625" style="89" customWidth="1"/>
    <col min="12306" max="12551" width="9.140625" style="89"/>
    <col min="12552" max="12552" width="10.7109375" style="89" customWidth="1"/>
    <col min="12553" max="12553" width="9.140625" style="89"/>
    <col min="12554" max="12554" width="6" style="89" customWidth="1"/>
    <col min="12555" max="12557" width="9.140625" style="89"/>
    <col min="12558" max="12561" width="7.28515625" style="89" customWidth="1"/>
    <col min="12562" max="12807" width="9.140625" style="89"/>
    <col min="12808" max="12808" width="10.7109375" style="89" customWidth="1"/>
    <col min="12809" max="12809" width="9.140625" style="89"/>
    <col min="12810" max="12810" width="6" style="89" customWidth="1"/>
    <col min="12811" max="12813" width="9.140625" style="89"/>
    <col min="12814" max="12817" width="7.28515625" style="89" customWidth="1"/>
    <col min="12818" max="13063" width="9.140625" style="89"/>
    <col min="13064" max="13064" width="10.7109375" style="89" customWidth="1"/>
    <col min="13065" max="13065" width="9.140625" style="89"/>
    <col min="13066" max="13066" width="6" style="89" customWidth="1"/>
    <col min="13067" max="13069" width="9.140625" style="89"/>
    <col min="13070" max="13073" width="7.28515625" style="89" customWidth="1"/>
    <col min="13074" max="13319" width="9.140625" style="89"/>
    <col min="13320" max="13320" width="10.7109375" style="89" customWidth="1"/>
    <col min="13321" max="13321" width="9.140625" style="89"/>
    <col min="13322" max="13322" width="6" style="89" customWidth="1"/>
    <col min="13323" max="13325" width="9.140625" style="89"/>
    <col min="13326" max="13329" width="7.28515625" style="89" customWidth="1"/>
    <col min="13330" max="13575" width="9.140625" style="89"/>
    <col min="13576" max="13576" width="10.7109375" style="89" customWidth="1"/>
    <col min="13577" max="13577" width="9.140625" style="89"/>
    <col min="13578" max="13578" width="6" style="89" customWidth="1"/>
    <col min="13579" max="13581" width="9.140625" style="89"/>
    <col min="13582" max="13585" width="7.28515625" style="89" customWidth="1"/>
    <col min="13586" max="13831" width="9.140625" style="89"/>
    <col min="13832" max="13832" width="10.7109375" style="89" customWidth="1"/>
    <col min="13833" max="13833" width="9.140625" style="89"/>
    <col min="13834" max="13834" width="6" style="89" customWidth="1"/>
    <col min="13835" max="13837" width="9.140625" style="89"/>
    <col min="13838" max="13841" width="7.28515625" style="89" customWidth="1"/>
    <col min="13842" max="14087" width="9.140625" style="89"/>
    <col min="14088" max="14088" width="10.7109375" style="89" customWidth="1"/>
    <col min="14089" max="14089" width="9.140625" style="89"/>
    <col min="14090" max="14090" width="6" style="89" customWidth="1"/>
    <col min="14091" max="14093" width="9.140625" style="89"/>
    <col min="14094" max="14097" width="7.28515625" style="89" customWidth="1"/>
    <col min="14098" max="14343" width="9.140625" style="89"/>
    <col min="14344" max="14344" width="10.7109375" style="89" customWidth="1"/>
    <col min="14345" max="14345" width="9.140625" style="89"/>
    <col min="14346" max="14346" width="6" style="89" customWidth="1"/>
    <col min="14347" max="14349" width="9.140625" style="89"/>
    <col min="14350" max="14353" width="7.28515625" style="89" customWidth="1"/>
    <col min="14354" max="14599" width="9.140625" style="89"/>
    <col min="14600" max="14600" width="10.7109375" style="89" customWidth="1"/>
    <col min="14601" max="14601" width="9.140625" style="89"/>
    <col min="14602" max="14602" width="6" style="89" customWidth="1"/>
    <col min="14603" max="14605" width="9.140625" style="89"/>
    <col min="14606" max="14609" width="7.28515625" style="89" customWidth="1"/>
    <col min="14610" max="14855" width="9.140625" style="89"/>
    <col min="14856" max="14856" width="10.7109375" style="89" customWidth="1"/>
    <col min="14857" max="14857" width="9.140625" style="89"/>
    <col min="14858" max="14858" width="6" style="89" customWidth="1"/>
    <col min="14859" max="14861" width="9.140625" style="89"/>
    <col min="14862" max="14865" width="7.28515625" style="89" customWidth="1"/>
    <col min="14866" max="15111" width="9.140625" style="89"/>
    <col min="15112" max="15112" width="10.7109375" style="89" customWidth="1"/>
    <col min="15113" max="15113" width="9.140625" style="89"/>
    <col min="15114" max="15114" width="6" style="89" customWidth="1"/>
    <col min="15115" max="15117" width="9.140625" style="89"/>
    <col min="15118" max="15121" width="7.28515625" style="89" customWidth="1"/>
    <col min="15122" max="15367" width="9.140625" style="89"/>
    <col min="15368" max="15368" width="10.7109375" style="89" customWidth="1"/>
    <col min="15369" max="15369" width="9.140625" style="89"/>
    <col min="15370" max="15370" width="6" style="89" customWidth="1"/>
    <col min="15371" max="15373" width="9.140625" style="89"/>
    <col min="15374" max="15377" width="7.28515625" style="89" customWidth="1"/>
    <col min="15378" max="15623" width="9.140625" style="89"/>
    <col min="15624" max="15624" width="10.7109375" style="89" customWidth="1"/>
    <col min="15625" max="15625" width="9.140625" style="89"/>
    <col min="15626" max="15626" width="6" style="89" customWidth="1"/>
    <col min="15627" max="15629" width="9.140625" style="89"/>
    <col min="15630" max="15633" width="7.28515625" style="89" customWidth="1"/>
    <col min="15634" max="15879" width="9.140625" style="89"/>
    <col min="15880" max="15880" width="10.7109375" style="89" customWidth="1"/>
    <col min="15881" max="15881" width="9.140625" style="89"/>
    <col min="15882" max="15882" width="6" style="89" customWidth="1"/>
    <col min="15883" max="15885" width="9.140625" style="89"/>
    <col min="15886" max="15889" width="7.28515625" style="89" customWidth="1"/>
    <col min="15890" max="16135" width="9.140625" style="89"/>
    <col min="16136" max="16136" width="10.7109375" style="89" customWidth="1"/>
    <col min="16137" max="16137" width="9.140625" style="89"/>
    <col min="16138" max="16138" width="6" style="89" customWidth="1"/>
    <col min="16139" max="16141" width="9.140625" style="89"/>
    <col min="16142" max="16145" width="7.28515625" style="89" customWidth="1"/>
    <col min="16146" max="16384" width="9.140625" style="89"/>
  </cols>
  <sheetData>
    <row r="1" spans="1:43" ht="15">
      <c r="A1" s="184" t="s">
        <v>192</v>
      </c>
      <c r="B1" s="184"/>
      <c r="C1" s="184"/>
      <c r="D1" s="184"/>
      <c r="E1" s="184"/>
      <c r="F1" s="189">
        <v>0.9</v>
      </c>
      <c r="G1" s="89" t="s">
        <v>165</v>
      </c>
      <c r="I1" s="89" t="s">
        <v>194</v>
      </c>
      <c r="J1" s="188">
        <v>80</v>
      </c>
      <c r="K1" s="15" t="s">
        <v>195</v>
      </c>
      <c r="L1"/>
    </row>
    <row r="2" spans="1:43" ht="15">
      <c r="A2" s="94" t="s">
        <v>67</v>
      </c>
      <c r="B2" s="94" t="s">
        <v>80</v>
      </c>
      <c r="C2" s="94" t="s">
        <v>81</v>
      </c>
      <c r="D2" s="94"/>
      <c r="F2" s="120" t="s">
        <v>163</v>
      </c>
      <c r="G2" s="120" t="s">
        <v>164</v>
      </c>
      <c r="H2" s="165"/>
      <c r="I2" s="3" t="s">
        <v>196</v>
      </c>
      <c r="J2" s="20">
        <v>150</v>
      </c>
      <c r="K2" s="15" t="s">
        <v>195</v>
      </c>
      <c r="L2" s="3"/>
      <c r="O2" s="89" t="s">
        <v>160</v>
      </c>
    </row>
    <row r="3" spans="1:43" ht="15">
      <c r="A3" s="89" t="s">
        <v>73</v>
      </c>
      <c r="B3" s="95" t="s">
        <v>82</v>
      </c>
      <c r="C3" s="190">
        <f>G3</f>
        <v>3.65625</v>
      </c>
      <c r="D3" s="89" t="s">
        <v>83</v>
      </c>
      <c r="E3" s="168"/>
      <c r="F3" s="116">
        <v>4.0625</v>
      </c>
      <c r="G3" s="97">
        <f t="shared" ref="G3:G23" si="0">F3*$F$1</f>
        <v>3.65625</v>
      </c>
      <c r="H3" s="180"/>
      <c r="I3" s="3" t="s">
        <v>16</v>
      </c>
      <c r="J3" s="17">
        <v>1.8</v>
      </c>
      <c r="K3" s="15" t="s">
        <v>15</v>
      </c>
      <c r="L3" s="3"/>
      <c r="P3" s="89" t="s">
        <v>161</v>
      </c>
    </row>
    <row r="4" spans="1:43" ht="15">
      <c r="A4" s="89" t="s">
        <v>73</v>
      </c>
      <c r="B4" s="95" t="s">
        <v>84</v>
      </c>
      <c r="C4" s="190">
        <f t="shared" ref="C4:C23" si="1">G4</f>
        <v>3.2062500000000003</v>
      </c>
      <c r="D4" s="89" t="s">
        <v>83</v>
      </c>
      <c r="E4" s="168"/>
      <c r="F4" s="116">
        <v>3.5625</v>
      </c>
      <c r="G4" s="97">
        <f t="shared" si="0"/>
        <v>3.2062500000000003</v>
      </c>
      <c r="H4" s="180"/>
      <c r="I4" s="3" t="s">
        <v>54</v>
      </c>
      <c r="J4" s="17">
        <v>0.7</v>
      </c>
      <c r="K4" s="15" t="s">
        <v>15</v>
      </c>
      <c r="L4" s="3"/>
    </row>
    <row r="5" spans="1:43" ht="15">
      <c r="A5" s="89" t="s">
        <v>73</v>
      </c>
      <c r="B5" s="95" t="s">
        <v>85</v>
      </c>
      <c r="C5" s="190">
        <f t="shared" si="1"/>
        <v>3.07125</v>
      </c>
      <c r="D5" s="89" t="s">
        <v>83</v>
      </c>
      <c r="E5" s="168"/>
      <c r="F5" s="116">
        <v>3.4125000000000001</v>
      </c>
      <c r="G5" s="97">
        <f t="shared" si="0"/>
        <v>3.07125</v>
      </c>
      <c r="H5" s="180"/>
      <c r="I5" s="3"/>
      <c r="J5" s="40"/>
      <c r="K5" s="15"/>
      <c r="L5" s="3"/>
      <c r="N5" s="183" t="s">
        <v>130</v>
      </c>
      <c r="O5" s="183"/>
      <c r="P5" s="183"/>
      <c r="Q5" s="183"/>
      <c r="R5" s="183"/>
      <c r="S5" s="183"/>
      <c r="T5" s="183"/>
      <c r="U5" s="183"/>
      <c r="V5" s="183"/>
      <c r="W5" s="183"/>
    </row>
    <row r="6" spans="1:43" ht="17.25">
      <c r="A6" s="89" t="s">
        <v>73</v>
      </c>
      <c r="B6" s="95" t="s">
        <v>86</v>
      </c>
      <c r="C6" s="190">
        <f t="shared" si="1"/>
        <v>2.53125</v>
      </c>
      <c r="D6" s="89" t="s">
        <v>83</v>
      </c>
      <c r="E6" s="168"/>
      <c r="F6" s="116">
        <v>2.8125</v>
      </c>
      <c r="G6" s="97">
        <f t="shared" si="0"/>
        <v>2.53125</v>
      </c>
      <c r="H6" s="180"/>
      <c r="I6" s="3" t="s">
        <v>55</v>
      </c>
      <c r="J6" s="17">
        <f>28*conversion</f>
        <v>30.566935174530112</v>
      </c>
      <c r="K6" s="15" t="s">
        <v>23</v>
      </c>
      <c r="L6" s="3"/>
      <c r="M6" s="126" t="s">
        <v>153</v>
      </c>
      <c r="N6" s="120">
        <v>11</v>
      </c>
      <c r="O6" s="120">
        <v>12</v>
      </c>
      <c r="P6" s="120">
        <v>13</v>
      </c>
      <c r="Q6" s="120">
        <v>14</v>
      </c>
      <c r="R6" s="120">
        <v>15</v>
      </c>
      <c r="S6" s="120">
        <v>16</v>
      </c>
      <c r="T6" s="120">
        <v>17</v>
      </c>
      <c r="U6" s="120">
        <v>18</v>
      </c>
      <c r="V6" s="120">
        <v>19</v>
      </c>
      <c r="W6" s="120">
        <v>20</v>
      </c>
      <c r="X6" s="120">
        <v>21</v>
      </c>
      <c r="Y6" s="120">
        <v>22</v>
      </c>
      <c r="Z6" s="120">
        <v>23</v>
      </c>
      <c r="AA6" s="120">
        <v>24</v>
      </c>
      <c r="AB6" s="120">
        <v>25</v>
      </c>
      <c r="AC6" s="120">
        <v>26</v>
      </c>
      <c r="AD6" s="120">
        <v>27</v>
      </c>
      <c r="AE6" s="120">
        <v>28</v>
      </c>
      <c r="AF6" s="120">
        <v>29</v>
      </c>
      <c r="AG6" s="120">
        <v>30</v>
      </c>
      <c r="AH6" s="120">
        <v>31</v>
      </c>
      <c r="AI6" s="120">
        <v>32</v>
      </c>
      <c r="AJ6" s="120">
        <v>33</v>
      </c>
      <c r="AK6" s="120">
        <v>34</v>
      </c>
      <c r="AL6" s="120">
        <v>35</v>
      </c>
      <c r="AM6" s="120">
        <v>36</v>
      </c>
      <c r="AN6" s="120">
        <v>37</v>
      </c>
      <c r="AO6" s="120">
        <v>38</v>
      </c>
      <c r="AP6" s="120">
        <v>39</v>
      </c>
      <c r="AQ6" s="120">
        <v>40</v>
      </c>
    </row>
    <row r="7" spans="1:43" ht="17.25">
      <c r="A7" s="89" t="s">
        <v>73</v>
      </c>
      <c r="B7" s="95" t="s">
        <v>87</v>
      </c>
      <c r="C7" s="190">
        <f t="shared" si="1"/>
        <v>2.7562500000000001</v>
      </c>
      <c r="D7" s="89" t="s">
        <v>83</v>
      </c>
      <c r="E7" s="168"/>
      <c r="F7" s="116">
        <v>3.0625</v>
      </c>
      <c r="G7" s="97">
        <f t="shared" si="0"/>
        <v>2.7562500000000001</v>
      </c>
      <c r="H7" s="180"/>
      <c r="I7" s="3" t="s">
        <v>129</v>
      </c>
      <c r="J7" s="20">
        <v>57</v>
      </c>
      <c r="K7" s="15" t="s">
        <v>23</v>
      </c>
      <c r="L7" s="3"/>
      <c r="M7" s="89" t="s">
        <v>180</v>
      </c>
      <c r="N7" s="132">
        <f t="array" ref="N7:AQ7">TRANSPOSE(RegimeAnalysis!G132:G161)</f>
        <v>-1834.2576207264567</v>
      </c>
      <c r="O7" s="132">
        <v>-432.13395128687716</v>
      </c>
      <c r="P7" s="132">
        <v>-332.16219026784938</v>
      </c>
      <c r="Q7" s="132">
        <v>883.60716322951612</v>
      </c>
      <c r="R7" s="132">
        <v>930.26877975457819</v>
      </c>
      <c r="S7" s="132">
        <v>1817.9521517550838</v>
      </c>
      <c r="T7" s="132">
        <v>1793.9795795596929</v>
      </c>
      <c r="U7" s="132">
        <v>1720.047167820635</v>
      </c>
      <c r="V7" s="132">
        <v>1605.1542484065239</v>
      </c>
      <c r="W7" s="132">
        <v>2112.1270103123989</v>
      </c>
      <c r="X7" s="146">
        <v>1941.9474351568851</v>
      </c>
      <c r="Y7" s="146">
        <v>1746.6456262947859</v>
      </c>
      <c r="Z7" s="146">
        <v>1532.1947121020894</v>
      </c>
      <c r="AA7" s="146">
        <v>1303.7047175290445</v>
      </c>
      <c r="AB7" s="146">
        <v>1444.3624430042946</v>
      </c>
      <c r="AC7" s="146">
        <v>1195.0409818373246</v>
      </c>
      <c r="AD7" s="146">
        <v>941.05963069294467</v>
      </c>
      <c r="AE7" s="146">
        <v>685.25554570511395</v>
      </c>
      <c r="AF7" s="146">
        <v>429.97851617031483</v>
      </c>
      <c r="AG7" s="146">
        <v>177.15664194589681</v>
      </c>
      <c r="AH7" s="146">
        <v>-71.645153941645731</v>
      </c>
      <c r="AI7" s="146">
        <v>-134.55643786749715</v>
      </c>
      <c r="AJ7" s="146">
        <v>-376.4547934519278</v>
      </c>
      <c r="AK7" s="146">
        <v>-611.70459455283526</v>
      </c>
      <c r="AL7" s="146">
        <v>-839.6499137524338</v>
      </c>
      <c r="AM7" s="146">
        <v>-1059.8079676929688</v>
      </c>
      <c r="AN7" s="146">
        <v>-1271.8421419655533</v>
      </c>
      <c r="AO7" s="146">
        <v>-1475.5386319525405</v>
      </c>
      <c r="AP7" s="146">
        <v>-1670.7862636617124</v>
      </c>
      <c r="AQ7" s="146">
        <v>-1857.559100719975</v>
      </c>
    </row>
    <row r="8" spans="1:43" ht="15">
      <c r="A8" s="89" t="s">
        <v>74</v>
      </c>
      <c r="B8" s="95" t="s">
        <v>82</v>
      </c>
      <c r="C8" s="190">
        <f t="shared" si="1"/>
        <v>2.4074999999999998</v>
      </c>
      <c r="D8" s="89" t="s">
        <v>83</v>
      </c>
      <c r="E8" s="168"/>
      <c r="F8" s="116">
        <v>2.6749999999999998</v>
      </c>
      <c r="G8" s="97">
        <f t="shared" si="0"/>
        <v>2.4074999999999998</v>
      </c>
      <c r="H8" s="180"/>
      <c r="I8" s="3"/>
      <c r="J8" s="39"/>
      <c r="K8" s="15"/>
      <c r="L8" s="3"/>
      <c r="M8" s="89" t="s">
        <v>181</v>
      </c>
      <c r="N8" s="132">
        <f t="array" ref="N8:AQ8">TRANSPOSE(RegimeAnalysis!G52:G81)</f>
        <v>-1840.08776397526</v>
      </c>
      <c r="O8" s="132">
        <v>-1838.1104160487189</v>
      </c>
      <c r="P8" s="132">
        <v>-1899.6891217103298</v>
      </c>
      <c r="Q8" s="132">
        <v>-1981.2708506186448</v>
      </c>
      <c r="R8" s="132">
        <v>-660.86690887824761</v>
      </c>
      <c r="S8" s="132">
        <v>-715.41292650901141</v>
      </c>
      <c r="T8" s="132">
        <v>-767.56177405287917</v>
      </c>
      <c r="U8" s="132">
        <v>204.83194231983634</v>
      </c>
      <c r="V8" s="132">
        <v>97.14473604711111</v>
      </c>
      <c r="W8" s="132">
        <v>-32.8186740198189</v>
      </c>
      <c r="X8" s="146">
        <v>-180.02032544052418</v>
      </c>
      <c r="Y8" s="146">
        <v>390.6858523904848</v>
      </c>
      <c r="Z8" s="146">
        <v>213.05607159396641</v>
      </c>
      <c r="AA8" s="146">
        <v>25.516703056534425</v>
      </c>
      <c r="AB8" s="146">
        <v>-168.6388414802359</v>
      </c>
      <c r="AC8" s="146">
        <v>-366.64632705458189</v>
      </c>
      <c r="AD8" s="146">
        <v>-120.61595474551359</v>
      </c>
      <c r="AE8" s="146">
        <v>-330.49080375087124</v>
      </c>
      <c r="AF8" s="146">
        <v>-539.68514814148512</v>
      </c>
      <c r="AG8" s="146">
        <v>-746.66401365588581</v>
      </c>
      <c r="AH8" s="146">
        <v>-950.18365469871605</v>
      </c>
      <c r="AI8" s="146">
        <v>-1149.2499989364924</v>
      </c>
      <c r="AJ8" s="146">
        <v>-1343.0821701600767</v>
      </c>
      <c r="AK8" s="146">
        <v>-1531.080628234065</v>
      </c>
      <c r="AL8" s="146">
        <v>-1509.3982264412366</v>
      </c>
      <c r="AM8" s="146">
        <v>-1691.8133249593316</v>
      </c>
      <c r="AN8" s="146">
        <v>-1867.5309758223907</v>
      </c>
      <c r="AO8" s="146">
        <v>-2036.3711328524191</v>
      </c>
      <c r="AP8" s="146">
        <v>-2198.2387745158226</v>
      </c>
      <c r="AQ8" s="146">
        <v>-2353.1095463158485</v>
      </c>
    </row>
    <row r="9" spans="1:43" ht="15">
      <c r="A9" s="89" t="s">
        <v>74</v>
      </c>
      <c r="B9" s="95" t="s">
        <v>84</v>
      </c>
      <c r="C9" s="190">
        <f t="shared" si="1"/>
        <v>2.1375000000000002</v>
      </c>
      <c r="D9" s="89" t="s">
        <v>83</v>
      </c>
      <c r="E9" s="168"/>
      <c r="F9" s="116">
        <v>2.375</v>
      </c>
      <c r="G9" s="97">
        <f t="shared" si="0"/>
        <v>2.1375000000000002</v>
      </c>
      <c r="H9" s="180"/>
      <c r="I9" s="162" t="s">
        <v>75</v>
      </c>
      <c r="J9" s="116">
        <v>5</v>
      </c>
      <c r="K9" s="89" t="s">
        <v>76</v>
      </c>
      <c r="L9" s="3"/>
      <c r="M9" s="89" t="s">
        <v>182</v>
      </c>
      <c r="N9" s="132">
        <f t="array" ref="N9:AQ9">TRANSPOSE(RegimeAnalysis!G12:G41)</f>
        <v>-1807.7781784579408</v>
      </c>
      <c r="O9" s="132">
        <v>-1847.0099986466539</v>
      </c>
      <c r="P9" s="132">
        <v>-1911.3105317471677</v>
      </c>
      <c r="Q9" s="132">
        <v>-1950.9579092193962</v>
      </c>
      <c r="R9" s="132">
        <v>-2044.611299175247</v>
      </c>
      <c r="S9" s="132">
        <v>-2149.442755563462</v>
      </c>
      <c r="T9" s="132">
        <v>-2261.9417770101791</v>
      </c>
      <c r="U9" s="132">
        <v>-1106.633061211684</v>
      </c>
      <c r="V9" s="132">
        <v>-1217.5054008186366</v>
      </c>
      <c r="W9" s="132">
        <v>-1340.0036714128846</v>
      </c>
      <c r="X9" s="146">
        <v>-1446.8644877453939</v>
      </c>
      <c r="Y9" s="146">
        <v>-1582.9543530982851</v>
      </c>
      <c r="Z9" s="146">
        <v>-857.76844564181602</v>
      </c>
      <c r="AA9" s="146">
        <v>-1015.790620654127</v>
      </c>
      <c r="AB9" s="146">
        <v>-1177.3580381981637</v>
      </c>
      <c r="AC9" s="146">
        <v>-1340.4857513388624</v>
      </c>
      <c r="AD9" s="146">
        <v>-1503.5363263934232</v>
      </c>
      <c r="AE9" s="146">
        <v>-1147.1702354097788</v>
      </c>
      <c r="AF9" s="146">
        <v>-1322.195523978166</v>
      </c>
      <c r="AG9" s="146">
        <v>-1494.745985437115</v>
      </c>
      <c r="AH9" s="146">
        <v>-1663.8837649005281</v>
      </c>
      <c r="AI9" s="146">
        <v>-1828.8674227397441</v>
      </c>
      <c r="AJ9" s="146">
        <v>-1989.1226160833089</v>
      </c>
      <c r="AK9" s="146">
        <v>-2144.2165890488691</v>
      </c>
      <c r="AL9" s="146">
        <v>-2286.463510548358</v>
      </c>
      <c r="AM9" s="146">
        <v>-2180.8666064696822</v>
      </c>
      <c r="AN9" s="146">
        <v>-2329.3748198661929</v>
      </c>
      <c r="AO9" s="146">
        <v>-2471.9685132026761</v>
      </c>
      <c r="AP9" s="146">
        <v>-2608.5842857180169</v>
      </c>
      <c r="AQ9" s="146">
        <v>-2739.2163400394288</v>
      </c>
    </row>
    <row r="10" spans="1:43" ht="15">
      <c r="A10" s="89" t="s">
        <v>74</v>
      </c>
      <c r="B10" s="95" t="s">
        <v>85</v>
      </c>
      <c r="C10" s="190">
        <f t="shared" si="1"/>
        <v>2.0474999999999999</v>
      </c>
      <c r="D10" s="89" t="s">
        <v>83</v>
      </c>
      <c r="E10" s="168"/>
      <c r="F10" s="116">
        <v>2.2749999999999999</v>
      </c>
      <c r="G10" s="97">
        <f t="shared" si="0"/>
        <v>2.0474999999999999</v>
      </c>
      <c r="H10" s="180"/>
      <c r="I10" s="162" t="s">
        <v>159</v>
      </c>
      <c r="J10" s="115">
        <v>80</v>
      </c>
      <c r="K10" s="89" t="s">
        <v>66</v>
      </c>
      <c r="L10" s="3"/>
      <c r="M10" s="89" t="s">
        <v>183</v>
      </c>
      <c r="N10" s="132">
        <f t="array" ref="N10:AQ10">TRANSPOSE(RegimeAnalysis!G92:G121)</f>
        <v>-1840.953824083917</v>
      </c>
      <c r="O10" s="132">
        <v>-1819.6756626485378</v>
      </c>
      <c r="P10" s="132">
        <v>-1880.6245020548661</v>
      </c>
      <c r="Q10" s="132">
        <v>-1961.3042893108006</v>
      </c>
      <c r="R10" s="132">
        <v>-2056.7011759923143</v>
      </c>
      <c r="S10" s="132">
        <v>-2162.630519174174</v>
      </c>
      <c r="T10" s="132">
        <v>-2232.8540265569422</v>
      </c>
      <c r="U10" s="132">
        <v>-2348.4239082645331</v>
      </c>
      <c r="V10" s="132">
        <v>-2466.7488948028567</v>
      </c>
      <c r="W10" s="132">
        <v>-2585.9667970786813</v>
      </c>
      <c r="X10" s="146">
        <v>-2704.6054895368507</v>
      </c>
      <c r="Y10" s="146">
        <v>-1743.9507693733326</v>
      </c>
      <c r="Z10" s="146">
        <v>-1876.124614914434</v>
      </c>
      <c r="AA10" s="146">
        <v>-2009.8092651543179</v>
      </c>
      <c r="AB10" s="146">
        <v>-2143.5461839459631</v>
      </c>
      <c r="AC10" s="146">
        <v>-2257.537830958729</v>
      </c>
      <c r="AD10" s="146">
        <v>-2388.1939782544882</v>
      </c>
      <c r="AE10" s="146">
        <v>-1870.7406637614417</v>
      </c>
      <c r="AF10" s="146">
        <v>-2016.8970125767228</v>
      </c>
      <c r="AG10" s="146">
        <v>-2160.1224520330056</v>
      </c>
      <c r="AH10" s="146">
        <v>-2299.7757825339918</v>
      </c>
      <c r="AI10" s="146">
        <v>-2435.3625360198853</v>
      </c>
      <c r="AJ10" s="146">
        <v>-2566.5122116353818</v>
      </c>
      <c r="AK10" s="146">
        <v>-2692.9585904447267</v>
      </c>
      <c r="AL10" s="146">
        <v>-2814.5227681940087</v>
      </c>
      <c r="AM10" s="146">
        <v>-2611.9832406166997</v>
      </c>
      <c r="AN10" s="146">
        <v>-2737.4599084736064</v>
      </c>
      <c r="AO10" s="146">
        <v>-2857.7110847659924</v>
      </c>
      <c r="AP10" s="146">
        <v>-2972.71911469118</v>
      </c>
      <c r="AQ10" s="146">
        <v>-3082.5107981439492</v>
      </c>
    </row>
    <row r="11" spans="1:43" ht="15">
      <c r="A11" s="89" t="s">
        <v>74</v>
      </c>
      <c r="B11" s="95" t="s">
        <v>86</v>
      </c>
      <c r="C11" s="190">
        <f t="shared" si="1"/>
        <v>1.6875</v>
      </c>
      <c r="D11" s="89" t="s">
        <v>83</v>
      </c>
      <c r="E11" s="168"/>
      <c r="F11" s="116">
        <v>1.875</v>
      </c>
      <c r="G11" s="97">
        <f t="shared" si="0"/>
        <v>1.6875</v>
      </c>
      <c r="H11" s="180"/>
      <c r="I11" s="162" t="s">
        <v>186</v>
      </c>
      <c r="J11" s="115">
        <v>150</v>
      </c>
      <c r="K11" s="89" t="s">
        <v>70</v>
      </c>
      <c r="L11" s="3"/>
      <c r="M11" s="94" t="s">
        <v>184</v>
      </c>
      <c r="N11" s="133">
        <f t="array" ref="N11:AQ11">TRANSPOSE(RegimeAnalysis!G172:G201)</f>
        <v>-1810.776734887751</v>
      </c>
      <c r="O11" s="133">
        <v>-1853.0360092505687</v>
      </c>
      <c r="P11" s="133">
        <v>-1856.0106779389603</v>
      </c>
      <c r="Q11" s="133">
        <v>-1934.0403177898766</v>
      </c>
      <c r="R11" s="133">
        <v>-2027.1558875835838</v>
      </c>
      <c r="S11" s="133">
        <v>-2131.1502108190175</v>
      </c>
      <c r="T11" s="133">
        <v>-2242.5579595384379</v>
      </c>
      <c r="U11" s="133">
        <v>-2358.5637712894418</v>
      </c>
      <c r="V11" s="133">
        <v>-2439.5054690488578</v>
      </c>
      <c r="W11" s="133">
        <v>-2557.3997649960747</v>
      </c>
      <c r="X11" s="94">
        <v>-2674.8880437106063</v>
      </c>
      <c r="Y11" s="94">
        <v>-2790.8062103686516</v>
      </c>
      <c r="Z11" s="94">
        <v>-2904.2565425362045</v>
      </c>
      <c r="AA11" s="94">
        <v>-3014.5602259951365</v>
      </c>
      <c r="AB11" s="94">
        <v>-3121.2174237012259</v>
      </c>
      <c r="AC11" s="94">
        <v>-2360.7451446884688</v>
      </c>
      <c r="AD11" s="94">
        <v>-2484.9753368657271</v>
      </c>
      <c r="AE11" s="94">
        <v>-2606.5599460722151</v>
      </c>
      <c r="AF11" s="94">
        <v>-2724.9384846893736</v>
      </c>
      <c r="AG11" s="94">
        <v>-2839.6849913298092</v>
      </c>
      <c r="AH11" s="94">
        <v>-2950.4861676758364</v>
      </c>
      <c r="AI11" s="94">
        <v>-3043.847205815011</v>
      </c>
      <c r="AJ11" s="94">
        <v>-3146.5024837474984</v>
      </c>
      <c r="AK11" s="94">
        <v>-2800.0430660332695</v>
      </c>
      <c r="AL11" s="94">
        <v>-2913.1821084301009</v>
      </c>
      <c r="AM11" s="94">
        <v>-3021.747683658672</v>
      </c>
      <c r="AN11" s="94">
        <v>-3125.6873686989165</v>
      </c>
      <c r="AO11" s="94">
        <v>-3224.9957538959125</v>
      </c>
      <c r="AP11" s="94">
        <v>-3319.7058940617803</v>
      </c>
      <c r="AQ11" s="94">
        <v>-3409.8820151078976</v>
      </c>
    </row>
    <row r="12" spans="1:43" ht="15">
      <c r="A12" s="89" t="s">
        <v>74</v>
      </c>
      <c r="B12" s="95" t="s">
        <v>87</v>
      </c>
      <c r="C12" s="190">
        <f t="shared" si="1"/>
        <v>1.8675000000000002</v>
      </c>
      <c r="D12" s="89" t="s">
        <v>83</v>
      </c>
      <c r="E12" s="168"/>
      <c r="F12" s="116">
        <v>2.0750000000000002</v>
      </c>
      <c r="G12" s="97">
        <f t="shared" si="0"/>
        <v>1.8675000000000002</v>
      </c>
      <c r="H12" s="180"/>
      <c r="I12" s="3"/>
      <c r="J12" s="39"/>
      <c r="K12" s="15"/>
      <c r="L12" s="3"/>
    </row>
    <row r="13" spans="1:43" ht="17.25">
      <c r="A13" s="89" t="s">
        <v>77</v>
      </c>
      <c r="B13" s="95" t="s">
        <v>82</v>
      </c>
      <c r="C13" s="190">
        <f t="shared" si="1"/>
        <v>1.7831250000000001</v>
      </c>
      <c r="D13" s="89" t="s">
        <v>83</v>
      </c>
      <c r="E13" s="168"/>
      <c r="F13" s="116">
        <v>1.98125</v>
      </c>
      <c r="G13" s="97">
        <f t="shared" si="0"/>
        <v>1.7831250000000001</v>
      </c>
      <c r="H13" s="180"/>
      <c r="I13" s="3" t="s">
        <v>56</v>
      </c>
      <c r="J13" s="17">
        <f>15*conversion</f>
        <v>16.375143843498275</v>
      </c>
      <c r="K13" s="15" t="s">
        <v>23</v>
      </c>
      <c r="L13" s="3"/>
    </row>
    <row r="14" spans="1:43" ht="17.25">
      <c r="A14" s="89" t="s">
        <v>77</v>
      </c>
      <c r="B14" s="95" t="s">
        <v>84</v>
      </c>
      <c r="C14" s="190">
        <f t="shared" si="1"/>
        <v>1.6031250000000001</v>
      </c>
      <c r="D14" s="89" t="s">
        <v>83</v>
      </c>
      <c r="E14" s="168"/>
      <c r="F14" s="116">
        <v>1.78125</v>
      </c>
      <c r="G14" s="97">
        <f t="shared" si="0"/>
        <v>1.6031250000000001</v>
      </c>
      <c r="H14" s="180"/>
      <c r="I14" s="3" t="s">
        <v>57</v>
      </c>
      <c r="J14" s="17">
        <v>37</v>
      </c>
      <c r="K14" s="15" t="s">
        <v>23</v>
      </c>
      <c r="L14" s="3"/>
    </row>
    <row r="15" spans="1:43" ht="15">
      <c r="A15" s="89" t="s">
        <v>77</v>
      </c>
      <c r="B15" s="95" t="s">
        <v>85</v>
      </c>
      <c r="C15" s="190">
        <f t="shared" si="1"/>
        <v>1.5131250000000001</v>
      </c>
      <c r="D15" s="89" t="s">
        <v>83</v>
      </c>
      <c r="E15" s="168"/>
      <c r="F15" s="116">
        <v>1.6812499999999999</v>
      </c>
      <c r="G15" s="97">
        <f t="shared" si="0"/>
        <v>1.5131250000000001</v>
      </c>
      <c r="H15" s="180"/>
      <c r="I15" s="3"/>
      <c r="J15" s="41"/>
      <c r="K15" s="15"/>
      <c r="L15" s="3"/>
    </row>
    <row r="16" spans="1:43" ht="17.25">
      <c r="A16" s="89" t="s">
        <v>77</v>
      </c>
      <c r="B16" s="95" t="s">
        <v>86</v>
      </c>
      <c r="C16" s="190">
        <f t="shared" si="1"/>
        <v>1.243125</v>
      </c>
      <c r="D16" s="89" t="s">
        <v>83</v>
      </c>
      <c r="E16" s="168"/>
      <c r="F16" s="116">
        <v>1.3812500000000001</v>
      </c>
      <c r="G16" s="97">
        <f t="shared" si="0"/>
        <v>1.243125</v>
      </c>
      <c r="H16" s="180"/>
      <c r="I16" s="3" t="s">
        <v>154</v>
      </c>
      <c r="J16" s="34">
        <f>pulpPriceTonne*conversion</f>
        <v>67.683927886459529</v>
      </c>
      <c r="K16" s="15" t="s">
        <v>23</v>
      </c>
      <c r="L16" s="3"/>
    </row>
    <row r="17" spans="1:12" ht="15">
      <c r="A17" s="89" t="s">
        <v>77</v>
      </c>
      <c r="B17" s="95" t="s">
        <v>87</v>
      </c>
      <c r="C17" s="190">
        <f t="shared" si="1"/>
        <v>1.423125</v>
      </c>
      <c r="D17" s="89" t="s">
        <v>83</v>
      </c>
      <c r="E17" s="168"/>
      <c r="F17" s="116">
        <v>1.58125</v>
      </c>
      <c r="G17" s="97">
        <f t="shared" si="0"/>
        <v>1.423125</v>
      </c>
      <c r="H17" s="180"/>
      <c r="I17" s="3" t="s">
        <v>154</v>
      </c>
      <c r="J17" s="20">
        <v>62</v>
      </c>
      <c r="K17" s="15" t="s">
        <v>14</v>
      </c>
      <c r="L17"/>
    </row>
    <row r="18" spans="1:12" ht="15">
      <c r="A18" s="89" t="s">
        <v>78</v>
      </c>
      <c r="B18" s="95" t="s">
        <v>82</v>
      </c>
      <c r="C18" s="190">
        <f t="shared" si="1"/>
        <v>2.4074999999999998</v>
      </c>
      <c r="D18" s="89" t="s">
        <v>83</v>
      </c>
      <c r="E18" s="168"/>
      <c r="F18" s="116">
        <v>2.6749999999999998</v>
      </c>
      <c r="G18" s="97">
        <f t="shared" si="0"/>
        <v>2.4074999999999998</v>
      </c>
      <c r="H18" s="180"/>
      <c r="L18" s="3"/>
    </row>
    <row r="19" spans="1:12" ht="15">
      <c r="A19" s="89" t="s">
        <v>78</v>
      </c>
      <c r="B19" s="95" t="s">
        <v>84</v>
      </c>
      <c r="C19" s="190">
        <f t="shared" si="1"/>
        <v>2.1375000000000002</v>
      </c>
      <c r="D19" s="89" t="s">
        <v>83</v>
      </c>
      <c r="E19" s="168"/>
      <c r="F19" s="116">
        <v>2.375</v>
      </c>
      <c r="G19" s="97">
        <f t="shared" si="0"/>
        <v>2.1375000000000002</v>
      </c>
      <c r="H19" s="180"/>
      <c r="I19" s="3" t="s">
        <v>17</v>
      </c>
      <c r="J19" s="18">
        <v>0.08</v>
      </c>
      <c r="K19" s="15" t="s">
        <v>18</v>
      </c>
      <c r="L19" s="3"/>
    </row>
    <row r="20" spans="1:12" ht="15">
      <c r="A20" s="89" t="s">
        <v>78</v>
      </c>
      <c r="B20" s="95" t="s">
        <v>85</v>
      </c>
      <c r="C20" s="190">
        <f t="shared" si="1"/>
        <v>2.0474999999999999</v>
      </c>
      <c r="D20" s="89" t="s">
        <v>83</v>
      </c>
      <c r="E20" s="168"/>
      <c r="F20" s="116">
        <v>2.2749999999999999</v>
      </c>
      <c r="G20" s="97">
        <f t="shared" si="0"/>
        <v>2.0474999999999999</v>
      </c>
      <c r="H20" s="180"/>
      <c r="I20" s="3"/>
      <c r="J20" s="41"/>
      <c r="K20" s="15"/>
      <c r="L20" s="3"/>
    </row>
    <row r="21" spans="1:12" ht="17.25">
      <c r="A21" s="89" t="s">
        <v>78</v>
      </c>
      <c r="B21" s="95" t="s">
        <v>86</v>
      </c>
      <c r="C21" s="190">
        <f t="shared" si="1"/>
        <v>1.6875</v>
      </c>
      <c r="D21" s="89" t="s">
        <v>83</v>
      </c>
      <c r="E21" s="168"/>
      <c r="F21" s="116">
        <v>1.875</v>
      </c>
      <c r="G21" s="97">
        <f t="shared" si="0"/>
        <v>1.6875</v>
      </c>
      <c r="H21" s="180"/>
      <c r="I21" s="3" t="s">
        <v>27</v>
      </c>
      <c r="J21" s="21">
        <f>28.46/26.07</f>
        <v>1.0916762562332183</v>
      </c>
      <c r="K21" s="3" t="s">
        <v>40</v>
      </c>
      <c r="L21"/>
    </row>
    <row r="22" spans="1:12" ht="15">
      <c r="A22" s="89" t="s">
        <v>78</v>
      </c>
      <c r="B22" s="95" t="s">
        <v>87</v>
      </c>
      <c r="C22" s="190">
        <f t="shared" si="1"/>
        <v>1.8675000000000002</v>
      </c>
      <c r="D22" s="89" t="s">
        <v>83</v>
      </c>
      <c r="E22" s="168"/>
      <c r="F22" s="116">
        <v>2.0750000000000002</v>
      </c>
      <c r="G22" s="97">
        <f t="shared" si="0"/>
        <v>1.8675000000000002</v>
      </c>
      <c r="H22" s="180"/>
      <c r="I22" s="3" t="s">
        <v>8</v>
      </c>
      <c r="J22" s="19">
        <v>3.3</v>
      </c>
      <c r="K22" s="3" t="s">
        <v>9</v>
      </c>
      <c r="L22" s="3" t="str">
        <f>"(anything with an SED less than "&amp;pulpCutoff*100&amp;" cm is pulp)"</f>
        <v>(anything with an SED less than 25 cm is pulp)</v>
      </c>
    </row>
    <row r="23" spans="1:12" ht="15">
      <c r="A23" s="94"/>
      <c r="B23" s="118" t="s">
        <v>79</v>
      </c>
      <c r="C23" s="191">
        <f t="shared" si="1"/>
        <v>855</v>
      </c>
      <c r="D23" s="94" t="s">
        <v>70</v>
      </c>
      <c r="F23" s="119">
        <v>950</v>
      </c>
      <c r="G23" s="97">
        <f t="shared" si="0"/>
        <v>855</v>
      </c>
      <c r="H23" s="180"/>
      <c r="I23"/>
      <c r="J23"/>
      <c r="K23"/>
      <c r="L23" s="3" t="str">
        <f>"(anything with an SED less than "&amp;wasteCutoff*100&amp;" cm is waste)"</f>
        <v>(anything with an SED less than 5 cm is waste)</v>
      </c>
    </row>
    <row r="24" spans="1:12" ht="15">
      <c r="H24" s="165"/>
      <c r="I24" s="3" t="s">
        <v>20</v>
      </c>
      <c r="J24" s="21">
        <v>0.25</v>
      </c>
      <c r="K24" s="3" t="s">
        <v>9</v>
      </c>
      <c r="L24"/>
    </row>
    <row r="25" spans="1:12" ht="15">
      <c r="A25" s="89" t="s">
        <v>67</v>
      </c>
      <c r="B25" s="182" t="s">
        <v>68</v>
      </c>
      <c r="C25" s="182"/>
      <c r="D25" s="182" t="s">
        <v>69</v>
      </c>
      <c r="E25" s="182"/>
      <c r="H25" s="166"/>
      <c r="I25" s="3" t="s">
        <v>28</v>
      </c>
      <c r="J25" s="21">
        <v>0.05</v>
      </c>
      <c r="K25" s="3" t="s">
        <v>9</v>
      </c>
      <c r="L25"/>
    </row>
    <row r="26" spans="1:12" ht="15">
      <c r="A26" s="91"/>
      <c r="B26" s="92" t="s">
        <v>71</v>
      </c>
      <c r="C26" s="92" t="s">
        <v>72</v>
      </c>
      <c r="D26" s="92" t="s">
        <v>71</v>
      </c>
      <c r="E26" s="92" t="s">
        <v>72</v>
      </c>
      <c r="H26" s="166"/>
      <c r="I26"/>
      <c r="J26" s="177"/>
      <c r="K26"/>
      <c r="L26"/>
    </row>
    <row r="27" spans="1:12" ht="15">
      <c r="A27" s="89" t="s">
        <v>73</v>
      </c>
      <c r="B27" s="117">
        <v>2.8000000000000001E-2</v>
      </c>
      <c r="C27" s="117">
        <v>0.16200000000000001</v>
      </c>
      <c r="D27" s="117">
        <v>2.5000000000000001E-2</v>
      </c>
      <c r="E27" s="117">
        <v>0.15</v>
      </c>
      <c r="I27" s="1" t="s">
        <v>10</v>
      </c>
      <c r="J27" s="181"/>
      <c r="K27"/>
      <c r="L27"/>
    </row>
    <row r="28" spans="1:12" ht="15">
      <c r="A28" s="89" t="s">
        <v>74</v>
      </c>
      <c r="B28" s="117">
        <v>2.8000000000000001E-2</v>
      </c>
      <c r="C28" s="117">
        <v>0.11</v>
      </c>
      <c r="D28" s="117">
        <v>2.5000000000000001E-2</v>
      </c>
      <c r="E28" s="117">
        <v>0.1</v>
      </c>
      <c r="I28" s="3" t="s">
        <v>11</v>
      </c>
      <c r="J28" s="125">
        <v>-70.573193398601404</v>
      </c>
      <c r="K28"/>
      <c r="L28" s="3"/>
    </row>
    <row r="29" spans="1:12" ht="15">
      <c r="A29" s="89" t="s">
        <v>77</v>
      </c>
      <c r="B29" s="117">
        <v>2.8000000000000001E-2</v>
      </c>
      <c r="C29" s="117">
        <v>8.3000000000000004E-2</v>
      </c>
      <c r="D29" s="117">
        <v>2.5000000000000001E-2</v>
      </c>
      <c r="E29" s="117">
        <v>7.4999999999999997E-2</v>
      </c>
      <c r="F29" s="95"/>
      <c r="G29" s="95"/>
      <c r="H29" s="95"/>
      <c r="I29" s="3" t="s">
        <v>12</v>
      </c>
      <c r="J29" s="125">
        <v>762.89876383593105</v>
      </c>
      <c r="K29"/>
      <c r="L29" s="42"/>
    </row>
    <row r="30" spans="1:12" ht="15">
      <c r="A30" s="89" t="s">
        <v>78</v>
      </c>
      <c r="B30" s="117">
        <v>5.1999999999999998E-2</v>
      </c>
      <c r="C30" s="117">
        <v>5.3999999999999999E-2</v>
      </c>
      <c r="D30" s="117">
        <v>0.05</v>
      </c>
      <c r="E30" s="117">
        <v>0.05</v>
      </c>
      <c r="F30" s="95"/>
      <c r="G30" s="95"/>
      <c r="H30" s="95"/>
      <c r="I30" s="3"/>
      <c r="J30" s="42"/>
      <c r="K30" s="3"/>
    </row>
    <row r="31" spans="1:12" ht="15">
      <c r="A31" s="89" t="s">
        <v>79</v>
      </c>
      <c r="B31" s="117">
        <v>2.8000000000000001E-2</v>
      </c>
      <c r="C31" s="117">
        <v>1.9E-2</v>
      </c>
      <c r="D31" s="117">
        <v>2.5000000000000001E-2</v>
      </c>
      <c r="E31" s="117">
        <v>1.7000000000000001E-2</v>
      </c>
      <c r="F31" s="96"/>
      <c r="G31" s="96"/>
      <c r="H31" s="96"/>
      <c r="K31" s="42"/>
    </row>
    <row r="32" spans="1:12">
      <c r="F32" s="96"/>
      <c r="G32" s="96"/>
      <c r="H32" s="96"/>
    </row>
    <row r="33" spans="2:8">
      <c r="D33" s="89">
        <v>2.5399999999999999E-2</v>
      </c>
      <c r="F33" s="96"/>
      <c r="G33" s="96"/>
      <c r="H33" s="96"/>
    </row>
    <row r="34" spans="2:8">
      <c r="F34" s="96"/>
      <c r="G34" s="96"/>
      <c r="H34" s="96"/>
    </row>
    <row r="35" spans="2:8">
      <c r="B35" s="117">
        <v>6</v>
      </c>
      <c r="C35" s="117">
        <v>1</v>
      </c>
      <c r="D35" s="93">
        <f t="shared" ref="D35:E38" si="2">B35*conv</f>
        <v>0.15239999999999998</v>
      </c>
      <c r="E35" s="93">
        <f t="shared" si="2"/>
        <v>2.5399999999999999E-2</v>
      </c>
      <c r="F35" s="96"/>
      <c r="G35" s="96"/>
      <c r="H35" s="96"/>
    </row>
    <row r="36" spans="2:8">
      <c r="B36" s="117">
        <v>4</v>
      </c>
      <c r="C36" s="117">
        <v>1</v>
      </c>
      <c r="D36" s="93">
        <f t="shared" si="2"/>
        <v>0.1016</v>
      </c>
      <c r="E36" s="93">
        <f t="shared" si="2"/>
        <v>2.5399999999999999E-2</v>
      </c>
    </row>
    <row r="37" spans="2:8">
      <c r="B37" s="117">
        <v>3</v>
      </c>
      <c r="C37" s="117">
        <v>1</v>
      </c>
      <c r="D37" s="93">
        <f t="shared" si="2"/>
        <v>7.619999999999999E-2</v>
      </c>
      <c r="E37" s="93">
        <f t="shared" si="2"/>
        <v>2.5399999999999999E-2</v>
      </c>
    </row>
    <row r="38" spans="2:8">
      <c r="B38" s="117">
        <v>2</v>
      </c>
      <c r="C38" s="117">
        <v>2</v>
      </c>
      <c r="D38" s="93">
        <f t="shared" si="2"/>
        <v>5.0799999999999998E-2</v>
      </c>
      <c r="E38" s="93">
        <f t="shared" si="2"/>
        <v>5.0799999999999998E-2</v>
      </c>
    </row>
    <row r="39" spans="2:8">
      <c r="F39" s="93"/>
      <c r="G39" s="93"/>
      <c r="H39" s="93"/>
    </row>
    <row r="40" spans="2:8">
      <c r="F40" s="93"/>
      <c r="G40" s="93"/>
      <c r="H40" s="93"/>
    </row>
    <row r="41" spans="2:8">
      <c r="F41" s="93"/>
      <c r="G41" s="93"/>
      <c r="H41" s="93"/>
    </row>
    <row r="42" spans="2:8">
      <c r="F42" s="93"/>
      <c r="G42" s="93"/>
      <c r="H42" s="93"/>
    </row>
  </sheetData>
  <mergeCells count="4">
    <mergeCell ref="B25:C25"/>
    <mergeCell ref="D25:E25"/>
    <mergeCell ref="N5:W5"/>
    <mergeCell ref="A1:E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9:B23"/>
  <sheetViews>
    <sheetView tabSelected="1" workbookViewId="0">
      <selection activeCell="I10" sqref="I10"/>
    </sheetView>
  </sheetViews>
  <sheetFormatPr defaultRowHeight="12.75"/>
  <cols>
    <col min="1" max="16384" width="9.140625" style="89"/>
  </cols>
  <sheetData>
    <row r="19" spans="1:2">
      <c r="A19" s="88" t="s">
        <v>64</v>
      </c>
      <c r="B19" s="88" t="s">
        <v>65</v>
      </c>
    </row>
    <row r="21" spans="1:2">
      <c r="A21" s="89">
        <v>12</v>
      </c>
      <c r="B21" s="89" t="s">
        <v>185</v>
      </c>
    </row>
    <row r="23" spans="1:2">
      <c r="A23" s="89">
        <v>13</v>
      </c>
      <c r="B23" s="89" t="s">
        <v>193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AP1495"/>
  <sheetViews>
    <sheetView topLeftCell="AA1" workbookViewId="0">
      <pane ySplit="2" topLeftCell="A3" activePane="bottomLeft" state="frozenSplit"/>
      <selection activeCell="AP3" sqref="AP3"/>
      <selection pane="bottomLeft" activeCell="AP3" sqref="AP3"/>
    </sheetView>
  </sheetViews>
  <sheetFormatPr defaultColWidth="11.5703125" defaultRowHeight="15"/>
  <cols>
    <col min="1" max="1" width="4.5703125" style="89" customWidth="1"/>
    <col min="2" max="2" width="4" style="89" customWidth="1"/>
    <col min="3" max="3" width="9.7109375" style="96" customWidth="1"/>
    <col min="4" max="4" width="9.42578125" style="96" customWidth="1"/>
    <col min="5" max="5" width="9.85546875" style="97" customWidth="1"/>
    <col min="6" max="6" width="12" style="89" customWidth="1"/>
    <col min="7" max="7" width="15.42578125" style="89" customWidth="1"/>
    <col min="8" max="9" width="13.5703125" style="89" customWidth="1"/>
    <col min="10" max="10" width="6" style="89" customWidth="1"/>
    <col min="11" max="11" width="9.28515625" style="89" customWidth="1"/>
    <col min="12" max="12" width="9.28515625" style="97" customWidth="1"/>
    <col min="13" max="14" width="7.85546875" style="89" customWidth="1"/>
    <col min="15" max="15" width="8.42578125" style="89" customWidth="1"/>
    <col min="16" max="16" width="10.85546875" style="89" customWidth="1"/>
    <col min="17" max="17" width="10.5703125" style="89" customWidth="1"/>
    <col min="18" max="18" width="9.28515625" style="89" customWidth="1"/>
    <col min="19" max="19" width="8.140625" style="89" customWidth="1"/>
    <col min="20" max="20" width="5.85546875" style="89" customWidth="1"/>
    <col min="21" max="22" width="10.42578125" style="89" customWidth="1"/>
    <col min="23" max="23" width="7.28515625" style="89" customWidth="1"/>
    <col min="24" max="24" width="10.85546875" style="89" customWidth="1"/>
    <col min="25" max="28" width="10.42578125" style="89" customWidth="1"/>
    <col min="29" max="32" width="8.85546875" style="89" customWidth="1"/>
    <col min="33" max="33" width="9.85546875" style="89" customWidth="1"/>
    <col min="34" max="34" width="9.7109375" style="89" customWidth="1"/>
    <col min="35" max="35" width="7.28515625" style="89" customWidth="1"/>
    <col min="37" max="38" width="8.42578125" style="89" customWidth="1"/>
    <col min="39" max="268" width="11.5703125" style="89"/>
    <col min="269" max="269" width="4.5703125" style="89" customWidth="1"/>
    <col min="270" max="270" width="4" style="89" customWidth="1"/>
    <col min="271" max="271" width="9.7109375" style="89" customWidth="1"/>
    <col min="272" max="272" width="9.42578125" style="89" customWidth="1"/>
    <col min="273" max="273" width="9.85546875" style="89" customWidth="1"/>
    <col min="274" max="274" width="12" style="89" customWidth="1"/>
    <col min="275" max="275" width="15.42578125" style="89" customWidth="1"/>
    <col min="276" max="276" width="13.5703125" style="89" customWidth="1"/>
    <col min="277" max="277" width="6" style="89" customWidth="1"/>
    <col min="278" max="279" width="9.28515625" style="89" customWidth="1"/>
    <col min="280" max="281" width="7.85546875" style="89" customWidth="1"/>
    <col min="282" max="282" width="8.42578125" style="89" customWidth="1"/>
    <col min="283" max="283" width="10.85546875" style="89" customWidth="1"/>
    <col min="284" max="284" width="10.5703125" style="89" customWidth="1"/>
    <col min="285" max="285" width="9.28515625" style="89" customWidth="1"/>
    <col min="286" max="286" width="8.140625" style="89" customWidth="1"/>
    <col min="287" max="287" width="5.85546875" style="89" customWidth="1"/>
    <col min="288" max="289" width="10.42578125" style="89" customWidth="1"/>
    <col min="290" max="290" width="7.28515625" style="89" customWidth="1"/>
    <col min="291" max="291" width="9" style="89" customWidth="1"/>
    <col min="292" max="292" width="8" style="89" customWidth="1"/>
    <col min="293" max="293" width="11.5703125" style="89" bestFit="1" customWidth="1"/>
    <col min="294" max="294" width="8.42578125" style="89" customWidth="1"/>
    <col min="295" max="524" width="11.5703125" style="89"/>
    <col min="525" max="525" width="4.5703125" style="89" customWidth="1"/>
    <col min="526" max="526" width="4" style="89" customWidth="1"/>
    <col min="527" max="527" width="9.7109375" style="89" customWidth="1"/>
    <col min="528" max="528" width="9.42578125" style="89" customWidth="1"/>
    <col min="529" max="529" width="9.85546875" style="89" customWidth="1"/>
    <col min="530" max="530" width="12" style="89" customWidth="1"/>
    <col min="531" max="531" width="15.42578125" style="89" customWidth="1"/>
    <col min="532" max="532" width="13.5703125" style="89" customWidth="1"/>
    <col min="533" max="533" width="6" style="89" customWidth="1"/>
    <col min="534" max="535" width="9.28515625" style="89" customWidth="1"/>
    <col min="536" max="537" width="7.85546875" style="89" customWidth="1"/>
    <col min="538" max="538" width="8.42578125" style="89" customWidth="1"/>
    <col min="539" max="539" width="10.85546875" style="89" customWidth="1"/>
    <col min="540" max="540" width="10.5703125" style="89" customWidth="1"/>
    <col min="541" max="541" width="9.28515625" style="89" customWidth="1"/>
    <col min="542" max="542" width="8.140625" style="89" customWidth="1"/>
    <col min="543" max="543" width="5.85546875" style="89" customWidth="1"/>
    <col min="544" max="545" width="10.42578125" style="89" customWidth="1"/>
    <col min="546" max="546" width="7.28515625" style="89" customWidth="1"/>
    <col min="547" max="547" width="9" style="89" customWidth="1"/>
    <col min="548" max="548" width="8" style="89" customWidth="1"/>
    <col min="549" max="549" width="11.5703125" style="89" bestFit="1" customWidth="1"/>
    <col min="550" max="550" width="8.42578125" style="89" customWidth="1"/>
    <col min="551" max="780" width="11.5703125" style="89"/>
    <col min="781" max="781" width="4.5703125" style="89" customWidth="1"/>
    <col min="782" max="782" width="4" style="89" customWidth="1"/>
    <col min="783" max="783" width="9.7109375" style="89" customWidth="1"/>
    <col min="784" max="784" width="9.42578125" style="89" customWidth="1"/>
    <col min="785" max="785" width="9.85546875" style="89" customWidth="1"/>
    <col min="786" max="786" width="12" style="89" customWidth="1"/>
    <col min="787" max="787" width="15.42578125" style="89" customWidth="1"/>
    <col min="788" max="788" width="13.5703125" style="89" customWidth="1"/>
    <col min="789" max="789" width="6" style="89" customWidth="1"/>
    <col min="790" max="791" width="9.28515625" style="89" customWidth="1"/>
    <col min="792" max="793" width="7.85546875" style="89" customWidth="1"/>
    <col min="794" max="794" width="8.42578125" style="89" customWidth="1"/>
    <col min="795" max="795" width="10.85546875" style="89" customWidth="1"/>
    <col min="796" max="796" width="10.5703125" style="89" customWidth="1"/>
    <col min="797" max="797" width="9.28515625" style="89" customWidth="1"/>
    <col min="798" max="798" width="8.140625" style="89" customWidth="1"/>
    <col min="799" max="799" width="5.85546875" style="89" customWidth="1"/>
    <col min="800" max="801" width="10.42578125" style="89" customWidth="1"/>
    <col min="802" max="802" width="7.28515625" style="89" customWidth="1"/>
    <col min="803" max="803" width="9" style="89" customWidth="1"/>
    <col min="804" max="804" width="8" style="89" customWidth="1"/>
    <col min="805" max="805" width="11.5703125" style="89" bestFit="1" customWidth="1"/>
    <col min="806" max="806" width="8.42578125" style="89" customWidth="1"/>
    <col min="807" max="1036" width="11.5703125" style="89"/>
    <col min="1037" max="1037" width="4.5703125" style="89" customWidth="1"/>
    <col min="1038" max="1038" width="4" style="89" customWidth="1"/>
    <col min="1039" max="1039" width="9.7109375" style="89" customWidth="1"/>
    <col min="1040" max="1040" width="9.42578125" style="89" customWidth="1"/>
    <col min="1041" max="1041" width="9.85546875" style="89" customWidth="1"/>
    <col min="1042" max="1042" width="12" style="89" customWidth="1"/>
    <col min="1043" max="1043" width="15.42578125" style="89" customWidth="1"/>
    <col min="1044" max="1044" width="13.5703125" style="89" customWidth="1"/>
    <col min="1045" max="1045" width="6" style="89" customWidth="1"/>
    <col min="1046" max="1047" width="9.28515625" style="89" customWidth="1"/>
    <col min="1048" max="1049" width="7.85546875" style="89" customWidth="1"/>
    <col min="1050" max="1050" width="8.42578125" style="89" customWidth="1"/>
    <col min="1051" max="1051" width="10.85546875" style="89" customWidth="1"/>
    <col min="1052" max="1052" width="10.5703125" style="89" customWidth="1"/>
    <col min="1053" max="1053" width="9.28515625" style="89" customWidth="1"/>
    <col min="1054" max="1054" width="8.140625" style="89" customWidth="1"/>
    <col min="1055" max="1055" width="5.85546875" style="89" customWidth="1"/>
    <col min="1056" max="1057" width="10.42578125" style="89" customWidth="1"/>
    <col min="1058" max="1058" width="7.28515625" style="89" customWidth="1"/>
    <col min="1059" max="1059" width="9" style="89" customWidth="1"/>
    <col min="1060" max="1060" width="8" style="89" customWidth="1"/>
    <col min="1061" max="1061" width="11.5703125" style="89" bestFit="1" customWidth="1"/>
    <col min="1062" max="1062" width="8.42578125" style="89" customWidth="1"/>
    <col min="1063" max="1292" width="11.5703125" style="89"/>
    <col min="1293" max="1293" width="4.5703125" style="89" customWidth="1"/>
    <col min="1294" max="1294" width="4" style="89" customWidth="1"/>
    <col min="1295" max="1295" width="9.7109375" style="89" customWidth="1"/>
    <col min="1296" max="1296" width="9.42578125" style="89" customWidth="1"/>
    <col min="1297" max="1297" width="9.85546875" style="89" customWidth="1"/>
    <col min="1298" max="1298" width="12" style="89" customWidth="1"/>
    <col min="1299" max="1299" width="15.42578125" style="89" customWidth="1"/>
    <col min="1300" max="1300" width="13.5703125" style="89" customWidth="1"/>
    <col min="1301" max="1301" width="6" style="89" customWidth="1"/>
    <col min="1302" max="1303" width="9.28515625" style="89" customWidth="1"/>
    <col min="1304" max="1305" width="7.85546875" style="89" customWidth="1"/>
    <col min="1306" max="1306" width="8.42578125" style="89" customWidth="1"/>
    <col min="1307" max="1307" width="10.85546875" style="89" customWidth="1"/>
    <col min="1308" max="1308" width="10.5703125" style="89" customWidth="1"/>
    <col min="1309" max="1309" width="9.28515625" style="89" customWidth="1"/>
    <col min="1310" max="1310" width="8.140625" style="89" customWidth="1"/>
    <col min="1311" max="1311" width="5.85546875" style="89" customWidth="1"/>
    <col min="1312" max="1313" width="10.42578125" style="89" customWidth="1"/>
    <col min="1314" max="1314" width="7.28515625" style="89" customWidth="1"/>
    <col min="1315" max="1315" width="9" style="89" customWidth="1"/>
    <col min="1316" max="1316" width="8" style="89" customWidth="1"/>
    <col min="1317" max="1317" width="11.5703125" style="89" bestFit="1" customWidth="1"/>
    <col min="1318" max="1318" width="8.42578125" style="89" customWidth="1"/>
    <col min="1319" max="1548" width="11.5703125" style="89"/>
    <col min="1549" max="1549" width="4.5703125" style="89" customWidth="1"/>
    <col min="1550" max="1550" width="4" style="89" customWidth="1"/>
    <col min="1551" max="1551" width="9.7109375" style="89" customWidth="1"/>
    <col min="1552" max="1552" width="9.42578125" style="89" customWidth="1"/>
    <col min="1553" max="1553" width="9.85546875" style="89" customWidth="1"/>
    <col min="1554" max="1554" width="12" style="89" customWidth="1"/>
    <col min="1555" max="1555" width="15.42578125" style="89" customWidth="1"/>
    <col min="1556" max="1556" width="13.5703125" style="89" customWidth="1"/>
    <col min="1557" max="1557" width="6" style="89" customWidth="1"/>
    <col min="1558" max="1559" width="9.28515625" style="89" customWidth="1"/>
    <col min="1560" max="1561" width="7.85546875" style="89" customWidth="1"/>
    <col min="1562" max="1562" width="8.42578125" style="89" customWidth="1"/>
    <col min="1563" max="1563" width="10.85546875" style="89" customWidth="1"/>
    <col min="1564" max="1564" width="10.5703125" style="89" customWidth="1"/>
    <col min="1565" max="1565" width="9.28515625" style="89" customWidth="1"/>
    <col min="1566" max="1566" width="8.140625" style="89" customWidth="1"/>
    <col min="1567" max="1567" width="5.85546875" style="89" customWidth="1"/>
    <col min="1568" max="1569" width="10.42578125" style="89" customWidth="1"/>
    <col min="1570" max="1570" width="7.28515625" style="89" customWidth="1"/>
    <col min="1571" max="1571" width="9" style="89" customWidth="1"/>
    <col min="1572" max="1572" width="8" style="89" customWidth="1"/>
    <col min="1573" max="1573" width="11.5703125" style="89" bestFit="1" customWidth="1"/>
    <col min="1574" max="1574" width="8.42578125" style="89" customWidth="1"/>
    <col min="1575" max="1804" width="11.5703125" style="89"/>
    <col min="1805" max="1805" width="4.5703125" style="89" customWidth="1"/>
    <col min="1806" max="1806" width="4" style="89" customWidth="1"/>
    <col min="1807" max="1807" width="9.7109375" style="89" customWidth="1"/>
    <col min="1808" max="1808" width="9.42578125" style="89" customWidth="1"/>
    <col min="1809" max="1809" width="9.85546875" style="89" customWidth="1"/>
    <col min="1810" max="1810" width="12" style="89" customWidth="1"/>
    <col min="1811" max="1811" width="15.42578125" style="89" customWidth="1"/>
    <col min="1812" max="1812" width="13.5703125" style="89" customWidth="1"/>
    <col min="1813" max="1813" width="6" style="89" customWidth="1"/>
    <col min="1814" max="1815" width="9.28515625" style="89" customWidth="1"/>
    <col min="1816" max="1817" width="7.85546875" style="89" customWidth="1"/>
    <col min="1818" max="1818" width="8.42578125" style="89" customWidth="1"/>
    <col min="1819" max="1819" width="10.85546875" style="89" customWidth="1"/>
    <col min="1820" max="1820" width="10.5703125" style="89" customWidth="1"/>
    <col min="1821" max="1821" width="9.28515625" style="89" customWidth="1"/>
    <col min="1822" max="1822" width="8.140625" style="89" customWidth="1"/>
    <col min="1823" max="1823" width="5.85546875" style="89" customWidth="1"/>
    <col min="1824" max="1825" width="10.42578125" style="89" customWidth="1"/>
    <col min="1826" max="1826" width="7.28515625" style="89" customWidth="1"/>
    <col min="1827" max="1827" width="9" style="89" customWidth="1"/>
    <col min="1828" max="1828" width="8" style="89" customWidth="1"/>
    <col min="1829" max="1829" width="11.5703125" style="89" bestFit="1" customWidth="1"/>
    <col min="1830" max="1830" width="8.42578125" style="89" customWidth="1"/>
    <col min="1831" max="2060" width="11.5703125" style="89"/>
    <col min="2061" max="2061" width="4.5703125" style="89" customWidth="1"/>
    <col min="2062" max="2062" width="4" style="89" customWidth="1"/>
    <col min="2063" max="2063" width="9.7109375" style="89" customWidth="1"/>
    <col min="2064" max="2064" width="9.42578125" style="89" customWidth="1"/>
    <col min="2065" max="2065" width="9.85546875" style="89" customWidth="1"/>
    <col min="2066" max="2066" width="12" style="89" customWidth="1"/>
    <col min="2067" max="2067" width="15.42578125" style="89" customWidth="1"/>
    <col min="2068" max="2068" width="13.5703125" style="89" customWidth="1"/>
    <col min="2069" max="2069" width="6" style="89" customWidth="1"/>
    <col min="2070" max="2071" width="9.28515625" style="89" customWidth="1"/>
    <col min="2072" max="2073" width="7.85546875" style="89" customWidth="1"/>
    <col min="2074" max="2074" width="8.42578125" style="89" customWidth="1"/>
    <col min="2075" max="2075" width="10.85546875" style="89" customWidth="1"/>
    <col min="2076" max="2076" width="10.5703125" style="89" customWidth="1"/>
    <col min="2077" max="2077" width="9.28515625" style="89" customWidth="1"/>
    <col min="2078" max="2078" width="8.140625" style="89" customWidth="1"/>
    <col min="2079" max="2079" width="5.85546875" style="89" customWidth="1"/>
    <col min="2080" max="2081" width="10.42578125" style="89" customWidth="1"/>
    <col min="2082" max="2082" width="7.28515625" style="89" customWidth="1"/>
    <col min="2083" max="2083" width="9" style="89" customWidth="1"/>
    <col min="2084" max="2084" width="8" style="89" customWidth="1"/>
    <col min="2085" max="2085" width="11.5703125" style="89" bestFit="1" customWidth="1"/>
    <col min="2086" max="2086" width="8.42578125" style="89" customWidth="1"/>
    <col min="2087" max="2316" width="11.5703125" style="89"/>
    <col min="2317" max="2317" width="4.5703125" style="89" customWidth="1"/>
    <col min="2318" max="2318" width="4" style="89" customWidth="1"/>
    <col min="2319" max="2319" width="9.7109375" style="89" customWidth="1"/>
    <col min="2320" max="2320" width="9.42578125" style="89" customWidth="1"/>
    <col min="2321" max="2321" width="9.85546875" style="89" customWidth="1"/>
    <col min="2322" max="2322" width="12" style="89" customWidth="1"/>
    <col min="2323" max="2323" width="15.42578125" style="89" customWidth="1"/>
    <col min="2324" max="2324" width="13.5703125" style="89" customWidth="1"/>
    <col min="2325" max="2325" width="6" style="89" customWidth="1"/>
    <col min="2326" max="2327" width="9.28515625" style="89" customWidth="1"/>
    <col min="2328" max="2329" width="7.85546875" style="89" customWidth="1"/>
    <col min="2330" max="2330" width="8.42578125" style="89" customWidth="1"/>
    <col min="2331" max="2331" width="10.85546875" style="89" customWidth="1"/>
    <col min="2332" max="2332" width="10.5703125" style="89" customWidth="1"/>
    <col min="2333" max="2333" width="9.28515625" style="89" customWidth="1"/>
    <col min="2334" max="2334" width="8.140625" style="89" customWidth="1"/>
    <col min="2335" max="2335" width="5.85546875" style="89" customWidth="1"/>
    <col min="2336" max="2337" width="10.42578125" style="89" customWidth="1"/>
    <col min="2338" max="2338" width="7.28515625" style="89" customWidth="1"/>
    <col min="2339" max="2339" width="9" style="89" customWidth="1"/>
    <col min="2340" max="2340" width="8" style="89" customWidth="1"/>
    <col min="2341" max="2341" width="11.5703125" style="89" bestFit="1" customWidth="1"/>
    <col min="2342" max="2342" width="8.42578125" style="89" customWidth="1"/>
    <col min="2343" max="2572" width="11.5703125" style="89"/>
    <col min="2573" max="2573" width="4.5703125" style="89" customWidth="1"/>
    <col min="2574" max="2574" width="4" style="89" customWidth="1"/>
    <col min="2575" max="2575" width="9.7109375" style="89" customWidth="1"/>
    <col min="2576" max="2576" width="9.42578125" style="89" customWidth="1"/>
    <col min="2577" max="2577" width="9.85546875" style="89" customWidth="1"/>
    <col min="2578" max="2578" width="12" style="89" customWidth="1"/>
    <col min="2579" max="2579" width="15.42578125" style="89" customWidth="1"/>
    <col min="2580" max="2580" width="13.5703125" style="89" customWidth="1"/>
    <col min="2581" max="2581" width="6" style="89" customWidth="1"/>
    <col min="2582" max="2583" width="9.28515625" style="89" customWidth="1"/>
    <col min="2584" max="2585" width="7.85546875" style="89" customWidth="1"/>
    <col min="2586" max="2586" width="8.42578125" style="89" customWidth="1"/>
    <col min="2587" max="2587" width="10.85546875" style="89" customWidth="1"/>
    <col min="2588" max="2588" width="10.5703125" style="89" customWidth="1"/>
    <col min="2589" max="2589" width="9.28515625" style="89" customWidth="1"/>
    <col min="2590" max="2590" width="8.140625" style="89" customWidth="1"/>
    <col min="2591" max="2591" width="5.85546875" style="89" customWidth="1"/>
    <col min="2592" max="2593" width="10.42578125" style="89" customWidth="1"/>
    <col min="2594" max="2594" width="7.28515625" style="89" customWidth="1"/>
    <col min="2595" max="2595" width="9" style="89" customWidth="1"/>
    <col min="2596" max="2596" width="8" style="89" customWidth="1"/>
    <col min="2597" max="2597" width="11.5703125" style="89" bestFit="1" customWidth="1"/>
    <col min="2598" max="2598" width="8.42578125" style="89" customWidth="1"/>
    <col min="2599" max="2828" width="11.5703125" style="89"/>
    <col min="2829" max="2829" width="4.5703125" style="89" customWidth="1"/>
    <col min="2830" max="2830" width="4" style="89" customWidth="1"/>
    <col min="2831" max="2831" width="9.7109375" style="89" customWidth="1"/>
    <col min="2832" max="2832" width="9.42578125" style="89" customWidth="1"/>
    <col min="2833" max="2833" width="9.85546875" style="89" customWidth="1"/>
    <col min="2834" max="2834" width="12" style="89" customWidth="1"/>
    <col min="2835" max="2835" width="15.42578125" style="89" customWidth="1"/>
    <col min="2836" max="2836" width="13.5703125" style="89" customWidth="1"/>
    <col min="2837" max="2837" width="6" style="89" customWidth="1"/>
    <col min="2838" max="2839" width="9.28515625" style="89" customWidth="1"/>
    <col min="2840" max="2841" width="7.85546875" style="89" customWidth="1"/>
    <col min="2842" max="2842" width="8.42578125" style="89" customWidth="1"/>
    <col min="2843" max="2843" width="10.85546875" style="89" customWidth="1"/>
    <col min="2844" max="2844" width="10.5703125" style="89" customWidth="1"/>
    <col min="2845" max="2845" width="9.28515625" style="89" customWidth="1"/>
    <col min="2846" max="2846" width="8.140625" style="89" customWidth="1"/>
    <col min="2847" max="2847" width="5.85546875" style="89" customWidth="1"/>
    <col min="2848" max="2849" width="10.42578125" style="89" customWidth="1"/>
    <col min="2850" max="2850" width="7.28515625" style="89" customWidth="1"/>
    <col min="2851" max="2851" width="9" style="89" customWidth="1"/>
    <col min="2852" max="2852" width="8" style="89" customWidth="1"/>
    <col min="2853" max="2853" width="11.5703125" style="89" bestFit="1" customWidth="1"/>
    <col min="2854" max="2854" width="8.42578125" style="89" customWidth="1"/>
    <col min="2855" max="3084" width="11.5703125" style="89"/>
    <col min="3085" max="3085" width="4.5703125" style="89" customWidth="1"/>
    <col min="3086" max="3086" width="4" style="89" customWidth="1"/>
    <col min="3087" max="3087" width="9.7109375" style="89" customWidth="1"/>
    <col min="3088" max="3088" width="9.42578125" style="89" customWidth="1"/>
    <col min="3089" max="3089" width="9.85546875" style="89" customWidth="1"/>
    <col min="3090" max="3090" width="12" style="89" customWidth="1"/>
    <col min="3091" max="3091" width="15.42578125" style="89" customWidth="1"/>
    <col min="3092" max="3092" width="13.5703125" style="89" customWidth="1"/>
    <col min="3093" max="3093" width="6" style="89" customWidth="1"/>
    <col min="3094" max="3095" width="9.28515625" style="89" customWidth="1"/>
    <col min="3096" max="3097" width="7.85546875" style="89" customWidth="1"/>
    <col min="3098" max="3098" width="8.42578125" style="89" customWidth="1"/>
    <col min="3099" max="3099" width="10.85546875" style="89" customWidth="1"/>
    <col min="3100" max="3100" width="10.5703125" style="89" customWidth="1"/>
    <col min="3101" max="3101" width="9.28515625" style="89" customWidth="1"/>
    <col min="3102" max="3102" width="8.140625" style="89" customWidth="1"/>
    <col min="3103" max="3103" width="5.85546875" style="89" customWidth="1"/>
    <col min="3104" max="3105" width="10.42578125" style="89" customWidth="1"/>
    <col min="3106" max="3106" width="7.28515625" style="89" customWidth="1"/>
    <col min="3107" max="3107" width="9" style="89" customWidth="1"/>
    <col min="3108" max="3108" width="8" style="89" customWidth="1"/>
    <col min="3109" max="3109" width="11.5703125" style="89" bestFit="1" customWidth="1"/>
    <col min="3110" max="3110" width="8.42578125" style="89" customWidth="1"/>
    <col min="3111" max="3340" width="11.5703125" style="89"/>
    <col min="3341" max="3341" width="4.5703125" style="89" customWidth="1"/>
    <col min="3342" max="3342" width="4" style="89" customWidth="1"/>
    <col min="3343" max="3343" width="9.7109375" style="89" customWidth="1"/>
    <col min="3344" max="3344" width="9.42578125" style="89" customWidth="1"/>
    <col min="3345" max="3345" width="9.85546875" style="89" customWidth="1"/>
    <col min="3346" max="3346" width="12" style="89" customWidth="1"/>
    <col min="3347" max="3347" width="15.42578125" style="89" customWidth="1"/>
    <col min="3348" max="3348" width="13.5703125" style="89" customWidth="1"/>
    <col min="3349" max="3349" width="6" style="89" customWidth="1"/>
    <col min="3350" max="3351" width="9.28515625" style="89" customWidth="1"/>
    <col min="3352" max="3353" width="7.85546875" style="89" customWidth="1"/>
    <col min="3354" max="3354" width="8.42578125" style="89" customWidth="1"/>
    <col min="3355" max="3355" width="10.85546875" style="89" customWidth="1"/>
    <col min="3356" max="3356" width="10.5703125" style="89" customWidth="1"/>
    <col min="3357" max="3357" width="9.28515625" style="89" customWidth="1"/>
    <col min="3358" max="3358" width="8.140625" style="89" customWidth="1"/>
    <col min="3359" max="3359" width="5.85546875" style="89" customWidth="1"/>
    <col min="3360" max="3361" width="10.42578125" style="89" customWidth="1"/>
    <col min="3362" max="3362" width="7.28515625" style="89" customWidth="1"/>
    <col min="3363" max="3363" width="9" style="89" customWidth="1"/>
    <col min="3364" max="3364" width="8" style="89" customWidth="1"/>
    <col min="3365" max="3365" width="11.5703125" style="89" bestFit="1" customWidth="1"/>
    <col min="3366" max="3366" width="8.42578125" style="89" customWidth="1"/>
    <col min="3367" max="3596" width="11.5703125" style="89"/>
    <col min="3597" max="3597" width="4.5703125" style="89" customWidth="1"/>
    <col min="3598" max="3598" width="4" style="89" customWidth="1"/>
    <col min="3599" max="3599" width="9.7109375" style="89" customWidth="1"/>
    <col min="3600" max="3600" width="9.42578125" style="89" customWidth="1"/>
    <col min="3601" max="3601" width="9.85546875" style="89" customWidth="1"/>
    <col min="3602" max="3602" width="12" style="89" customWidth="1"/>
    <col min="3603" max="3603" width="15.42578125" style="89" customWidth="1"/>
    <col min="3604" max="3604" width="13.5703125" style="89" customWidth="1"/>
    <col min="3605" max="3605" width="6" style="89" customWidth="1"/>
    <col min="3606" max="3607" width="9.28515625" style="89" customWidth="1"/>
    <col min="3608" max="3609" width="7.85546875" style="89" customWidth="1"/>
    <col min="3610" max="3610" width="8.42578125" style="89" customWidth="1"/>
    <col min="3611" max="3611" width="10.85546875" style="89" customWidth="1"/>
    <col min="3612" max="3612" width="10.5703125" style="89" customWidth="1"/>
    <col min="3613" max="3613" width="9.28515625" style="89" customWidth="1"/>
    <col min="3614" max="3614" width="8.140625" style="89" customWidth="1"/>
    <col min="3615" max="3615" width="5.85546875" style="89" customWidth="1"/>
    <col min="3616" max="3617" width="10.42578125" style="89" customWidth="1"/>
    <col min="3618" max="3618" width="7.28515625" style="89" customWidth="1"/>
    <col min="3619" max="3619" width="9" style="89" customWidth="1"/>
    <col min="3620" max="3620" width="8" style="89" customWidth="1"/>
    <col min="3621" max="3621" width="11.5703125" style="89" bestFit="1" customWidth="1"/>
    <col min="3622" max="3622" width="8.42578125" style="89" customWidth="1"/>
    <col min="3623" max="3852" width="11.5703125" style="89"/>
    <col min="3853" max="3853" width="4.5703125" style="89" customWidth="1"/>
    <col min="3854" max="3854" width="4" style="89" customWidth="1"/>
    <col min="3855" max="3855" width="9.7109375" style="89" customWidth="1"/>
    <col min="3856" max="3856" width="9.42578125" style="89" customWidth="1"/>
    <col min="3857" max="3857" width="9.85546875" style="89" customWidth="1"/>
    <col min="3858" max="3858" width="12" style="89" customWidth="1"/>
    <col min="3859" max="3859" width="15.42578125" style="89" customWidth="1"/>
    <col min="3860" max="3860" width="13.5703125" style="89" customWidth="1"/>
    <col min="3861" max="3861" width="6" style="89" customWidth="1"/>
    <col min="3862" max="3863" width="9.28515625" style="89" customWidth="1"/>
    <col min="3864" max="3865" width="7.85546875" style="89" customWidth="1"/>
    <col min="3866" max="3866" width="8.42578125" style="89" customWidth="1"/>
    <col min="3867" max="3867" width="10.85546875" style="89" customWidth="1"/>
    <col min="3868" max="3868" width="10.5703125" style="89" customWidth="1"/>
    <col min="3869" max="3869" width="9.28515625" style="89" customWidth="1"/>
    <col min="3870" max="3870" width="8.140625" style="89" customWidth="1"/>
    <col min="3871" max="3871" width="5.85546875" style="89" customWidth="1"/>
    <col min="3872" max="3873" width="10.42578125" style="89" customWidth="1"/>
    <col min="3874" max="3874" width="7.28515625" style="89" customWidth="1"/>
    <col min="3875" max="3875" width="9" style="89" customWidth="1"/>
    <col min="3876" max="3876" width="8" style="89" customWidth="1"/>
    <col min="3877" max="3877" width="11.5703125" style="89" bestFit="1" customWidth="1"/>
    <col min="3878" max="3878" width="8.42578125" style="89" customWidth="1"/>
    <col min="3879" max="4108" width="11.5703125" style="89"/>
    <col min="4109" max="4109" width="4.5703125" style="89" customWidth="1"/>
    <col min="4110" max="4110" width="4" style="89" customWidth="1"/>
    <col min="4111" max="4111" width="9.7109375" style="89" customWidth="1"/>
    <col min="4112" max="4112" width="9.42578125" style="89" customWidth="1"/>
    <col min="4113" max="4113" width="9.85546875" style="89" customWidth="1"/>
    <col min="4114" max="4114" width="12" style="89" customWidth="1"/>
    <col min="4115" max="4115" width="15.42578125" style="89" customWidth="1"/>
    <col min="4116" max="4116" width="13.5703125" style="89" customWidth="1"/>
    <col min="4117" max="4117" width="6" style="89" customWidth="1"/>
    <col min="4118" max="4119" width="9.28515625" style="89" customWidth="1"/>
    <col min="4120" max="4121" width="7.85546875" style="89" customWidth="1"/>
    <col min="4122" max="4122" width="8.42578125" style="89" customWidth="1"/>
    <col min="4123" max="4123" width="10.85546875" style="89" customWidth="1"/>
    <col min="4124" max="4124" width="10.5703125" style="89" customWidth="1"/>
    <col min="4125" max="4125" width="9.28515625" style="89" customWidth="1"/>
    <col min="4126" max="4126" width="8.140625" style="89" customWidth="1"/>
    <col min="4127" max="4127" width="5.85546875" style="89" customWidth="1"/>
    <col min="4128" max="4129" width="10.42578125" style="89" customWidth="1"/>
    <col min="4130" max="4130" width="7.28515625" style="89" customWidth="1"/>
    <col min="4131" max="4131" width="9" style="89" customWidth="1"/>
    <col min="4132" max="4132" width="8" style="89" customWidth="1"/>
    <col min="4133" max="4133" width="11.5703125" style="89" bestFit="1" customWidth="1"/>
    <col min="4134" max="4134" width="8.42578125" style="89" customWidth="1"/>
    <col min="4135" max="4364" width="11.5703125" style="89"/>
    <col min="4365" max="4365" width="4.5703125" style="89" customWidth="1"/>
    <col min="4366" max="4366" width="4" style="89" customWidth="1"/>
    <col min="4367" max="4367" width="9.7109375" style="89" customWidth="1"/>
    <col min="4368" max="4368" width="9.42578125" style="89" customWidth="1"/>
    <col min="4369" max="4369" width="9.85546875" style="89" customWidth="1"/>
    <col min="4370" max="4370" width="12" style="89" customWidth="1"/>
    <col min="4371" max="4371" width="15.42578125" style="89" customWidth="1"/>
    <col min="4372" max="4372" width="13.5703125" style="89" customWidth="1"/>
    <col min="4373" max="4373" width="6" style="89" customWidth="1"/>
    <col min="4374" max="4375" width="9.28515625" style="89" customWidth="1"/>
    <col min="4376" max="4377" width="7.85546875" style="89" customWidth="1"/>
    <col min="4378" max="4378" width="8.42578125" style="89" customWidth="1"/>
    <col min="4379" max="4379" width="10.85546875" style="89" customWidth="1"/>
    <col min="4380" max="4380" width="10.5703125" style="89" customWidth="1"/>
    <col min="4381" max="4381" width="9.28515625" style="89" customWidth="1"/>
    <col min="4382" max="4382" width="8.140625" style="89" customWidth="1"/>
    <col min="4383" max="4383" width="5.85546875" style="89" customWidth="1"/>
    <col min="4384" max="4385" width="10.42578125" style="89" customWidth="1"/>
    <col min="4386" max="4386" width="7.28515625" style="89" customWidth="1"/>
    <col min="4387" max="4387" width="9" style="89" customWidth="1"/>
    <col min="4388" max="4388" width="8" style="89" customWidth="1"/>
    <col min="4389" max="4389" width="11.5703125" style="89" bestFit="1" customWidth="1"/>
    <col min="4390" max="4390" width="8.42578125" style="89" customWidth="1"/>
    <col min="4391" max="4620" width="11.5703125" style="89"/>
    <col min="4621" max="4621" width="4.5703125" style="89" customWidth="1"/>
    <col min="4622" max="4622" width="4" style="89" customWidth="1"/>
    <col min="4623" max="4623" width="9.7109375" style="89" customWidth="1"/>
    <col min="4624" max="4624" width="9.42578125" style="89" customWidth="1"/>
    <col min="4625" max="4625" width="9.85546875" style="89" customWidth="1"/>
    <col min="4626" max="4626" width="12" style="89" customWidth="1"/>
    <col min="4627" max="4627" width="15.42578125" style="89" customWidth="1"/>
    <col min="4628" max="4628" width="13.5703125" style="89" customWidth="1"/>
    <col min="4629" max="4629" width="6" style="89" customWidth="1"/>
    <col min="4630" max="4631" width="9.28515625" style="89" customWidth="1"/>
    <col min="4632" max="4633" width="7.85546875" style="89" customWidth="1"/>
    <col min="4634" max="4634" width="8.42578125" style="89" customWidth="1"/>
    <col min="4635" max="4635" width="10.85546875" style="89" customWidth="1"/>
    <col min="4636" max="4636" width="10.5703125" style="89" customWidth="1"/>
    <col min="4637" max="4637" width="9.28515625" style="89" customWidth="1"/>
    <col min="4638" max="4638" width="8.140625" style="89" customWidth="1"/>
    <col min="4639" max="4639" width="5.85546875" style="89" customWidth="1"/>
    <col min="4640" max="4641" width="10.42578125" style="89" customWidth="1"/>
    <col min="4642" max="4642" width="7.28515625" style="89" customWidth="1"/>
    <col min="4643" max="4643" width="9" style="89" customWidth="1"/>
    <col min="4644" max="4644" width="8" style="89" customWidth="1"/>
    <col min="4645" max="4645" width="11.5703125" style="89" bestFit="1" customWidth="1"/>
    <col min="4646" max="4646" width="8.42578125" style="89" customWidth="1"/>
    <col min="4647" max="4876" width="11.5703125" style="89"/>
    <col min="4877" max="4877" width="4.5703125" style="89" customWidth="1"/>
    <col min="4878" max="4878" width="4" style="89" customWidth="1"/>
    <col min="4879" max="4879" width="9.7109375" style="89" customWidth="1"/>
    <col min="4880" max="4880" width="9.42578125" style="89" customWidth="1"/>
    <col min="4881" max="4881" width="9.85546875" style="89" customWidth="1"/>
    <col min="4882" max="4882" width="12" style="89" customWidth="1"/>
    <col min="4883" max="4883" width="15.42578125" style="89" customWidth="1"/>
    <col min="4884" max="4884" width="13.5703125" style="89" customWidth="1"/>
    <col min="4885" max="4885" width="6" style="89" customWidth="1"/>
    <col min="4886" max="4887" width="9.28515625" style="89" customWidth="1"/>
    <col min="4888" max="4889" width="7.85546875" style="89" customWidth="1"/>
    <col min="4890" max="4890" width="8.42578125" style="89" customWidth="1"/>
    <col min="4891" max="4891" width="10.85546875" style="89" customWidth="1"/>
    <col min="4892" max="4892" width="10.5703125" style="89" customWidth="1"/>
    <col min="4893" max="4893" width="9.28515625" style="89" customWidth="1"/>
    <col min="4894" max="4894" width="8.140625" style="89" customWidth="1"/>
    <col min="4895" max="4895" width="5.85546875" style="89" customWidth="1"/>
    <col min="4896" max="4897" width="10.42578125" style="89" customWidth="1"/>
    <col min="4898" max="4898" width="7.28515625" style="89" customWidth="1"/>
    <col min="4899" max="4899" width="9" style="89" customWidth="1"/>
    <col min="4900" max="4900" width="8" style="89" customWidth="1"/>
    <col min="4901" max="4901" width="11.5703125" style="89" bestFit="1" customWidth="1"/>
    <col min="4902" max="4902" width="8.42578125" style="89" customWidth="1"/>
    <col min="4903" max="5132" width="11.5703125" style="89"/>
    <col min="5133" max="5133" width="4.5703125" style="89" customWidth="1"/>
    <col min="5134" max="5134" width="4" style="89" customWidth="1"/>
    <col min="5135" max="5135" width="9.7109375" style="89" customWidth="1"/>
    <col min="5136" max="5136" width="9.42578125" style="89" customWidth="1"/>
    <col min="5137" max="5137" width="9.85546875" style="89" customWidth="1"/>
    <col min="5138" max="5138" width="12" style="89" customWidth="1"/>
    <col min="5139" max="5139" width="15.42578125" style="89" customWidth="1"/>
    <col min="5140" max="5140" width="13.5703125" style="89" customWidth="1"/>
    <col min="5141" max="5141" width="6" style="89" customWidth="1"/>
    <col min="5142" max="5143" width="9.28515625" style="89" customWidth="1"/>
    <col min="5144" max="5145" width="7.85546875" style="89" customWidth="1"/>
    <col min="5146" max="5146" width="8.42578125" style="89" customWidth="1"/>
    <col min="5147" max="5147" width="10.85546875" style="89" customWidth="1"/>
    <col min="5148" max="5148" width="10.5703125" style="89" customWidth="1"/>
    <col min="5149" max="5149" width="9.28515625" style="89" customWidth="1"/>
    <col min="5150" max="5150" width="8.140625" style="89" customWidth="1"/>
    <col min="5151" max="5151" width="5.85546875" style="89" customWidth="1"/>
    <col min="5152" max="5153" width="10.42578125" style="89" customWidth="1"/>
    <col min="5154" max="5154" width="7.28515625" style="89" customWidth="1"/>
    <col min="5155" max="5155" width="9" style="89" customWidth="1"/>
    <col min="5156" max="5156" width="8" style="89" customWidth="1"/>
    <col min="5157" max="5157" width="11.5703125" style="89" bestFit="1" customWidth="1"/>
    <col min="5158" max="5158" width="8.42578125" style="89" customWidth="1"/>
    <col min="5159" max="5388" width="11.5703125" style="89"/>
    <col min="5389" max="5389" width="4.5703125" style="89" customWidth="1"/>
    <col min="5390" max="5390" width="4" style="89" customWidth="1"/>
    <col min="5391" max="5391" width="9.7109375" style="89" customWidth="1"/>
    <col min="5392" max="5392" width="9.42578125" style="89" customWidth="1"/>
    <col min="5393" max="5393" width="9.85546875" style="89" customWidth="1"/>
    <col min="5394" max="5394" width="12" style="89" customWidth="1"/>
    <col min="5395" max="5395" width="15.42578125" style="89" customWidth="1"/>
    <col min="5396" max="5396" width="13.5703125" style="89" customWidth="1"/>
    <col min="5397" max="5397" width="6" style="89" customWidth="1"/>
    <col min="5398" max="5399" width="9.28515625" style="89" customWidth="1"/>
    <col min="5400" max="5401" width="7.85546875" style="89" customWidth="1"/>
    <col min="5402" max="5402" width="8.42578125" style="89" customWidth="1"/>
    <col min="5403" max="5403" width="10.85546875" style="89" customWidth="1"/>
    <col min="5404" max="5404" width="10.5703125" style="89" customWidth="1"/>
    <col min="5405" max="5405" width="9.28515625" style="89" customWidth="1"/>
    <col min="5406" max="5406" width="8.140625" style="89" customWidth="1"/>
    <col min="5407" max="5407" width="5.85546875" style="89" customWidth="1"/>
    <col min="5408" max="5409" width="10.42578125" style="89" customWidth="1"/>
    <col min="5410" max="5410" width="7.28515625" style="89" customWidth="1"/>
    <col min="5411" max="5411" width="9" style="89" customWidth="1"/>
    <col min="5412" max="5412" width="8" style="89" customWidth="1"/>
    <col min="5413" max="5413" width="11.5703125" style="89" bestFit="1" customWidth="1"/>
    <col min="5414" max="5414" width="8.42578125" style="89" customWidth="1"/>
    <col min="5415" max="5644" width="11.5703125" style="89"/>
    <col min="5645" max="5645" width="4.5703125" style="89" customWidth="1"/>
    <col min="5646" max="5646" width="4" style="89" customWidth="1"/>
    <col min="5647" max="5647" width="9.7109375" style="89" customWidth="1"/>
    <col min="5648" max="5648" width="9.42578125" style="89" customWidth="1"/>
    <col min="5649" max="5649" width="9.85546875" style="89" customWidth="1"/>
    <col min="5650" max="5650" width="12" style="89" customWidth="1"/>
    <col min="5651" max="5651" width="15.42578125" style="89" customWidth="1"/>
    <col min="5652" max="5652" width="13.5703125" style="89" customWidth="1"/>
    <col min="5653" max="5653" width="6" style="89" customWidth="1"/>
    <col min="5654" max="5655" width="9.28515625" style="89" customWidth="1"/>
    <col min="5656" max="5657" width="7.85546875" style="89" customWidth="1"/>
    <col min="5658" max="5658" width="8.42578125" style="89" customWidth="1"/>
    <col min="5659" max="5659" width="10.85546875" style="89" customWidth="1"/>
    <col min="5660" max="5660" width="10.5703125" style="89" customWidth="1"/>
    <col min="5661" max="5661" width="9.28515625" style="89" customWidth="1"/>
    <col min="5662" max="5662" width="8.140625" style="89" customWidth="1"/>
    <col min="5663" max="5663" width="5.85546875" style="89" customWidth="1"/>
    <col min="5664" max="5665" width="10.42578125" style="89" customWidth="1"/>
    <col min="5666" max="5666" width="7.28515625" style="89" customWidth="1"/>
    <col min="5667" max="5667" width="9" style="89" customWidth="1"/>
    <col min="5668" max="5668" width="8" style="89" customWidth="1"/>
    <col min="5669" max="5669" width="11.5703125" style="89" bestFit="1" customWidth="1"/>
    <col min="5670" max="5670" width="8.42578125" style="89" customWidth="1"/>
    <col min="5671" max="5900" width="11.5703125" style="89"/>
    <col min="5901" max="5901" width="4.5703125" style="89" customWidth="1"/>
    <col min="5902" max="5902" width="4" style="89" customWidth="1"/>
    <col min="5903" max="5903" width="9.7109375" style="89" customWidth="1"/>
    <col min="5904" max="5904" width="9.42578125" style="89" customWidth="1"/>
    <col min="5905" max="5905" width="9.85546875" style="89" customWidth="1"/>
    <col min="5906" max="5906" width="12" style="89" customWidth="1"/>
    <col min="5907" max="5907" width="15.42578125" style="89" customWidth="1"/>
    <col min="5908" max="5908" width="13.5703125" style="89" customWidth="1"/>
    <col min="5909" max="5909" width="6" style="89" customWidth="1"/>
    <col min="5910" max="5911" width="9.28515625" style="89" customWidth="1"/>
    <col min="5912" max="5913" width="7.85546875" style="89" customWidth="1"/>
    <col min="5914" max="5914" width="8.42578125" style="89" customWidth="1"/>
    <col min="5915" max="5915" width="10.85546875" style="89" customWidth="1"/>
    <col min="5916" max="5916" width="10.5703125" style="89" customWidth="1"/>
    <col min="5917" max="5917" width="9.28515625" style="89" customWidth="1"/>
    <col min="5918" max="5918" width="8.140625" style="89" customWidth="1"/>
    <col min="5919" max="5919" width="5.85546875" style="89" customWidth="1"/>
    <col min="5920" max="5921" width="10.42578125" style="89" customWidth="1"/>
    <col min="5922" max="5922" width="7.28515625" style="89" customWidth="1"/>
    <col min="5923" max="5923" width="9" style="89" customWidth="1"/>
    <col min="5924" max="5924" width="8" style="89" customWidth="1"/>
    <col min="5925" max="5925" width="11.5703125" style="89" bestFit="1" customWidth="1"/>
    <col min="5926" max="5926" width="8.42578125" style="89" customWidth="1"/>
    <col min="5927" max="6156" width="11.5703125" style="89"/>
    <col min="6157" max="6157" width="4.5703125" style="89" customWidth="1"/>
    <col min="6158" max="6158" width="4" style="89" customWidth="1"/>
    <col min="6159" max="6159" width="9.7109375" style="89" customWidth="1"/>
    <col min="6160" max="6160" width="9.42578125" style="89" customWidth="1"/>
    <col min="6161" max="6161" width="9.85546875" style="89" customWidth="1"/>
    <col min="6162" max="6162" width="12" style="89" customWidth="1"/>
    <col min="6163" max="6163" width="15.42578125" style="89" customWidth="1"/>
    <col min="6164" max="6164" width="13.5703125" style="89" customWidth="1"/>
    <col min="6165" max="6165" width="6" style="89" customWidth="1"/>
    <col min="6166" max="6167" width="9.28515625" style="89" customWidth="1"/>
    <col min="6168" max="6169" width="7.85546875" style="89" customWidth="1"/>
    <col min="6170" max="6170" width="8.42578125" style="89" customWidth="1"/>
    <col min="6171" max="6171" width="10.85546875" style="89" customWidth="1"/>
    <col min="6172" max="6172" width="10.5703125" style="89" customWidth="1"/>
    <col min="6173" max="6173" width="9.28515625" style="89" customWidth="1"/>
    <col min="6174" max="6174" width="8.140625" style="89" customWidth="1"/>
    <col min="6175" max="6175" width="5.85546875" style="89" customWidth="1"/>
    <col min="6176" max="6177" width="10.42578125" style="89" customWidth="1"/>
    <col min="6178" max="6178" width="7.28515625" style="89" customWidth="1"/>
    <col min="6179" max="6179" width="9" style="89" customWidth="1"/>
    <col min="6180" max="6180" width="8" style="89" customWidth="1"/>
    <col min="6181" max="6181" width="11.5703125" style="89" bestFit="1" customWidth="1"/>
    <col min="6182" max="6182" width="8.42578125" style="89" customWidth="1"/>
    <col min="6183" max="6412" width="11.5703125" style="89"/>
    <col min="6413" max="6413" width="4.5703125" style="89" customWidth="1"/>
    <col min="6414" max="6414" width="4" style="89" customWidth="1"/>
    <col min="6415" max="6415" width="9.7109375" style="89" customWidth="1"/>
    <col min="6416" max="6416" width="9.42578125" style="89" customWidth="1"/>
    <col min="6417" max="6417" width="9.85546875" style="89" customWidth="1"/>
    <col min="6418" max="6418" width="12" style="89" customWidth="1"/>
    <col min="6419" max="6419" width="15.42578125" style="89" customWidth="1"/>
    <col min="6420" max="6420" width="13.5703125" style="89" customWidth="1"/>
    <col min="6421" max="6421" width="6" style="89" customWidth="1"/>
    <col min="6422" max="6423" width="9.28515625" style="89" customWidth="1"/>
    <col min="6424" max="6425" width="7.85546875" style="89" customWidth="1"/>
    <col min="6426" max="6426" width="8.42578125" style="89" customWidth="1"/>
    <col min="6427" max="6427" width="10.85546875" style="89" customWidth="1"/>
    <col min="6428" max="6428" width="10.5703125" style="89" customWidth="1"/>
    <col min="6429" max="6429" width="9.28515625" style="89" customWidth="1"/>
    <col min="6430" max="6430" width="8.140625" style="89" customWidth="1"/>
    <col min="6431" max="6431" width="5.85546875" style="89" customWidth="1"/>
    <col min="6432" max="6433" width="10.42578125" style="89" customWidth="1"/>
    <col min="6434" max="6434" width="7.28515625" style="89" customWidth="1"/>
    <col min="6435" max="6435" width="9" style="89" customWidth="1"/>
    <col min="6436" max="6436" width="8" style="89" customWidth="1"/>
    <col min="6437" max="6437" width="11.5703125" style="89" bestFit="1" customWidth="1"/>
    <col min="6438" max="6438" width="8.42578125" style="89" customWidth="1"/>
    <col min="6439" max="6668" width="11.5703125" style="89"/>
    <col min="6669" max="6669" width="4.5703125" style="89" customWidth="1"/>
    <col min="6670" max="6670" width="4" style="89" customWidth="1"/>
    <col min="6671" max="6671" width="9.7109375" style="89" customWidth="1"/>
    <col min="6672" max="6672" width="9.42578125" style="89" customWidth="1"/>
    <col min="6673" max="6673" width="9.85546875" style="89" customWidth="1"/>
    <col min="6674" max="6674" width="12" style="89" customWidth="1"/>
    <col min="6675" max="6675" width="15.42578125" style="89" customWidth="1"/>
    <col min="6676" max="6676" width="13.5703125" style="89" customWidth="1"/>
    <col min="6677" max="6677" width="6" style="89" customWidth="1"/>
    <col min="6678" max="6679" width="9.28515625" style="89" customWidth="1"/>
    <col min="6680" max="6681" width="7.85546875" style="89" customWidth="1"/>
    <col min="6682" max="6682" width="8.42578125" style="89" customWidth="1"/>
    <col min="6683" max="6683" width="10.85546875" style="89" customWidth="1"/>
    <col min="6684" max="6684" width="10.5703125" style="89" customWidth="1"/>
    <col min="6685" max="6685" width="9.28515625" style="89" customWidth="1"/>
    <col min="6686" max="6686" width="8.140625" style="89" customWidth="1"/>
    <col min="6687" max="6687" width="5.85546875" style="89" customWidth="1"/>
    <col min="6688" max="6689" width="10.42578125" style="89" customWidth="1"/>
    <col min="6690" max="6690" width="7.28515625" style="89" customWidth="1"/>
    <col min="6691" max="6691" width="9" style="89" customWidth="1"/>
    <col min="6692" max="6692" width="8" style="89" customWidth="1"/>
    <col min="6693" max="6693" width="11.5703125" style="89" bestFit="1" customWidth="1"/>
    <col min="6694" max="6694" width="8.42578125" style="89" customWidth="1"/>
    <col min="6695" max="6924" width="11.5703125" style="89"/>
    <col min="6925" max="6925" width="4.5703125" style="89" customWidth="1"/>
    <col min="6926" max="6926" width="4" style="89" customWidth="1"/>
    <col min="6927" max="6927" width="9.7109375" style="89" customWidth="1"/>
    <col min="6928" max="6928" width="9.42578125" style="89" customWidth="1"/>
    <col min="6929" max="6929" width="9.85546875" style="89" customWidth="1"/>
    <col min="6930" max="6930" width="12" style="89" customWidth="1"/>
    <col min="6931" max="6931" width="15.42578125" style="89" customWidth="1"/>
    <col min="6932" max="6932" width="13.5703125" style="89" customWidth="1"/>
    <col min="6933" max="6933" width="6" style="89" customWidth="1"/>
    <col min="6934" max="6935" width="9.28515625" style="89" customWidth="1"/>
    <col min="6936" max="6937" width="7.85546875" style="89" customWidth="1"/>
    <col min="6938" max="6938" width="8.42578125" style="89" customWidth="1"/>
    <col min="6939" max="6939" width="10.85546875" style="89" customWidth="1"/>
    <col min="6940" max="6940" width="10.5703125" style="89" customWidth="1"/>
    <col min="6941" max="6941" width="9.28515625" style="89" customWidth="1"/>
    <col min="6942" max="6942" width="8.140625" style="89" customWidth="1"/>
    <col min="6943" max="6943" width="5.85546875" style="89" customWidth="1"/>
    <col min="6944" max="6945" width="10.42578125" style="89" customWidth="1"/>
    <col min="6946" max="6946" width="7.28515625" style="89" customWidth="1"/>
    <col min="6947" max="6947" width="9" style="89" customWidth="1"/>
    <col min="6948" max="6948" width="8" style="89" customWidth="1"/>
    <col min="6949" max="6949" width="11.5703125" style="89" bestFit="1" customWidth="1"/>
    <col min="6950" max="6950" width="8.42578125" style="89" customWidth="1"/>
    <col min="6951" max="7180" width="11.5703125" style="89"/>
    <col min="7181" max="7181" width="4.5703125" style="89" customWidth="1"/>
    <col min="7182" max="7182" width="4" style="89" customWidth="1"/>
    <col min="7183" max="7183" width="9.7109375" style="89" customWidth="1"/>
    <col min="7184" max="7184" width="9.42578125" style="89" customWidth="1"/>
    <col min="7185" max="7185" width="9.85546875" style="89" customWidth="1"/>
    <col min="7186" max="7186" width="12" style="89" customWidth="1"/>
    <col min="7187" max="7187" width="15.42578125" style="89" customWidth="1"/>
    <col min="7188" max="7188" width="13.5703125" style="89" customWidth="1"/>
    <col min="7189" max="7189" width="6" style="89" customWidth="1"/>
    <col min="7190" max="7191" width="9.28515625" style="89" customWidth="1"/>
    <col min="7192" max="7193" width="7.85546875" style="89" customWidth="1"/>
    <col min="7194" max="7194" width="8.42578125" style="89" customWidth="1"/>
    <col min="7195" max="7195" width="10.85546875" style="89" customWidth="1"/>
    <col min="7196" max="7196" width="10.5703125" style="89" customWidth="1"/>
    <col min="7197" max="7197" width="9.28515625" style="89" customWidth="1"/>
    <col min="7198" max="7198" width="8.140625" style="89" customWidth="1"/>
    <col min="7199" max="7199" width="5.85546875" style="89" customWidth="1"/>
    <col min="7200" max="7201" width="10.42578125" style="89" customWidth="1"/>
    <col min="7202" max="7202" width="7.28515625" style="89" customWidth="1"/>
    <col min="7203" max="7203" width="9" style="89" customWidth="1"/>
    <col min="7204" max="7204" width="8" style="89" customWidth="1"/>
    <col min="7205" max="7205" width="11.5703125" style="89" bestFit="1" customWidth="1"/>
    <col min="7206" max="7206" width="8.42578125" style="89" customWidth="1"/>
    <col min="7207" max="7436" width="11.5703125" style="89"/>
    <col min="7437" max="7437" width="4.5703125" style="89" customWidth="1"/>
    <col min="7438" max="7438" width="4" style="89" customWidth="1"/>
    <col min="7439" max="7439" width="9.7109375" style="89" customWidth="1"/>
    <col min="7440" max="7440" width="9.42578125" style="89" customWidth="1"/>
    <col min="7441" max="7441" width="9.85546875" style="89" customWidth="1"/>
    <col min="7442" max="7442" width="12" style="89" customWidth="1"/>
    <col min="7443" max="7443" width="15.42578125" style="89" customWidth="1"/>
    <col min="7444" max="7444" width="13.5703125" style="89" customWidth="1"/>
    <col min="7445" max="7445" width="6" style="89" customWidth="1"/>
    <col min="7446" max="7447" width="9.28515625" style="89" customWidth="1"/>
    <col min="7448" max="7449" width="7.85546875" style="89" customWidth="1"/>
    <col min="7450" max="7450" width="8.42578125" style="89" customWidth="1"/>
    <col min="7451" max="7451" width="10.85546875" style="89" customWidth="1"/>
    <col min="7452" max="7452" width="10.5703125" style="89" customWidth="1"/>
    <col min="7453" max="7453" width="9.28515625" style="89" customWidth="1"/>
    <col min="7454" max="7454" width="8.140625" style="89" customWidth="1"/>
    <col min="7455" max="7455" width="5.85546875" style="89" customWidth="1"/>
    <col min="7456" max="7457" width="10.42578125" style="89" customWidth="1"/>
    <col min="7458" max="7458" width="7.28515625" style="89" customWidth="1"/>
    <col min="7459" max="7459" width="9" style="89" customWidth="1"/>
    <col min="7460" max="7460" width="8" style="89" customWidth="1"/>
    <col min="7461" max="7461" width="11.5703125" style="89" bestFit="1" customWidth="1"/>
    <col min="7462" max="7462" width="8.42578125" style="89" customWidth="1"/>
    <col min="7463" max="7692" width="11.5703125" style="89"/>
    <col min="7693" max="7693" width="4.5703125" style="89" customWidth="1"/>
    <col min="7694" max="7694" width="4" style="89" customWidth="1"/>
    <col min="7695" max="7695" width="9.7109375" style="89" customWidth="1"/>
    <col min="7696" max="7696" width="9.42578125" style="89" customWidth="1"/>
    <col min="7697" max="7697" width="9.85546875" style="89" customWidth="1"/>
    <col min="7698" max="7698" width="12" style="89" customWidth="1"/>
    <col min="7699" max="7699" width="15.42578125" style="89" customWidth="1"/>
    <col min="7700" max="7700" width="13.5703125" style="89" customWidth="1"/>
    <col min="7701" max="7701" width="6" style="89" customWidth="1"/>
    <col min="7702" max="7703" width="9.28515625" style="89" customWidth="1"/>
    <col min="7704" max="7705" width="7.85546875" style="89" customWidth="1"/>
    <col min="7706" max="7706" width="8.42578125" style="89" customWidth="1"/>
    <col min="7707" max="7707" width="10.85546875" style="89" customWidth="1"/>
    <col min="7708" max="7708" width="10.5703125" style="89" customWidth="1"/>
    <col min="7709" max="7709" width="9.28515625" style="89" customWidth="1"/>
    <col min="7710" max="7710" width="8.140625" style="89" customWidth="1"/>
    <col min="7711" max="7711" width="5.85546875" style="89" customWidth="1"/>
    <col min="7712" max="7713" width="10.42578125" style="89" customWidth="1"/>
    <col min="7714" max="7714" width="7.28515625" style="89" customWidth="1"/>
    <col min="7715" max="7715" width="9" style="89" customWidth="1"/>
    <col min="7716" max="7716" width="8" style="89" customWidth="1"/>
    <col min="7717" max="7717" width="11.5703125" style="89" bestFit="1" customWidth="1"/>
    <col min="7718" max="7718" width="8.42578125" style="89" customWidth="1"/>
    <col min="7719" max="7948" width="11.5703125" style="89"/>
    <col min="7949" max="7949" width="4.5703125" style="89" customWidth="1"/>
    <col min="7950" max="7950" width="4" style="89" customWidth="1"/>
    <col min="7951" max="7951" width="9.7109375" style="89" customWidth="1"/>
    <col min="7952" max="7952" width="9.42578125" style="89" customWidth="1"/>
    <col min="7953" max="7953" width="9.85546875" style="89" customWidth="1"/>
    <col min="7954" max="7954" width="12" style="89" customWidth="1"/>
    <col min="7955" max="7955" width="15.42578125" style="89" customWidth="1"/>
    <col min="7956" max="7956" width="13.5703125" style="89" customWidth="1"/>
    <col min="7957" max="7957" width="6" style="89" customWidth="1"/>
    <col min="7958" max="7959" width="9.28515625" style="89" customWidth="1"/>
    <col min="7960" max="7961" width="7.85546875" style="89" customWidth="1"/>
    <col min="7962" max="7962" width="8.42578125" style="89" customWidth="1"/>
    <col min="7963" max="7963" width="10.85546875" style="89" customWidth="1"/>
    <col min="7964" max="7964" width="10.5703125" style="89" customWidth="1"/>
    <col min="7965" max="7965" width="9.28515625" style="89" customWidth="1"/>
    <col min="7966" max="7966" width="8.140625" style="89" customWidth="1"/>
    <col min="7967" max="7967" width="5.85546875" style="89" customWidth="1"/>
    <col min="7968" max="7969" width="10.42578125" style="89" customWidth="1"/>
    <col min="7970" max="7970" width="7.28515625" style="89" customWidth="1"/>
    <col min="7971" max="7971" width="9" style="89" customWidth="1"/>
    <col min="7972" max="7972" width="8" style="89" customWidth="1"/>
    <col min="7973" max="7973" width="11.5703125" style="89" bestFit="1" customWidth="1"/>
    <col min="7974" max="7974" width="8.42578125" style="89" customWidth="1"/>
    <col min="7975" max="8204" width="11.5703125" style="89"/>
    <col min="8205" max="8205" width="4.5703125" style="89" customWidth="1"/>
    <col min="8206" max="8206" width="4" style="89" customWidth="1"/>
    <col min="8207" max="8207" width="9.7109375" style="89" customWidth="1"/>
    <col min="8208" max="8208" width="9.42578125" style="89" customWidth="1"/>
    <col min="8209" max="8209" width="9.85546875" style="89" customWidth="1"/>
    <col min="8210" max="8210" width="12" style="89" customWidth="1"/>
    <col min="8211" max="8211" width="15.42578125" style="89" customWidth="1"/>
    <col min="8212" max="8212" width="13.5703125" style="89" customWidth="1"/>
    <col min="8213" max="8213" width="6" style="89" customWidth="1"/>
    <col min="8214" max="8215" width="9.28515625" style="89" customWidth="1"/>
    <col min="8216" max="8217" width="7.85546875" style="89" customWidth="1"/>
    <col min="8218" max="8218" width="8.42578125" style="89" customWidth="1"/>
    <col min="8219" max="8219" width="10.85546875" style="89" customWidth="1"/>
    <col min="8220" max="8220" width="10.5703125" style="89" customWidth="1"/>
    <col min="8221" max="8221" width="9.28515625" style="89" customWidth="1"/>
    <col min="8222" max="8222" width="8.140625" style="89" customWidth="1"/>
    <col min="8223" max="8223" width="5.85546875" style="89" customWidth="1"/>
    <col min="8224" max="8225" width="10.42578125" style="89" customWidth="1"/>
    <col min="8226" max="8226" width="7.28515625" style="89" customWidth="1"/>
    <col min="8227" max="8227" width="9" style="89" customWidth="1"/>
    <col min="8228" max="8228" width="8" style="89" customWidth="1"/>
    <col min="8229" max="8229" width="11.5703125" style="89" bestFit="1" customWidth="1"/>
    <col min="8230" max="8230" width="8.42578125" style="89" customWidth="1"/>
    <col min="8231" max="8460" width="11.5703125" style="89"/>
    <col min="8461" max="8461" width="4.5703125" style="89" customWidth="1"/>
    <col min="8462" max="8462" width="4" style="89" customWidth="1"/>
    <col min="8463" max="8463" width="9.7109375" style="89" customWidth="1"/>
    <col min="8464" max="8464" width="9.42578125" style="89" customWidth="1"/>
    <col min="8465" max="8465" width="9.85546875" style="89" customWidth="1"/>
    <col min="8466" max="8466" width="12" style="89" customWidth="1"/>
    <col min="8467" max="8467" width="15.42578125" style="89" customWidth="1"/>
    <col min="8468" max="8468" width="13.5703125" style="89" customWidth="1"/>
    <col min="8469" max="8469" width="6" style="89" customWidth="1"/>
    <col min="8470" max="8471" width="9.28515625" style="89" customWidth="1"/>
    <col min="8472" max="8473" width="7.85546875" style="89" customWidth="1"/>
    <col min="8474" max="8474" width="8.42578125" style="89" customWidth="1"/>
    <col min="8475" max="8475" width="10.85546875" style="89" customWidth="1"/>
    <col min="8476" max="8476" width="10.5703125" style="89" customWidth="1"/>
    <col min="8477" max="8477" width="9.28515625" style="89" customWidth="1"/>
    <col min="8478" max="8478" width="8.140625" style="89" customWidth="1"/>
    <col min="8479" max="8479" width="5.85546875" style="89" customWidth="1"/>
    <col min="8480" max="8481" width="10.42578125" style="89" customWidth="1"/>
    <col min="8482" max="8482" width="7.28515625" style="89" customWidth="1"/>
    <col min="8483" max="8483" width="9" style="89" customWidth="1"/>
    <col min="8484" max="8484" width="8" style="89" customWidth="1"/>
    <col min="8485" max="8485" width="11.5703125" style="89" bestFit="1" customWidth="1"/>
    <col min="8486" max="8486" width="8.42578125" style="89" customWidth="1"/>
    <col min="8487" max="8716" width="11.5703125" style="89"/>
    <col min="8717" max="8717" width="4.5703125" style="89" customWidth="1"/>
    <col min="8718" max="8718" width="4" style="89" customWidth="1"/>
    <col min="8719" max="8719" width="9.7109375" style="89" customWidth="1"/>
    <col min="8720" max="8720" width="9.42578125" style="89" customWidth="1"/>
    <col min="8721" max="8721" width="9.85546875" style="89" customWidth="1"/>
    <col min="8722" max="8722" width="12" style="89" customWidth="1"/>
    <col min="8723" max="8723" width="15.42578125" style="89" customWidth="1"/>
    <col min="8724" max="8724" width="13.5703125" style="89" customWidth="1"/>
    <col min="8725" max="8725" width="6" style="89" customWidth="1"/>
    <col min="8726" max="8727" width="9.28515625" style="89" customWidth="1"/>
    <col min="8728" max="8729" width="7.85546875" style="89" customWidth="1"/>
    <col min="8730" max="8730" width="8.42578125" style="89" customWidth="1"/>
    <col min="8731" max="8731" width="10.85546875" style="89" customWidth="1"/>
    <col min="8732" max="8732" width="10.5703125" style="89" customWidth="1"/>
    <col min="8733" max="8733" width="9.28515625" style="89" customWidth="1"/>
    <col min="8734" max="8734" width="8.140625" style="89" customWidth="1"/>
    <col min="8735" max="8735" width="5.85546875" style="89" customWidth="1"/>
    <col min="8736" max="8737" width="10.42578125" style="89" customWidth="1"/>
    <col min="8738" max="8738" width="7.28515625" style="89" customWidth="1"/>
    <col min="8739" max="8739" width="9" style="89" customWidth="1"/>
    <col min="8740" max="8740" width="8" style="89" customWidth="1"/>
    <col min="8741" max="8741" width="11.5703125" style="89" bestFit="1" customWidth="1"/>
    <col min="8742" max="8742" width="8.42578125" style="89" customWidth="1"/>
    <col min="8743" max="8972" width="11.5703125" style="89"/>
    <col min="8973" max="8973" width="4.5703125" style="89" customWidth="1"/>
    <col min="8974" max="8974" width="4" style="89" customWidth="1"/>
    <col min="8975" max="8975" width="9.7109375" style="89" customWidth="1"/>
    <col min="8976" max="8976" width="9.42578125" style="89" customWidth="1"/>
    <col min="8977" max="8977" width="9.85546875" style="89" customWidth="1"/>
    <col min="8978" max="8978" width="12" style="89" customWidth="1"/>
    <col min="8979" max="8979" width="15.42578125" style="89" customWidth="1"/>
    <col min="8980" max="8980" width="13.5703125" style="89" customWidth="1"/>
    <col min="8981" max="8981" width="6" style="89" customWidth="1"/>
    <col min="8982" max="8983" width="9.28515625" style="89" customWidth="1"/>
    <col min="8984" max="8985" width="7.85546875" style="89" customWidth="1"/>
    <col min="8986" max="8986" width="8.42578125" style="89" customWidth="1"/>
    <col min="8987" max="8987" width="10.85546875" style="89" customWidth="1"/>
    <col min="8988" max="8988" width="10.5703125" style="89" customWidth="1"/>
    <col min="8989" max="8989" width="9.28515625" style="89" customWidth="1"/>
    <col min="8990" max="8990" width="8.140625" style="89" customWidth="1"/>
    <col min="8991" max="8991" width="5.85546875" style="89" customWidth="1"/>
    <col min="8992" max="8993" width="10.42578125" style="89" customWidth="1"/>
    <col min="8994" max="8994" width="7.28515625" style="89" customWidth="1"/>
    <col min="8995" max="8995" width="9" style="89" customWidth="1"/>
    <col min="8996" max="8996" width="8" style="89" customWidth="1"/>
    <col min="8997" max="8997" width="11.5703125" style="89" bestFit="1" customWidth="1"/>
    <col min="8998" max="8998" width="8.42578125" style="89" customWidth="1"/>
    <col min="8999" max="9228" width="11.5703125" style="89"/>
    <col min="9229" max="9229" width="4.5703125" style="89" customWidth="1"/>
    <col min="9230" max="9230" width="4" style="89" customWidth="1"/>
    <col min="9231" max="9231" width="9.7109375" style="89" customWidth="1"/>
    <col min="9232" max="9232" width="9.42578125" style="89" customWidth="1"/>
    <col min="9233" max="9233" width="9.85546875" style="89" customWidth="1"/>
    <col min="9234" max="9234" width="12" style="89" customWidth="1"/>
    <col min="9235" max="9235" width="15.42578125" style="89" customWidth="1"/>
    <col min="9236" max="9236" width="13.5703125" style="89" customWidth="1"/>
    <col min="9237" max="9237" width="6" style="89" customWidth="1"/>
    <col min="9238" max="9239" width="9.28515625" style="89" customWidth="1"/>
    <col min="9240" max="9241" width="7.85546875" style="89" customWidth="1"/>
    <col min="9242" max="9242" width="8.42578125" style="89" customWidth="1"/>
    <col min="9243" max="9243" width="10.85546875" style="89" customWidth="1"/>
    <col min="9244" max="9244" width="10.5703125" style="89" customWidth="1"/>
    <col min="9245" max="9245" width="9.28515625" style="89" customWidth="1"/>
    <col min="9246" max="9246" width="8.140625" style="89" customWidth="1"/>
    <col min="9247" max="9247" width="5.85546875" style="89" customWidth="1"/>
    <col min="9248" max="9249" width="10.42578125" style="89" customWidth="1"/>
    <col min="9250" max="9250" width="7.28515625" style="89" customWidth="1"/>
    <col min="9251" max="9251" width="9" style="89" customWidth="1"/>
    <col min="9252" max="9252" width="8" style="89" customWidth="1"/>
    <col min="9253" max="9253" width="11.5703125" style="89" bestFit="1" customWidth="1"/>
    <col min="9254" max="9254" width="8.42578125" style="89" customWidth="1"/>
    <col min="9255" max="9484" width="11.5703125" style="89"/>
    <col min="9485" max="9485" width="4.5703125" style="89" customWidth="1"/>
    <col min="9486" max="9486" width="4" style="89" customWidth="1"/>
    <col min="9487" max="9487" width="9.7109375" style="89" customWidth="1"/>
    <col min="9488" max="9488" width="9.42578125" style="89" customWidth="1"/>
    <col min="9489" max="9489" width="9.85546875" style="89" customWidth="1"/>
    <col min="9490" max="9490" width="12" style="89" customWidth="1"/>
    <col min="9491" max="9491" width="15.42578125" style="89" customWidth="1"/>
    <col min="9492" max="9492" width="13.5703125" style="89" customWidth="1"/>
    <col min="9493" max="9493" width="6" style="89" customWidth="1"/>
    <col min="9494" max="9495" width="9.28515625" style="89" customWidth="1"/>
    <col min="9496" max="9497" width="7.85546875" style="89" customWidth="1"/>
    <col min="9498" max="9498" width="8.42578125" style="89" customWidth="1"/>
    <col min="9499" max="9499" width="10.85546875" style="89" customWidth="1"/>
    <col min="9500" max="9500" width="10.5703125" style="89" customWidth="1"/>
    <col min="9501" max="9501" width="9.28515625" style="89" customWidth="1"/>
    <col min="9502" max="9502" width="8.140625" style="89" customWidth="1"/>
    <col min="9503" max="9503" width="5.85546875" style="89" customWidth="1"/>
    <col min="9504" max="9505" width="10.42578125" style="89" customWidth="1"/>
    <col min="9506" max="9506" width="7.28515625" style="89" customWidth="1"/>
    <col min="9507" max="9507" width="9" style="89" customWidth="1"/>
    <col min="9508" max="9508" width="8" style="89" customWidth="1"/>
    <col min="9509" max="9509" width="11.5703125" style="89" bestFit="1" customWidth="1"/>
    <col min="9510" max="9510" width="8.42578125" style="89" customWidth="1"/>
    <col min="9511" max="9740" width="11.5703125" style="89"/>
    <col min="9741" max="9741" width="4.5703125" style="89" customWidth="1"/>
    <col min="9742" max="9742" width="4" style="89" customWidth="1"/>
    <col min="9743" max="9743" width="9.7109375" style="89" customWidth="1"/>
    <col min="9744" max="9744" width="9.42578125" style="89" customWidth="1"/>
    <col min="9745" max="9745" width="9.85546875" style="89" customWidth="1"/>
    <col min="9746" max="9746" width="12" style="89" customWidth="1"/>
    <col min="9747" max="9747" width="15.42578125" style="89" customWidth="1"/>
    <col min="9748" max="9748" width="13.5703125" style="89" customWidth="1"/>
    <col min="9749" max="9749" width="6" style="89" customWidth="1"/>
    <col min="9750" max="9751" width="9.28515625" style="89" customWidth="1"/>
    <col min="9752" max="9753" width="7.85546875" style="89" customWidth="1"/>
    <col min="9754" max="9754" width="8.42578125" style="89" customWidth="1"/>
    <col min="9755" max="9755" width="10.85546875" style="89" customWidth="1"/>
    <col min="9756" max="9756" width="10.5703125" style="89" customWidth="1"/>
    <col min="9757" max="9757" width="9.28515625" style="89" customWidth="1"/>
    <col min="9758" max="9758" width="8.140625" style="89" customWidth="1"/>
    <col min="9759" max="9759" width="5.85546875" style="89" customWidth="1"/>
    <col min="9760" max="9761" width="10.42578125" style="89" customWidth="1"/>
    <col min="9762" max="9762" width="7.28515625" style="89" customWidth="1"/>
    <col min="9763" max="9763" width="9" style="89" customWidth="1"/>
    <col min="9764" max="9764" width="8" style="89" customWidth="1"/>
    <col min="9765" max="9765" width="11.5703125" style="89" bestFit="1" customWidth="1"/>
    <col min="9766" max="9766" width="8.42578125" style="89" customWidth="1"/>
    <col min="9767" max="9996" width="11.5703125" style="89"/>
    <col min="9997" max="9997" width="4.5703125" style="89" customWidth="1"/>
    <col min="9998" max="9998" width="4" style="89" customWidth="1"/>
    <col min="9999" max="9999" width="9.7109375" style="89" customWidth="1"/>
    <col min="10000" max="10000" width="9.42578125" style="89" customWidth="1"/>
    <col min="10001" max="10001" width="9.85546875" style="89" customWidth="1"/>
    <col min="10002" max="10002" width="12" style="89" customWidth="1"/>
    <col min="10003" max="10003" width="15.42578125" style="89" customWidth="1"/>
    <col min="10004" max="10004" width="13.5703125" style="89" customWidth="1"/>
    <col min="10005" max="10005" width="6" style="89" customWidth="1"/>
    <col min="10006" max="10007" width="9.28515625" style="89" customWidth="1"/>
    <col min="10008" max="10009" width="7.85546875" style="89" customWidth="1"/>
    <col min="10010" max="10010" width="8.42578125" style="89" customWidth="1"/>
    <col min="10011" max="10011" width="10.85546875" style="89" customWidth="1"/>
    <col min="10012" max="10012" width="10.5703125" style="89" customWidth="1"/>
    <col min="10013" max="10013" width="9.28515625" style="89" customWidth="1"/>
    <col min="10014" max="10014" width="8.140625" style="89" customWidth="1"/>
    <col min="10015" max="10015" width="5.85546875" style="89" customWidth="1"/>
    <col min="10016" max="10017" width="10.42578125" style="89" customWidth="1"/>
    <col min="10018" max="10018" width="7.28515625" style="89" customWidth="1"/>
    <col min="10019" max="10019" width="9" style="89" customWidth="1"/>
    <col min="10020" max="10020" width="8" style="89" customWidth="1"/>
    <col min="10021" max="10021" width="11.5703125" style="89" bestFit="1" customWidth="1"/>
    <col min="10022" max="10022" width="8.42578125" style="89" customWidth="1"/>
    <col min="10023" max="10252" width="11.5703125" style="89"/>
    <col min="10253" max="10253" width="4.5703125" style="89" customWidth="1"/>
    <col min="10254" max="10254" width="4" style="89" customWidth="1"/>
    <col min="10255" max="10255" width="9.7109375" style="89" customWidth="1"/>
    <col min="10256" max="10256" width="9.42578125" style="89" customWidth="1"/>
    <col min="10257" max="10257" width="9.85546875" style="89" customWidth="1"/>
    <col min="10258" max="10258" width="12" style="89" customWidth="1"/>
    <col min="10259" max="10259" width="15.42578125" style="89" customWidth="1"/>
    <col min="10260" max="10260" width="13.5703125" style="89" customWidth="1"/>
    <col min="10261" max="10261" width="6" style="89" customWidth="1"/>
    <col min="10262" max="10263" width="9.28515625" style="89" customWidth="1"/>
    <col min="10264" max="10265" width="7.85546875" style="89" customWidth="1"/>
    <col min="10266" max="10266" width="8.42578125" style="89" customWidth="1"/>
    <col min="10267" max="10267" width="10.85546875" style="89" customWidth="1"/>
    <col min="10268" max="10268" width="10.5703125" style="89" customWidth="1"/>
    <col min="10269" max="10269" width="9.28515625" style="89" customWidth="1"/>
    <col min="10270" max="10270" width="8.140625" style="89" customWidth="1"/>
    <col min="10271" max="10271" width="5.85546875" style="89" customWidth="1"/>
    <col min="10272" max="10273" width="10.42578125" style="89" customWidth="1"/>
    <col min="10274" max="10274" width="7.28515625" style="89" customWidth="1"/>
    <col min="10275" max="10275" width="9" style="89" customWidth="1"/>
    <col min="10276" max="10276" width="8" style="89" customWidth="1"/>
    <col min="10277" max="10277" width="11.5703125" style="89" bestFit="1" customWidth="1"/>
    <col min="10278" max="10278" width="8.42578125" style="89" customWidth="1"/>
    <col min="10279" max="10508" width="11.5703125" style="89"/>
    <col min="10509" max="10509" width="4.5703125" style="89" customWidth="1"/>
    <col min="10510" max="10510" width="4" style="89" customWidth="1"/>
    <col min="10511" max="10511" width="9.7109375" style="89" customWidth="1"/>
    <col min="10512" max="10512" width="9.42578125" style="89" customWidth="1"/>
    <col min="10513" max="10513" width="9.85546875" style="89" customWidth="1"/>
    <col min="10514" max="10514" width="12" style="89" customWidth="1"/>
    <col min="10515" max="10515" width="15.42578125" style="89" customWidth="1"/>
    <col min="10516" max="10516" width="13.5703125" style="89" customWidth="1"/>
    <col min="10517" max="10517" width="6" style="89" customWidth="1"/>
    <col min="10518" max="10519" width="9.28515625" style="89" customWidth="1"/>
    <col min="10520" max="10521" width="7.85546875" style="89" customWidth="1"/>
    <col min="10522" max="10522" width="8.42578125" style="89" customWidth="1"/>
    <col min="10523" max="10523" width="10.85546875" style="89" customWidth="1"/>
    <col min="10524" max="10524" width="10.5703125" style="89" customWidth="1"/>
    <col min="10525" max="10525" width="9.28515625" style="89" customWidth="1"/>
    <col min="10526" max="10526" width="8.140625" style="89" customWidth="1"/>
    <col min="10527" max="10527" width="5.85546875" style="89" customWidth="1"/>
    <col min="10528" max="10529" width="10.42578125" style="89" customWidth="1"/>
    <col min="10530" max="10530" width="7.28515625" style="89" customWidth="1"/>
    <col min="10531" max="10531" width="9" style="89" customWidth="1"/>
    <col min="10532" max="10532" width="8" style="89" customWidth="1"/>
    <col min="10533" max="10533" width="11.5703125" style="89" bestFit="1" customWidth="1"/>
    <col min="10534" max="10534" width="8.42578125" style="89" customWidth="1"/>
    <col min="10535" max="10764" width="11.5703125" style="89"/>
    <col min="10765" max="10765" width="4.5703125" style="89" customWidth="1"/>
    <col min="10766" max="10766" width="4" style="89" customWidth="1"/>
    <col min="10767" max="10767" width="9.7109375" style="89" customWidth="1"/>
    <col min="10768" max="10768" width="9.42578125" style="89" customWidth="1"/>
    <col min="10769" max="10769" width="9.85546875" style="89" customWidth="1"/>
    <col min="10770" max="10770" width="12" style="89" customWidth="1"/>
    <col min="10771" max="10771" width="15.42578125" style="89" customWidth="1"/>
    <col min="10772" max="10772" width="13.5703125" style="89" customWidth="1"/>
    <col min="10773" max="10773" width="6" style="89" customWidth="1"/>
    <col min="10774" max="10775" width="9.28515625" style="89" customWidth="1"/>
    <col min="10776" max="10777" width="7.85546875" style="89" customWidth="1"/>
    <col min="10778" max="10778" width="8.42578125" style="89" customWidth="1"/>
    <col min="10779" max="10779" width="10.85546875" style="89" customWidth="1"/>
    <col min="10780" max="10780" width="10.5703125" style="89" customWidth="1"/>
    <col min="10781" max="10781" width="9.28515625" style="89" customWidth="1"/>
    <col min="10782" max="10782" width="8.140625" style="89" customWidth="1"/>
    <col min="10783" max="10783" width="5.85546875" style="89" customWidth="1"/>
    <col min="10784" max="10785" width="10.42578125" style="89" customWidth="1"/>
    <col min="10786" max="10786" width="7.28515625" style="89" customWidth="1"/>
    <col min="10787" max="10787" width="9" style="89" customWidth="1"/>
    <col min="10788" max="10788" width="8" style="89" customWidth="1"/>
    <col min="10789" max="10789" width="11.5703125" style="89" bestFit="1" customWidth="1"/>
    <col min="10790" max="10790" width="8.42578125" style="89" customWidth="1"/>
    <col min="10791" max="11020" width="11.5703125" style="89"/>
    <col min="11021" max="11021" width="4.5703125" style="89" customWidth="1"/>
    <col min="11022" max="11022" width="4" style="89" customWidth="1"/>
    <col min="11023" max="11023" width="9.7109375" style="89" customWidth="1"/>
    <col min="11024" max="11024" width="9.42578125" style="89" customWidth="1"/>
    <col min="11025" max="11025" width="9.85546875" style="89" customWidth="1"/>
    <col min="11026" max="11026" width="12" style="89" customWidth="1"/>
    <col min="11027" max="11027" width="15.42578125" style="89" customWidth="1"/>
    <col min="11028" max="11028" width="13.5703125" style="89" customWidth="1"/>
    <col min="11029" max="11029" width="6" style="89" customWidth="1"/>
    <col min="11030" max="11031" width="9.28515625" style="89" customWidth="1"/>
    <col min="11032" max="11033" width="7.85546875" style="89" customWidth="1"/>
    <col min="11034" max="11034" width="8.42578125" style="89" customWidth="1"/>
    <col min="11035" max="11035" width="10.85546875" style="89" customWidth="1"/>
    <col min="11036" max="11036" width="10.5703125" style="89" customWidth="1"/>
    <col min="11037" max="11037" width="9.28515625" style="89" customWidth="1"/>
    <col min="11038" max="11038" width="8.140625" style="89" customWidth="1"/>
    <col min="11039" max="11039" width="5.85546875" style="89" customWidth="1"/>
    <col min="11040" max="11041" width="10.42578125" style="89" customWidth="1"/>
    <col min="11042" max="11042" width="7.28515625" style="89" customWidth="1"/>
    <col min="11043" max="11043" width="9" style="89" customWidth="1"/>
    <col min="11044" max="11044" width="8" style="89" customWidth="1"/>
    <col min="11045" max="11045" width="11.5703125" style="89" bestFit="1" customWidth="1"/>
    <col min="11046" max="11046" width="8.42578125" style="89" customWidth="1"/>
    <col min="11047" max="11276" width="11.5703125" style="89"/>
    <col min="11277" max="11277" width="4.5703125" style="89" customWidth="1"/>
    <col min="11278" max="11278" width="4" style="89" customWidth="1"/>
    <col min="11279" max="11279" width="9.7109375" style="89" customWidth="1"/>
    <col min="11280" max="11280" width="9.42578125" style="89" customWidth="1"/>
    <col min="11281" max="11281" width="9.85546875" style="89" customWidth="1"/>
    <col min="11282" max="11282" width="12" style="89" customWidth="1"/>
    <col min="11283" max="11283" width="15.42578125" style="89" customWidth="1"/>
    <col min="11284" max="11284" width="13.5703125" style="89" customWidth="1"/>
    <col min="11285" max="11285" width="6" style="89" customWidth="1"/>
    <col min="11286" max="11287" width="9.28515625" style="89" customWidth="1"/>
    <col min="11288" max="11289" width="7.85546875" style="89" customWidth="1"/>
    <col min="11290" max="11290" width="8.42578125" style="89" customWidth="1"/>
    <col min="11291" max="11291" width="10.85546875" style="89" customWidth="1"/>
    <col min="11292" max="11292" width="10.5703125" style="89" customWidth="1"/>
    <col min="11293" max="11293" width="9.28515625" style="89" customWidth="1"/>
    <col min="11294" max="11294" width="8.140625" style="89" customWidth="1"/>
    <col min="11295" max="11295" width="5.85546875" style="89" customWidth="1"/>
    <col min="11296" max="11297" width="10.42578125" style="89" customWidth="1"/>
    <col min="11298" max="11298" width="7.28515625" style="89" customWidth="1"/>
    <col min="11299" max="11299" width="9" style="89" customWidth="1"/>
    <col min="11300" max="11300" width="8" style="89" customWidth="1"/>
    <col min="11301" max="11301" width="11.5703125" style="89" bestFit="1" customWidth="1"/>
    <col min="11302" max="11302" width="8.42578125" style="89" customWidth="1"/>
    <col min="11303" max="11532" width="11.5703125" style="89"/>
    <col min="11533" max="11533" width="4.5703125" style="89" customWidth="1"/>
    <col min="11534" max="11534" width="4" style="89" customWidth="1"/>
    <col min="11535" max="11535" width="9.7109375" style="89" customWidth="1"/>
    <col min="11536" max="11536" width="9.42578125" style="89" customWidth="1"/>
    <col min="11537" max="11537" width="9.85546875" style="89" customWidth="1"/>
    <col min="11538" max="11538" width="12" style="89" customWidth="1"/>
    <col min="11539" max="11539" width="15.42578125" style="89" customWidth="1"/>
    <col min="11540" max="11540" width="13.5703125" style="89" customWidth="1"/>
    <col min="11541" max="11541" width="6" style="89" customWidth="1"/>
    <col min="11542" max="11543" width="9.28515625" style="89" customWidth="1"/>
    <col min="11544" max="11545" width="7.85546875" style="89" customWidth="1"/>
    <col min="11546" max="11546" width="8.42578125" style="89" customWidth="1"/>
    <col min="11547" max="11547" width="10.85546875" style="89" customWidth="1"/>
    <col min="11548" max="11548" width="10.5703125" style="89" customWidth="1"/>
    <col min="11549" max="11549" width="9.28515625" style="89" customWidth="1"/>
    <col min="11550" max="11550" width="8.140625" style="89" customWidth="1"/>
    <col min="11551" max="11551" width="5.85546875" style="89" customWidth="1"/>
    <col min="11552" max="11553" width="10.42578125" style="89" customWidth="1"/>
    <col min="11554" max="11554" width="7.28515625" style="89" customWidth="1"/>
    <col min="11555" max="11555" width="9" style="89" customWidth="1"/>
    <col min="11556" max="11556" width="8" style="89" customWidth="1"/>
    <col min="11557" max="11557" width="11.5703125" style="89" bestFit="1" customWidth="1"/>
    <col min="11558" max="11558" width="8.42578125" style="89" customWidth="1"/>
    <col min="11559" max="11788" width="11.5703125" style="89"/>
    <col min="11789" max="11789" width="4.5703125" style="89" customWidth="1"/>
    <col min="11790" max="11790" width="4" style="89" customWidth="1"/>
    <col min="11791" max="11791" width="9.7109375" style="89" customWidth="1"/>
    <col min="11792" max="11792" width="9.42578125" style="89" customWidth="1"/>
    <col min="11793" max="11793" width="9.85546875" style="89" customWidth="1"/>
    <col min="11794" max="11794" width="12" style="89" customWidth="1"/>
    <col min="11795" max="11795" width="15.42578125" style="89" customWidth="1"/>
    <col min="11796" max="11796" width="13.5703125" style="89" customWidth="1"/>
    <col min="11797" max="11797" width="6" style="89" customWidth="1"/>
    <col min="11798" max="11799" width="9.28515625" style="89" customWidth="1"/>
    <col min="11800" max="11801" width="7.85546875" style="89" customWidth="1"/>
    <col min="11802" max="11802" width="8.42578125" style="89" customWidth="1"/>
    <col min="11803" max="11803" width="10.85546875" style="89" customWidth="1"/>
    <col min="11804" max="11804" width="10.5703125" style="89" customWidth="1"/>
    <col min="11805" max="11805" width="9.28515625" style="89" customWidth="1"/>
    <col min="11806" max="11806" width="8.140625" style="89" customWidth="1"/>
    <col min="11807" max="11807" width="5.85546875" style="89" customWidth="1"/>
    <col min="11808" max="11809" width="10.42578125" style="89" customWidth="1"/>
    <col min="11810" max="11810" width="7.28515625" style="89" customWidth="1"/>
    <col min="11811" max="11811" width="9" style="89" customWidth="1"/>
    <col min="11812" max="11812" width="8" style="89" customWidth="1"/>
    <col min="11813" max="11813" width="11.5703125" style="89" bestFit="1" customWidth="1"/>
    <col min="11814" max="11814" width="8.42578125" style="89" customWidth="1"/>
    <col min="11815" max="12044" width="11.5703125" style="89"/>
    <col min="12045" max="12045" width="4.5703125" style="89" customWidth="1"/>
    <col min="12046" max="12046" width="4" style="89" customWidth="1"/>
    <col min="12047" max="12047" width="9.7109375" style="89" customWidth="1"/>
    <col min="12048" max="12048" width="9.42578125" style="89" customWidth="1"/>
    <col min="12049" max="12049" width="9.85546875" style="89" customWidth="1"/>
    <col min="12050" max="12050" width="12" style="89" customWidth="1"/>
    <col min="12051" max="12051" width="15.42578125" style="89" customWidth="1"/>
    <col min="12052" max="12052" width="13.5703125" style="89" customWidth="1"/>
    <col min="12053" max="12053" width="6" style="89" customWidth="1"/>
    <col min="12054" max="12055" width="9.28515625" style="89" customWidth="1"/>
    <col min="12056" max="12057" width="7.85546875" style="89" customWidth="1"/>
    <col min="12058" max="12058" width="8.42578125" style="89" customWidth="1"/>
    <col min="12059" max="12059" width="10.85546875" style="89" customWidth="1"/>
    <col min="12060" max="12060" width="10.5703125" style="89" customWidth="1"/>
    <col min="12061" max="12061" width="9.28515625" style="89" customWidth="1"/>
    <col min="12062" max="12062" width="8.140625" style="89" customWidth="1"/>
    <col min="12063" max="12063" width="5.85546875" style="89" customWidth="1"/>
    <col min="12064" max="12065" width="10.42578125" style="89" customWidth="1"/>
    <col min="12066" max="12066" width="7.28515625" style="89" customWidth="1"/>
    <col min="12067" max="12067" width="9" style="89" customWidth="1"/>
    <col min="12068" max="12068" width="8" style="89" customWidth="1"/>
    <col min="12069" max="12069" width="11.5703125" style="89" bestFit="1" customWidth="1"/>
    <col min="12070" max="12070" width="8.42578125" style="89" customWidth="1"/>
    <col min="12071" max="12300" width="11.5703125" style="89"/>
    <col min="12301" max="12301" width="4.5703125" style="89" customWidth="1"/>
    <col min="12302" max="12302" width="4" style="89" customWidth="1"/>
    <col min="12303" max="12303" width="9.7109375" style="89" customWidth="1"/>
    <col min="12304" max="12304" width="9.42578125" style="89" customWidth="1"/>
    <col min="12305" max="12305" width="9.85546875" style="89" customWidth="1"/>
    <col min="12306" max="12306" width="12" style="89" customWidth="1"/>
    <col min="12307" max="12307" width="15.42578125" style="89" customWidth="1"/>
    <col min="12308" max="12308" width="13.5703125" style="89" customWidth="1"/>
    <col min="12309" max="12309" width="6" style="89" customWidth="1"/>
    <col min="12310" max="12311" width="9.28515625" style="89" customWidth="1"/>
    <col min="12312" max="12313" width="7.85546875" style="89" customWidth="1"/>
    <col min="12314" max="12314" width="8.42578125" style="89" customWidth="1"/>
    <col min="12315" max="12315" width="10.85546875" style="89" customWidth="1"/>
    <col min="12316" max="12316" width="10.5703125" style="89" customWidth="1"/>
    <col min="12317" max="12317" width="9.28515625" style="89" customWidth="1"/>
    <col min="12318" max="12318" width="8.140625" style="89" customWidth="1"/>
    <col min="12319" max="12319" width="5.85546875" style="89" customWidth="1"/>
    <col min="12320" max="12321" width="10.42578125" style="89" customWidth="1"/>
    <col min="12322" max="12322" width="7.28515625" style="89" customWidth="1"/>
    <col min="12323" max="12323" width="9" style="89" customWidth="1"/>
    <col min="12324" max="12324" width="8" style="89" customWidth="1"/>
    <col min="12325" max="12325" width="11.5703125" style="89" bestFit="1" customWidth="1"/>
    <col min="12326" max="12326" width="8.42578125" style="89" customWidth="1"/>
    <col min="12327" max="12556" width="11.5703125" style="89"/>
    <col min="12557" max="12557" width="4.5703125" style="89" customWidth="1"/>
    <col min="12558" max="12558" width="4" style="89" customWidth="1"/>
    <col min="12559" max="12559" width="9.7109375" style="89" customWidth="1"/>
    <col min="12560" max="12560" width="9.42578125" style="89" customWidth="1"/>
    <col min="12561" max="12561" width="9.85546875" style="89" customWidth="1"/>
    <col min="12562" max="12562" width="12" style="89" customWidth="1"/>
    <col min="12563" max="12563" width="15.42578125" style="89" customWidth="1"/>
    <col min="12564" max="12564" width="13.5703125" style="89" customWidth="1"/>
    <col min="12565" max="12565" width="6" style="89" customWidth="1"/>
    <col min="12566" max="12567" width="9.28515625" style="89" customWidth="1"/>
    <col min="12568" max="12569" width="7.85546875" style="89" customWidth="1"/>
    <col min="12570" max="12570" width="8.42578125" style="89" customWidth="1"/>
    <col min="12571" max="12571" width="10.85546875" style="89" customWidth="1"/>
    <col min="12572" max="12572" width="10.5703125" style="89" customWidth="1"/>
    <col min="12573" max="12573" width="9.28515625" style="89" customWidth="1"/>
    <col min="12574" max="12574" width="8.140625" style="89" customWidth="1"/>
    <col min="12575" max="12575" width="5.85546875" style="89" customWidth="1"/>
    <col min="12576" max="12577" width="10.42578125" style="89" customWidth="1"/>
    <col min="12578" max="12578" width="7.28515625" style="89" customWidth="1"/>
    <col min="12579" max="12579" width="9" style="89" customWidth="1"/>
    <col min="12580" max="12580" width="8" style="89" customWidth="1"/>
    <col min="12581" max="12581" width="11.5703125" style="89" bestFit="1" customWidth="1"/>
    <col min="12582" max="12582" width="8.42578125" style="89" customWidth="1"/>
    <col min="12583" max="12812" width="11.5703125" style="89"/>
    <col min="12813" max="12813" width="4.5703125" style="89" customWidth="1"/>
    <col min="12814" max="12814" width="4" style="89" customWidth="1"/>
    <col min="12815" max="12815" width="9.7109375" style="89" customWidth="1"/>
    <col min="12816" max="12816" width="9.42578125" style="89" customWidth="1"/>
    <col min="12817" max="12817" width="9.85546875" style="89" customWidth="1"/>
    <col min="12818" max="12818" width="12" style="89" customWidth="1"/>
    <col min="12819" max="12819" width="15.42578125" style="89" customWidth="1"/>
    <col min="12820" max="12820" width="13.5703125" style="89" customWidth="1"/>
    <col min="12821" max="12821" width="6" style="89" customWidth="1"/>
    <col min="12822" max="12823" width="9.28515625" style="89" customWidth="1"/>
    <col min="12824" max="12825" width="7.85546875" style="89" customWidth="1"/>
    <col min="12826" max="12826" width="8.42578125" style="89" customWidth="1"/>
    <col min="12827" max="12827" width="10.85546875" style="89" customWidth="1"/>
    <col min="12828" max="12828" width="10.5703125" style="89" customWidth="1"/>
    <col min="12829" max="12829" width="9.28515625" style="89" customWidth="1"/>
    <col min="12830" max="12830" width="8.140625" style="89" customWidth="1"/>
    <col min="12831" max="12831" width="5.85546875" style="89" customWidth="1"/>
    <col min="12832" max="12833" width="10.42578125" style="89" customWidth="1"/>
    <col min="12834" max="12834" width="7.28515625" style="89" customWidth="1"/>
    <col min="12835" max="12835" width="9" style="89" customWidth="1"/>
    <col min="12836" max="12836" width="8" style="89" customWidth="1"/>
    <col min="12837" max="12837" width="11.5703125" style="89" bestFit="1" customWidth="1"/>
    <col min="12838" max="12838" width="8.42578125" style="89" customWidth="1"/>
    <col min="12839" max="13068" width="11.5703125" style="89"/>
    <col min="13069" max="13069" width="4.5703125" style="89" customWidth="1"/>
    <col min="13070" max="13070" width="4" style="89" customWidth="1"/>
    <col min="13071" max="13071" width="9.7109375" style="89" customWidth="1"/>
    <col min="13072" max="13072" width="9.42578125" style="89" customWidth="1"/>
    <col min="13073" max="13073" width="9.85546875" style="89" customWidth="1"/>
    <col min="13074" max="13074" width="12" style="89" customWidth="1"/>
    <col min="13075" max="13075" width="15.42578125" style="89" customWidth="1"/>
    <col min="13076" max="13076" width="13.5703125" style="89" customWidth="1"/>
    <col min="13077" max="13077" width="6" style="89" customWidth="1"/>
    <col min="13078" max="13079" width="9.28515625" style="89" customWidth="1"/>
    <col min="13080" max="13081" width="7.85546875" style="89" customWidth="1"/>
    <col min="13082" max="13082" width="8.42578125" style="89" customWidth="1"/>
    <col min="13083" max="13083" width="10.85546875" style="89" customWidth="1"/>
    <col min="13084" max="13084" width="10.5703125" style="89" customWidth="1"/>
    <col min="13085" max="13085" width="9.28515625" style="89" customWidth="1"/>
    <col min="13086" max="13086" width="8.140625" style="89" customWidth="1"/>
    <col min="13087" max="13087" width="5.85546875" style="89" customWidth="1"/>
    <col min="13088" max="13089" width="10.42578125" style="89" customWidth="1"/>
    <col min="13090" max="13090" width="7.28515625" style="89" customWidth="1"/>
    <col min="13091" max="13091" width="9" style="89" customWidth="1"/>
    <col min="13092" max="13092" width="8" style="89" customWidth="1"/>
    <col min="13093" max="13093" width="11.5703125" style="89" bestFit="1" customWidth="1"/>
    <col min="13094" max="13094" width="8.42578125" style="89" customWidth="1"/>
    <col min="13095" max="13324" width="11.5703125" style="89"/>
    <col min="13325" max="13325" width="4.5703125" style="89" customWidth="1"/>
    <col min="13326" max="13326" width="4" style="89" customWidth="1"/>
    <col min="13327" max="13327" width="9.7109375" style="89" customWidth="1"/>
    <col min="13328" max="13328" width="9.42578125" style="89" customWidth="1"/>
    <col min="13329" max="13329" width="9.85546875" style="89" customWidth="1"/>
    <col min="13330" max="13330" width="12" style="89" customWidth="1"/>
    <col min="13331" max="13331" width="15.42578125" style="89" customWidth="1"/>
    <col min="13332" max="13332" width="13.5703125" style="89" customWidth="1"/>
    <col min="13333" max="13333" width="6" style="89" customWidth="1"/>
    <col min="13334" max="13335" width="9.28515625" style="89" customWidth="1"/>
    <col min="13336" max="13337" width="7.85546875" style="89" customWidth="1"/>
    <col min="13338" max="13338" width="8.42578125" style="89" customWidth="1"/>
    <col min="13339" max="13339" width="10.85546875" style="89" customWidth="1"/>
    <col min="13340" max="13340" width="10.5703125" style="89" customWidth="1"/>
    <col min="13341" max="13341" width="9.28515625" style="89" customWidth="1"/>
    <col min="13342" max="13342" width="8.140625" style="89" customWidth="1"/>
    <col min="13343" max="13343" width="5.85546875" style="89" customWidth="1"/>
    <col min="13344" max="13345" width="10.42578125" style="89" customWidth="1"/>
    <col min="13346" max="13346" width="7.28515625" style="89" customWidth="1"/>
    <col min="13347" max="13347" width="9" style="89" customWidth="1"/>
    <col min="13348" max="13348" width="8" style="89" customWidth="1"/>
    <col min="13349" max="13349" width="11.5703125" style="89" bestFit="1" customWidth="1"/>
    <col min="13350" max="13350" width="8.42578125" style="89" customWidth="1"/>
    <col min="13351" max="13580" width="11.5703125" style="89"/>
    <col min="13581" max="13581" width="4.5703125" style="89" customWidth="1"/>
    <col min="13582" max="13582" width="4" style="89" customWidth="1"/>
    <col min="13583" max="13583" width="9.7109375" style="89" customWidth="1"/>
    <col min="13584" max="13584" width="9.42578125" style="89" customWidth="1"/>
    <col min="13585" max="13585" width="9.85546875" style="89" customWidth="1"/>
    <col min="13586" max="13586" width="12" style="89" customWidth="1"/>
    <col min="13587" max="13587" width="15.42578125" style="89" customWidth="1"/>
    <col min="13588" max="13588" width="13.5703125" style="89" customWidth="1"/>
    <col min="13589" max="13589" width="6" style="89" customWidth="1"/>
    <col min="13590" max="13591" width="9.28515625" style="89" customWidth="1"/>
    <col min="13592" max="13593" width="7.85546875" style="89" customWidth="1"/>
    <col min="13594" max="13594" width="8.42578125" style="89" customWidth="1"/>
    <col min="13595" max="13595" width="10.85546875" style="89" customWidth="1"/>
    <col min="13596" max="13596" width="10.5703125" style="89" customWidth="1"/>
    <col min="13597" max="13597" width="9.28515625" style="89" customWidth="1"/>
    <col min="13598" max="13598" width="8.140625" style="89" customWidth="1"/>
    <col min="13599" max="13599" width="5.85546875" style="89" customWidth="1"/>
    <col min="13600" max="13601" width="10.42578125" style="89" customWidth="1"/>
    <col min="13602" max="13602" width="7.28515625" style="89" customWidth="1"/>
    <col min="13603" max="13603" width="9" style="89" customWidth="1"/>
    <col min="13604" max="13604" width="8" style="89" customWidth="1"/>
    <col min="13605" max="13605" width="11.5703125" style="89" bestFit="1" customWidth="1"/>
    <col min="13606" max="13606" width="8.42578125" style="89" customWidth="1"/>
    <col min="13607" max="13836" width="11.5703125" style="89"/>
    <col min="13837" max="13837" width="4.5703125" style="89" customWidth="1"/>
    <col min="13838" max="13838" width="4" style="89" customWidth="1"/>
    <col min="13839" max="13839" width="9.7109375" style="89" customWidth="1"/>
    <col min="13840" max="13840" width="9.42578125" style="89" customWidth="1"/>
    <col min="13841" max="13841" width="9.85546875" style="89" customWidth="1"/>
    <col min="13842" max="13842" width="12" style="89" customWidth="1"/>
    <col min="13843" max="13843" width="15.42578125" style="89" customWidth="1"/>
    <col min="13844" max="13844" width="13.5703125" style="89" customWidth="1"/>
    <col min="13845" max="13845" width="6" style="89" customWidth="1"/>
    <col min="13846" max="13847" width="9.28515625" style="89" customWidth="1"/>
    <col min="13848" max="13849" width="7.85546875" style="89" customWidth="1"/>
    <col min="13850" max="13850" width="8.42578125" style="89" customWidth="1"/>
    <col min="13851" max="13851" width="10.85546875" style="89" customWidth="1"/>
    <col min="13852" max="13852" width="10.5703125" style="89" customWidth="1"/>
    <col min="13853" max="13853" width="9.28515625" style="89" customWidth="1"/>
    <col min="13854" max="13854" width="8.140625" style="89" customWidth="1"/>
    <col min="13855" max="13855" width="5.85546875" style="89" customWidth="1"/>
    <col min="13856" max="13857" width="10.42578125" style="89" customWidth="1"/>
    <col min="13858" max="13858" width="7.28515625" style="89" customWidth="1"/>
    <col min="13859" max="13859" width="9" style="89" customWidth="1"/>
    <col min="13860" max="13860" width="8" style="89" customWidth="1"/>
    <col min="13861" max="13861" width="11.5703125" style="89" bestFit="1" customWidth="1"/>
    <col min="13862" max="13862" width="8.42578125" style="89" customWidth="1"/>
    <col min="13863" max="14092" width="11.5703125" style="89"/>
    <col min="14093" max="14093" width="4.5703125" style="89" customWidth="1"/>
    <col min="14094" max="14094" width="4" style="89" customWidth="1"/>
    <col min="14095" max="14095" width="9.7109375" style="89" customWidth="1"/>
    <col min="14096" max="14096" width="9.42578125" style="89" customWidth="1"/>
    <col min="14097" max="14097" width="9.85546875" style="89" customWidth="1"/>
    <col min="14098" max="14098" width="12" style="89" customWidth="1"/>
    <col min="14099" max="14099" width="15.42578125" style="89" customWidth="1"/>
    <col min="14100" max="14100" width="13.5703125" style="89" customWidth="1"/>
    <col min="14101" max="14101" width="6" style="89" customWidth="1"/>
    <col min="14102" max="14103" width="9.28515625" style="89" customWidth="1"/>
    <col min="14104" max="14105" width="7.85546875" style="89" customWidth="1"/>
    <col min="14106" max="14106" width="8.42578125" style="89" customWidth="1"/>
    <col min="14107" max="14107" width="10.85546875" style="89" customWidth="1"/>
    <col min="14108" max="14108" width="10.5703125" style="89" customWidth="1"/>
    <col min="14109" max="14109" width="9.28515625" style="89" customWidth="1"/>
    <col min="14110" max="14110" width="8.140625" style="89" customWidth="1"/>
    <col min="14111" max="14111" width="5.85546875" style="89" customWidth="1"/>
    <col min="14112" max="14113" width="10.42578125" style="89" customWidth="1"/>
    <col min="14114" max="14114" width="7.28515625" style="89" customWidth="1"/>
    <col min="14115" max="14115" width="9" style="89" customWidth="1"/>
    <col min="14116" max="14116" width="8" style="89" customWidth="1"/>
    <col min="14117" max="14117" width="11.5703125" style="89" bestFit="1" customWidth="1"/>
    <col min="14118" max="14118" width="8.42578125" style="89" customWidth="1"/>
    <col min="14119" max="14348" width="11.5703125" style="89"/>
    <col min="14349" max="14349" width="4.5703125" style="89" customWidth="1"/>
    <col min="14350" max="14350" width="4" style="89" customWidth="1"/>
    <col min="14351" max="14351" width="9.7109375" style="89" customWidth="1"/>
    <col min="14352" max="14352" width="9.42578125" style="89" customWidth="1"/>
    <col min="14353" max="14353" width="9.85546875" style="89" customWidth="1"/>
    <col min="14354" max="14354" width="12" style="89" customWidth="1"/>
    <col min="14355" max="14355" width="15.42578125" style="89" customWidth="1"/>
    <col min="14356" max="14356" width="13.5703125" style="89" customWidth="1"/>
    <col min="14357" max="14357" width="6" style="89" customWidth="1"/>
    <col min="14358" max="14359" width="9.28515625" style="89" customWidth="1"/>
    <col min="14360" max="14361" width="7.85546875" style="89" customWidth="1"/>
    <col min="14362" max="14362" width="8.42578125" style="89" customWidth="1"/>
    <col min="14363" max="14363" width="10.85546875" style="89" customWidth="1"/>
    <col min="14364" max="14364" width="10.5703125" style="89" customWidth="1"/>
    <col min="14365" max="14365" width="9.28515625" style="89" customWidth="1"/>
    <col min="14366" max="14366" width="8.140625" style="89" customWidth="1"/>
    <col min="14367" max="14367" width="5.85546875" style="89" customWidth="1"/>
    <col min="14368" max="14369" width="10.42578125" style="89" customWidth="1"/>
    <col min="14370" max="14370" width="7.28515625" style="89" customWidth="1"/>
    <col min="14371" max="14371" width="9" style="89" customWidth="1"/>
    <col min="14372" max="14372" width="8" style="89" customWidth="1"/>
    <col min="14373" max="14373" width="11.5703125" style="89" bestFit="1" customWidth="1"/>
    <col min="14374" max="14374" width="8.42578125" style="89" customWidth="1"/>
    <col min="14375" max="14604" width="11.5703125" style="89"/>
    <col min="14605" max="14605" width="4.5703125" style="89" customWidth="1"/>
    <col min="14606" max="14606" width="4" style="89" customWidth="1"/>
    <col min="14607" max="14607" width="9.7109375" style="89" customWidth="1"/>
    <col min="14608" max="14608" width="9.42578125" style="89" customWidth="1"/>
    <col min="14609" max="14609" width="9.85546875" style="89" customWidth="1"/>
    <col min="14610" max="14610" width="12" style="89" customWidth="1"/>
    <col min="14611" max="14611" width="15.42578125" style="89" customWidth="1"/>
    <col min="14612" max="14612" width="13.5703125" style="89" customWidth="1"/>
    <col min="14613" max="14613" width="6" style="89" customWidth="1"/>
    <col min="14614" max="14615" width="9.28515625" style="89" customWidth="1"/>
    <col min="14616" max="14617" width="7.85546875" style="89" customWidth="1"/>
    <col min="14618" max="14618" width="8.42578125" style="89" customWidth="1"/>
    <col min="14619" max="14619" width="10.85546875" style="89" customWidth="1"/>
    <col min="14620" max="14620" width="10.5703125" style="89" customWidth="1"/>
    <col min="14621" max="14621" width="9.28515625" style="89" customWidth="1"/>
    <col min="14622" max="14622" width="8.140625" style="89" customWidth="1"/>
    <col min="14623" max="14623" width="5.85546875" style="89" customWidth="1"/>
    <col min="14624" max="14625" width="10.42578125" style="89" customWidth="1"/>
    <col min="14626" max="14626" width="7.28515625" style="89" customWidth="1"/>
    <col min="14627" max="14627" width="9" style="89" customWidth="1"/>
    <col min="14628" max="14628" width="8" style="89" customWidth="1"/>
    <col min="14629" max="14629" width="11.5703125" style="89" bestFit="1" customWidth="1"/>
    <col min="14630" max="14630" width="8.42578125" style="89" customWidth="1"/>
    <col min="14631" max="14860" width="11.5703125" style="89"/>
    <col min="14861" max="14861" width="4.5703125" style="89" customWidth="1"/>
    <col min="14862" max="14862" width="4" style="89" customWidth="1"/>
    <col min="14863" max="14863" width="9.7109375" style="89" customWidth="1"/>
    <col min="14864" max="14864" width="9.42578125" style="89" customWidth="1"/>
    <col min="14865" max="14865" width="9.85546875" style="89" customWidth="1"/>
    <col min="14866" max="14866" width="12" style="89" customWidth="1"/>
    <col min="14867" max="14867" width="15.42578125" style="89" customWidth="1"/>
    <col min="14868" max="14868" width="13.5703125" style="89" customWidth="1"/>
    <col min="14869" max="14869" width="6" style="89" customWidth="1"/>
    <col min="14870" max="14871" width="9.28515625" style="89" customWidth="1"/>
    <col min="14872" max="14873" width="7.85546875" style="89" customWidth="1"/>
    <col min="14874" max="14874" width="8.42578125" style="89" customWidth="1"/>
    <col min="14875" max="14875" width="10.85546875" style="89" customWidth="1"/>
    <col min="14876" max="14876" width="10.5703125" style="89" customWidth="1"/>
    <col min="14877" max="14877" width="9.28515625" style="89" customWidth="1"/>
    <col min="14878" max="14878" width="8.140625" style="89" customWidth="1"/>
    <col min="14879" max="14879" width="5.85546875" style="89" customWidth="1"/>
    <col min="14880" max="14881" width="10.42578125" style="89" customWidth="1"/>
    <col min="14882" max="14882" width="7.28515625" style="89" customWidth="1"/>
    <col min="14883" max="14883" width="9" style="89" customWidth="1"/>
    <col min="14884" max="14884" width="8" style="89" customWidth="1"/>
    <col min="14885" max="14885" width="11.5703125" style="89" bestFit="1" customWidth="1"/>
    <col min="14886" max="14886" width="8.42578125" style="89" customWidth="1"/>
    <col min="14887" max="15116" width="11.5703125" style="89"/>
    <col min="15117" max="15117" width="4.5703125" style="89" customWidth="1"/>
    <col min="15118" max="15118" width="4" style="89" customWidth="1"/>
    <col min="15119" max="15119" width="9.7109375" style="89" customWidth="1"/>
    <col min="15120" max="15120" width="9.42578125" style="89" customWidth="1"/>
    <col min="15121" max="15121" width="9.85546875" style="89" customWidth="1"/>
    <col min="15122" max="15122" width="12" style="89" customWidth="1"/>
    <col min="15123" max="15123" width="15.42578125" style="89" customWidth="1"/>
    <col min="15124" max="15124" width="13.5703125" style="89" customWidth="1"/>
    <col min="15125" max="15125" width="6" style="89" customWidth="1"/>
    <col min="15126" max="15127" width="9.28515625" style="89" customWidth="1"/>
    <col min="15128" max="15129" width="7.85546875" style="89" customWidth="1"/>
    <col min="15130" max="15130" width="8.42578125" style="89" customWidth="1"/>
    <col min="15131" max="15131" width="10.85546875" style="89" customWidth="1"/>
    <col min="15132" max="15132" width="10.5703125" style="89" customWidth="1"/>
    <col min="15133" max="15133" width="9.28515625" style="89" customWidth="1"/>
    <col min="15134" max="15134" width="8.140625" style="89" customWidth="1"/>
    <col min="15135" max="15135" width="5.85546875" style="89" customWidth="1"/>
    <col min="15136" max="15137" width="10.42578125" style="89" customWidth="1"/>
    <col min="15138" max="15138" width="7.28515625" style="89" customWidth="1"/>
    <col min="15139" max="15139" width="9" style="89" customWidth="1"/>
    <col min="15140" max="15140" width="8" style="89" customWidth="1"/>
    <col min="15141" max="15141" width="11.5703125" style="89" bestFit="1" customWidth="1"/>
    <col min="15142" max="15142" width="8.42578125" style="89" customWidth="1"/>
    <col min="15143" max="15372" width="11.5703125" style="89"/>
    <col min="15373" max="15373" width="4.5703125" style="89" customWidth="1"/>
    <col min="15374" max="15374" width="4" style="89" customWidth="1"/>
    <col min="15375" max="15375" width="9.7109375" style="89" customWidth="1"/>
    <col min="15376" max="15376" width="9.42578125" style="89" customWidth="1"/>
    <col min="15377" max="15377" width="9.85546875" style="89" customWidth="1"/>
    <col min="15378" max="15378" width="12" style="89" customWidth="1"/>
    <col min="15379" max="15379" width="15.42578125" style="89" customWidth="1"/>
    <col min="15380" max="15380" width="13.5703125" style="89" customWidth="1"/>
    <col min="15381" max="15381" width="6" style="89" customWidth="1"/>
    <col min="15382" max="15383" width="9.28515625" style="89" customWidth="1"/>
    <col min="15384" max="15385" width="7.85546875" style="89" customWidth="1"/>
    <col min="15386" max="15386" width="8.42578125" style="89" customWidth="1"/>
    <col min="15387" max="15387" width="10.85546875" style="89" customWidth="1"/>
    <col min="15388" max="15388" width="10.5703125" style="89" customWidth="1"/>
    <col min="15389" max="15389" width="9.28515625" style="89" customWidth="1"/>
    <col min="15390" max="15390" width="8.140625" style="89" customWidth="1"/>
    <col min="15391" max="15391" width="5.85546875" style="89" customWidth="1"/>
    <col min="15392" max="15393" width="10.42578125" style="89" customWidth="1"/>
    <col min="15394" max="15394" width="7.28515625" style="89" customWidth="1"/>
    <col min="15395" max="15395" width="9" style="89" customWidth="1"/>
    <col min="15396" max="15396" width="8" style="89" customWidth="1"/>
    <col min="15397" max="15397" width="11.5703125" style="89" bestFit="1" customWidth="1"/>
    <col min="15398" max="15398" width="8.42578125" style="89" customWidth="1"/>
    <col min="15399" max="15628" width="11.5703125" style="89"/>
    <col min="15629" max="15629" width="4.5703125" style="89" customWidth="1"/>
    <col min="15630" max="15630" width="4" style="89" customWidth="1"/>
    <col min="15631" max="15631" width="9.7109375" style="89" customWidth="1"/>
    <col min="15632" max="15632" width="9.42578125" style="89" customWidth="1"/>
    <col min="15633" max="15633" width="9.85546875" style="89" customWidth="1"/>
    <col min="15634" max="15634" width="12" style="89" customWidth="1"/>
    <col min="15635" max="15635" width="15.42578125" style="89" customWidth="1"/>
    <col min="15636" max="15636" width="13.5703125" style="89" customWidth="1"/>
    <col min="15637" max="15637" width="6" style="89" customWidth="1"/>
    <col min="15638" max="15639" width="9.28515625" style="89" customWidth="1"/>
    <col min="15640" max="15641" width="7.85546875" style="89" customWidth="1"/>
    <col min="15642" max="15642" width="8.42578125" style="89" customWidth="1"/>
    <col min="15643" max="15643" width="10.85546875" style="89" customWidth="1"/>
    <col min="15644" max="15644" width="10.5703125" style="89" customWidth="1"/>
    <col min="15645" max="15645" width="9.28515625" style="89" customWidth="1"/>
    <col min="15646" max="15646" width="8.140625" style="89" customWidth="1"/>
    <col min="15647" max="15647" width="5.85546875" style="89" customWidth="1"/>
    <col min="15648" max="15649" width="10.42578125" style="89" customWidth="1"/>
    <col min="15650" max="15650" width="7.28515625" style="89" customWidth="1"/>
    <col min="15651" max="15651" width="9" style="89" customWidth="1"/>
    <col min="15652" max="15652" width="8" style="89" customWidth="1"/>
    <col min="15653" max="15653" width="11.5703125" style="89" bestFit="1" customWidth="1"/>
    <col min="15654" max="15654" width="8.42578125" style="89" customWidth="1"/>
    <col min="15655" max="15884" width="11.5703125" style="89"/>
    <col min="15885" max="15885" width="4.5703125" style="89" customWidth="1"/>
    <col min="15886" max="15886" width="4" style="89" customWidth="1"/>
    <col min="15887" max="15887" width="9.7109375" style="89" customWidth="1"/>
    <col min="15888" max="15888" width="9.42578125" style="89" customWidth="1"/>
    <col min="15889" max="15889" width="9.85546875" style="89" customWidth="1"/>
    <col min="15890" max="15890" width="12" style="89" customWidth="1"/>
    <col min="15891" max="15891" width="15.42578125" style="89" customWidth="1"/>
    <col min="15892" max="15892" width="13.5703125" style="89" customWidth="1"/>
    <col min="15893" max="15893" width="6" style="89" customWidth="1"/>
    <col min="15894" max="15895" width="9.28515625" style="89" customWidth="1"/>
    <col min="15896" max="15897" width="7.85546875" style="89" customWidth="1"/>
    <col min="15898" max="15898" width="8.42578125" style="89" customWidth="1"/>
    <col min="15899" max="15899" width="10.85546875" style="89" customWidth="1"/>
    <col min="15900" max="15900" width="10.5703125" style="89" customWidth="1"/>
    <col min="15901" max="15901" width="9.28515625" style="89" customWidth="1"/>
    <col min="15902" max="15902" width="8.140625" style="89" customWidth="1"/>
    <col min="15903" max="15903" width="5.85546875" style="89" customWidth="1"/>
    <col min="15904" max="15905" width="10.42578125" style="89" customWidth="1"/>
    <col min="15906" max="15906" width="7.28515625" style="89" customWidth="1"/>
    <col min="15907" max="15907" width="9" style="89" customWidth="1"/>
    <col min="15908" max="15908" width="8" style="89" customWidth="1"/>
    <col min="15909" max="15909" width="11.5703125" style="89" bestFit="1" customWidth="1"/>
    <col min="15910" max="15910" width="8.42578125" style="89" customWidth="1"/>
    <col min="15911" max="16140" width="11.5703125" style="89"/>
    <col min="16141" max="16141" width="4.5703125" style="89" customWidth="1"/>
    <col min="16142" max="16142" width="4" style="89" customWidth="1"/>
    <col min="16143" max="16143" width="9.7109375" style="89" customWidth="1"/>
    <col min="16144" max="16144" width="9.42578125" style="89" customWidth="1"/>
    <col min="16145" max="16145" width="9.85546875" style="89" customWidth="1"/>
    <col min="16146" max="16146" width="12" style="89" customWidth="1"/>
    <col min="16147" max="16147" width="15.42578125" style="89" customWidth="1"/>
    <col min="16148" max="16148" width="13.5703125" style="89" customWidth="1"/>
    <col min="16149" max="16149" width="6" style="89" customWidth="1"/>
    <col min="16150" max="16151" width="9.28515625" style="89" customWidth="1"/>
    <col min="16152" max="16153" width="7.85546875" style="89" customWidth="1"/>
    <col min="16154" max="16154" width="8.42578125" style="89" customWidth="1"/>
    <col min="16155" max="16155" width="10.85546875" style="89" customWidth="1"/>
    <col min="16156" max="16156" width="10.5703125" style="89" customWidth="1"/>
    <col min="16157" max="16157" width="9.28515625" style="89" customWidth="1"/>
    <col min="16158" max="16158" width="8.140625" style="89" customWidth="1"/>
    <col min="16159" max="16159" width="5.85546875" style="89" customWidth="1"/>
    <col min="16160" max="16161" width="10.42578125" style="89" customWidth="1"/>
    <col min="16162" max="16162" width="7.28515625" style="89" customWidth="1"/>
    <col min="16163" max="16163" width="9" style="89" customWidth="1"/>
    <col min="16164" max="16164" width="8" style="89" customWidth="1"/>
    <col min="16165" max="16165" width="11.5703125" style="89" bestFit="1" customWidth="1"/>
    <col min="16166" max="16166" width="8.42578125" style="89" customWidth="1"/>
    <col min="16167" max="16384" width="11.5703125" style="89"/>
  </cols>
  <sheetData>
    <row r="1" spans="1:42">
      <c r="L1" s="182" t="s">
        <v>88</v>
      </c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98"/>
      <c r="X1" s="171" t="s">
        <v>68</v>
      </c>
      <c r="Y1" s="184" t="s">
        <v>166</v>
      </c>
      <c r="Z1" s="184"/>
      <c r="AA1" s="184"/>
      <c r="AB1" s="184"/>
      <c r="AC1" s="184"/>
      <c r="AD1" s="184"/>
      <c r="AE1" s="184"/>
      <c r="AF1" s="184"/>
      <c r="AG1" s="171"/>
      <c r="AH1" s="171"/>
      <c r="AI1" s="171"/>
      <c r="AJ1" s="171"/>
      <c r="AK1" s="171"/>
    </row>
    <row r="2" spans="1:42">
      <c r="A2" s="91" t="s">
        <v>89</v>
      </c>
      <c r="B2" s="91" t="s">
        <v>90</v>
      </c>
      <c r="C2" s="99" t="s">
        <v>12</v>
      </c>
      <c r="D2" s="99" t="s">
        <v>91</v>
      </c>
      <c r="E2" s="100" t="s">
        <v>88</v>
      </c>
      <c r="F2" s="91" t="s">
        <v>92</v>
      </c>
      <c r="G2" s="91" t="s">
        <v>93</v>
      </c>
      <c r="H2" s="91" t="s">
        <v>94</v>
      </c>
      <c r="I2" s="91" t="s">
        <v>191</v>
      </c>
      <c r="J2" s="91" t="s">
        <v>67</v>
      </c>
      <c r="K2" s="91" t="s">
        <v>95</v>
      </c>
      <c r="L2" s="100" t="s">
        <v>96</v>
      </c>
      <c r="M2" s="167" t="s">
        <v>97</v>
      </c>
      <c r="N2" s="167" t="s">
        <v>98</v>
      </c>
      <c r="O2" s="167" t="s">
        <v>84</v>
      </c>
      <c r="P2" s="167" t="s">
        <v>85</v>
      </c>
      <c r="Q2" s="92" t="s">
        <v>99</v>
      </c>
      <c r="R2" s="92" t="s">
        <v>100</v>
      </c>
      <c r="S2" s="92" t="s">
        <v>101</v>
      </c>
      <c r="T2" s="92" t="s">
        <v>102</v>
      </c>
      <c r="U2" s="167" t="s">
        <v>86</v>
      </c>
      <c r="V2" s="167" t="s">
        <v>87</v>
      </c>
      <c r="W2" s="92" t="s">
        <v>103</v>
      </c>
      <c r="X2" s="135" t="s">
        <v>167</v>
      </c>
      <c r="Y2" s="167" t="s">
        <v>97</v>
      </c>
      <c r="Z2" s="167" t="s">
        <v>98</v>
      </c>
      <c r="AA2" s="167" t="s">
        <v>84</v>
      </c>
      <c r="AB2" s="167" t="s">
        <v>85</v>
      </c>
      <c r="AC2" s="167" t="s">
        <v>86</v>
      </c>
      <c r="AD2" s="167" t="s">
        <v>87</v>
      </c>
      <c r="AE2" s="167" t="s">
        <v>79</v>
      </c>
      <c r="AF2" s="167" t="s">
        <v>176</v>
      </c>
      <c r="AG2" s="101" t="s">
        <v>99</v>
      </c>
      <c r="AH2" s="135" t="s">
        <v>100</v>
      </c>
      <c r="AI2" s="135" t="s">
        <v>101</v>
      </c>
      <c r="AJ2" s="135" t="s">
        <v>102</v>
      </c>
      <c r="AK2" s="135" t="s">
        <v>96</v>
      </c>
      <c r="AL2" s="91" t="s">
        <v>104</v>
      </c>
      <c r="AM2" s="89" t="s">
        <v>103</v>
      </c>
      <c r="AN2" s="89" t="s">
        <v>189</v>
      </c>
      <c r="AO2" s="89" t="s">
        <v>188</v>
      </c>
      <c r="AP2" s="89" t="s">
        <v>190</v>
      </c>
    </row>
    <row r="3" spans="1:42" ht="12.75">
      <c r="A3" s="89">
        <v>1</v>
      </c>
      <c r="B3" s="89">
        <v>1</v>
      </c>
      <c r="C3" s="96">
        <v>0.36</v>
      </c>
      <c r="D3" s="96">
        <v>0.34</v>
      </c>
      <c r="E3" s="97">
        <v>3.3</v>
      </c>
      <c r="F3" s="102">
        <f>SUMSQ(AVERAGE(C3:D3)/2)*PI()*E3</f>
        <v>0.31749720755341837</v>
      </c>
      <c r="G3" s="89">
        <v>23</v>
      </c>
      <c r="H3" s="103">
        <f>SUM(G3,loadTime)/60*costMilling</f>
        <v>37.333333333333336</v>
      </c>
      <c r="I3" s="103">
        <f t="shared" ref="I3:I66" si="0">AF3*KDCost</f>
        <v>1.0350000000000001</v>
      </c>
      <c r="J3" s="104" t="s">
        <v>74</v>
      </c>
      <c r="K3" s="89">
        <v>1</v>
      </c>
      <c r="L3" s="105">
        <f>SUM(M3:V3)</f>
        <v>3.3000000000000003</v>
      </c>
      <c r="M3" s="89">
        <v>1.91</v>
      </c>
      <c r="Q3" s="89">
        <v>0.26</v>
      </c>
      <c r="R3" s="89">
        <v>0.28000000000000003</v>
      </c>
      <c r="V3" s="89">
        <v>0.85</v>
      </c>
      <c r="X3" s="106">
        <f t="shared" ref="X3:X19" si="1">L3*VLOOKUP(J3,dimension,2,FALSE)*VLOOKUP(J3,dimension,3,FALSE)</f>
        <v>1.0164000000000001E-2</v>
      </c>
      <c r="Y3" s="106">
        <f t="shared" ref="Y3:Y66" si="2">M3*VLOOKUP($J3,dimension,4,FALSE)*VLOOKUP($J3,dimension,5,FALSE)</f>
        <v>4.7750000000000006E-3</v>
      </c>
      <c r="Z3" s="106">
        <f t="shared" ref="Z3:Z66" si="3">N3*VLOOKUP($J3,dimension,4,FALSE)*VLOOKUP($J3,dimension,5,FALSE)</f>
        <v>0</v>
      </c>
      <c r="AA3" s="106">
        <f t="shared" ref="AA3:AA66" si="4">O3*VLOOKUP($J3,dimension,4,FALSE)*VLOOKUP($J3,dimension,5,FALSE)</f>
        <v>0</v>
      </c>
      <c r="AB3" s="106">
        <f t="shared" ref="AB3:AB66" si="5">P3*VLOOKUP($J3,dimension,4,FALSE)*VLOOKUP($J3,dimension,5,FALSE)</f>
        <v>0</v>
      </c>
      <c r="AC3" s="106">
        <f t="shared" ref="AC3:AC66" si="6">U3*VLOOKUP($J3,dimension,4,FALSE)*VLOOKUP($J3,dimension,5,FALSE)</f>
        <v>0</v>
      </c>
      <c r="AD3" s="106">
        <f t="shared" ref="AD3:AD66" si="7">V3*VLOOKUP($J3,dimension,4,FALSE)*VLOOKUP($J3,dimension,5,FALSE)</f>
        <v>2.1250000000000002E-3</v>
      </c>
      <c r="AE3" s="106">
        <f t="shared" ref="AE3:AE66" si="8">IF(J3="Fillets",K3*VLOOKUP(J3,dimension,4,FALSE)*VLOOKUP(J3,dimension,5,FALSE),0)*L3</f>
        <v>0</v>
      </c>
      <c r="AF3" s="172">
        <f>SUM(Y3:AE3)</f>
        <v>6.9000000000000008E-3</v>
      </c>
      <c r="AG3" s="106">
        <f t="shared" ref="AG3:AG66" si="9">Q3*VLOOKUP($J3,dimension,4,FALSE)*VLOOKUP($J3,dimension,5,FALSE)</f>
        <v>6.5000000000000008E-4</v>
      </c>
      <c r="AH3" s="106">
        <f t="shared" ref="AH3:AH66" si="10">R3*VLOOKUP($J3,dimension,4,FALSE)*VLOOKUP($J3,dimension,5,FALSE)</f>
        <v>7.000000000000001E-4</v>
      </c>
      <c r="AI3" s="106">
        <f t="shared" ref="AI3:AI66" si="11">S3*VLOOKUP($J3,dimension,4,FALSE)*VLOOKUP($J3,dimension,5,FALSE)</f>
        <v>0</v>
      </c>
      <c r="AJ3" s="106">
        <f t="shared" ref="AJ3:AJ66" si="12">T3*VLOOKUP($J3,dimension,4,FALSE)*VLOOKUP($J3,dimension,5,FALSE)</f>
        <v>0</v>
      </c>
      <c r="AK3" s="106">
        <f>L3*VLOOKUP(J3,dimension,4,FALSE)*VLOOKUP(J3,dimension,5,FALSE)</f>
        <v>8.2500000000000021E-3</v>
      </c>
      <c r="AL3" s="107">
        <f>IF(J3="Fillets",AK3*priceFillets,IF(J3="4 x 1",(M3*priceSelect)+(N3*priceSelect)+(O3*priceStandard)+(P3*priceHigh)+(U3*priceShortClear)+(V3*priceLongClear),IF(J3="3 x 1",(M3*priceSelect3)+(N3*priceSelect3)+(O3*priceStandard3)+(P3*priceHigh3)+(U3*priceShortClear3)+(V3*priceLongClear3),IF(J3="2 x 2",(M3*priceSelect2)+(N3*priceSelect2)+(O3*priceStandard2)+(P3*priceHigh2)+(U3*priceShortClear2)+(V3*priceLongClear2),IF(J3="2 x 2",(M3*priceSelect2)+(N3*priceSelect2)+(O3*priceStandard2)+(P3*priceHigh2)+(U3*priceShortClear2)+(V3*priceLongClear2),(M3*priceSelect6)+(N3*priceSelect6)+(O3*priceStandard6)+(P3*priceHigh6)+(U3*priceShortClear6)+(V3*priceLongClear6))))))</f>
        <v>6.1856999999999989</v>
      </c>
      <c r="AN3" s="93">
        <v>5.8379999999999992</v>
      </c>
      <c r="AO3" s="89">
        <f t="shared" ref="AO3:AO20" si="13">KDCost*AF3</f>
        <v>1.0350000000000001</v>
      </c>
      <c r="AP3" s="93">
        <f>AN3+AO3</f>
        <v>6.8729999999999993</v>
      </c>
    </row>
    <row r="4" spans="1:42" ht="12.75">
      <c r="A4" s="89">
        <v>1</v>
      </c>
      <c r="B4" s="89">
        <v>1</v>
      </c>
      <c r="C4" s="96">
        <v>0.36</v>
      </c>
      <c r="D4" s="96">
        <v>0.34</v>
      </c>
      <c r="E4" s="97">
        <v>3.3</v>
      </c>
      <c r="F4" s="102">
        <f t="shared" ref="F4:F20" si="14">SUMSQ(AVERAGE(C4:D4)/2)*PI()*E4</f>
        <v>0.31749720755341837</v>
      </c>
      <c r="G4" s="89">
        <v>23</v>
      </c>
      <c r="H4" s="103">
        <f t="shared" ref="H4:H66" si="15">SUM(G4,loadTime)/60*costMilling</f>
        <v>37.333333333333336</v>
      </c>
      <c r="I4" s="103">
        <f t="shared" si="0"/>
        <v>1.0912500000000001</v>
      </c>
      <c r="J4" s="104" t="s">
        <v>74</v>
      </c>
      <c r="K4" s="89">
        <v>2</v>
      </c>
      <c r="L4" s="105">
        <f t="shared" ref="L4:L67" si="16">SUM(M4:V4)</f>
        <v>3.16</v>
      </c>
      <c r="M4" s="89">
        <v>1.22</v>
      </c>
      <c r="N4" s="89">
        <v>1.69</v>
      </c>
      <c r="Q4" s="89">
        <v>0.05</v>
      </c>
      <c r="R4" s="89">
        <v>0.2</v>
      </c>
      <c r="X4" s="106">
        <f t="shared" si="1"/>
        <v>9.7327999999999998E-3</v>
      </c>
      <c r="Y4" s="106">
        <f t="shared" si="2"/>
        <v>3.0500000000000002E-3</v>
      </c>
      <c r="Z4" s="106">
        <f t="shared" si="3"/>
        <v>4.2250000000000005E-3</v>
      </c>
      <c r="AA4" s="106">
        <f t="shared" si="4"/>
        <v>0</v>
      </c>
      <c r="AB4" s="106">
        <f t="shared" si="5"/>
        <v>0</v>
      </c>
      <c r="AC4" s="106">
        <f t="shared" si="6"/>
        <v>0</v>
      </c>
      <c r="AD4" s="106">
        <f t="shared" si="7"/>
        <v>0</v>
      </c>
      <c r="AE4" s="106">
        <f t="shared" si="8"/>
        <v>0</v>
      </c>
      <c r="AF4" s="172">
        <f t="shared" ref="AF4:AF67" si="17">SUM(Y4:AE4)</f>
        <v>7.2750000000000002E-3</v>
      </c>
      <c r="AG4" s="106">
        <f t="shared" si="9"/>
        <v>1.2500000000000003E-4</v>
      </c>
      <c r="AH4" s="106">
        <f t="shared" si="10"/>
        <v>5.0000000000000012E-4</v>
      </c>
      <c r="AI4" s="106">
        <f t="shared" si="11"/>
        <v>0</v>
      </c>
      <c r="AJ4" s="106">
        <f t="shared" si="12"/>
        <v>0</v>
      </c>
      <c r="AK4" s="106">
        <f t="shared" ref="AK4:AK19" si="18">L4*VLOOKUP(J4,dimension,4,FALSE)*VLOOKUP(J4,dimension,5,FALSE)</f>
        <v>7.9000000000000025E-3</v>
      </c>
      <c r="AL4" s="107">
        <f t="shared" ref="AL4:AL66" si="19">IF(J4="Fillets",AK4*priceFillets,IF(J4="4 x 1",(M4*priceSelect)+(N4*priceSelect)+(O4*priceStandard)+(P4*priceHigh)+(U4*priceShortClear)+(V4*priceLongClear),IF(J4="3 x 1",(M4*priceSelect3)+(N4*priceSelect3)+(O4*priceStandard3)+(P4*priceHigh3)+(U4*priceShortClear3)+(V4*priceLongClear3),IF(J4="2 x 2",(M4*priceSelect2)+(N4*priceSelect2)+(O4*priceStandard2)+(P4*priceHigh2)+(U4*priceShortClear2)+(V4*priceLongClear2),IF(J4="2 x 2",(M4*priceSelect2)+(N4*priceSelect2)+(O4*priceStandard2)+(P4*priceHigh2)+(U4*priceShortClear2)+(V4*priceLongClear2),(M4*priceSelect6)+(N4*priceSelect6)+(O4*priceStandard6)+(P4*priceHigh6)+(U4*priceShortClear6)+(V4*priceLongClear6))))))</f>
        <v>7.0058249999999997</v>
      </c>
      <c r="AN4" s="93">
        <v>6.6929999999999996</v>
      </c>
      <c r="AO4" s="89">
        <f t="shared" si="13"/>
        <v>1.0912500000000001</v>
      </c>
      <c r="AP4" s="93">
        <f t="shared" ref="AP4:AP20" si="20">AN4+AO4</f>
        <v>7.7842500000000001</v>
      </c>
    </row>
    <row r="5" spans="1:42" ht="12.75">
      <c r="A5" s="89">
        <v>1</v>
      </c>
      <c r="B5" s="89">
        <v>1</v>
      </c>
      <c r="C5" s="96">
        <v>0.36</v>
      </c>
      <c r="D5" s="96">
        <v>0.34</v>
      </c>
      <c r="E5" s="97">
        <v>3.3</v>
      </c>
      <c r="F5" s="102">
        <f t="shared" si="14"/>
        <v>0.31749720755341837</v>
      </c>
      <c r="G5" s="89">
        <v>23</v>
      </c>
      <c r="H5" s="103">
        <f t="shared" si="15"/>
        <v>37.333333333333336</v>
      </c>
      <c r="I5" s="103">
        <f t="shared" si="0"/>
        <v>1.1250000000000002</v>
      </c>
      <c r="J5" s="104" t="s">
        <v>74</v>
      </c>
      <c r="K5" s="89">
        <v>3</v>
      </c>
      <c r="L5" s="105">
        <f t="shared" si="16"/>
        <v>3.12</v>
      </c>
      <c r="M5" s="97">
        <v>3</v>
      </c>
      <c r="R5" s="89">
        <v>0.12</v>
      </c>
      <c r="X5" s="106">
        <f t="shared" si="1"/>
        <v>9.6096000000000011E-3</v>
      </c>
      <c r="Y5" s="106">
        <f t="shared" si="2"/>
        <v>7.5000000000000015E-3</v>
      </c>
      <c r="Z5" s="106">
        <f t="shared" si="3"/>
        <v>0</v>
      </c>
      <c r="AA5" s="106">
        <f t="shared" si="4"/>
        <v>0</v>
      </c>
      <c r="AB5" s="106">
        <f t="shared" si="5"/>
        <v>0</v>
      </c>
      <c r="AC5" s="106">
        <f t="shared" si="6"/>
        <v>0</v>
      </c>
      <c r="AD5" s="106">
        <f t="shared" si="7"/>
        <v>0</v>
      </c>
      <c r="AE5" s="106">
        <f t="shared" si="8"/>
        <v>0</v>
      </c>
      <c r="AF5" s="172">
        <f t="shared" si="17"/>
        <v>7.5000000000000015E-3</v>
      </c>
      <c r="AG5" s="106">
        <f t="shared" si="9"/>
        <v>0</v>
      </c>
      <c r="AH5" s="106">
        <f t="shared" si="10"/>
        <v>3.0000000000000003E-4</v>
      </c>
      <c r="AI5" s="106">
        <f t="shared" si="11"/>
        <v>0</v>
      </c>
      <c r="AJ5" s="106">
        <f t="shared" si="12"/>
        <v>0</v>
      </c>
      <c r="AK5" s="106">
        <f t="shared" si="18"/>
        <v>7.8000000000000014E-3</v>
      </c>
      <c r="AL5" s="107">
        <f t="shared" si="19"/>
        <v>7.2224999999999993</v>
      </c>
      <c r="AN5" s="93">
        <v>6.8999999999999995</v>
      </c>
      <c r="AO5" s="89">
        <f t="shared" si="13"/>
        <v>1.1250000000000002</v>
      </c>
      <c r="AP5" s="93">
        <f t="shared" si="20"/>
        <v>8.0250000000000004</v>
      </c>
    </row>
    <row r="6" spans="1:42" ht="12.75">
      <c r="A6" s="89">
        <v>1</v>
      </c>
      <c r="B6" s="89">
        <v>1</v>
      </c>
      <c r="C6" s="96">
        <v>0.36</v>
      </c>
      <c r="D6" s="96">
        <v>0.34</v>
      </c>
      <c r="E6" s="97">
        <v>3.3</v>
      </c>
      <c r="F6" s="102">
        <f t="shared" si="14"/>
        <v>0.31749720755341837</v>
      </c>
      <c r="G6" s="89">
        <v>23</v>
      </c>
      <c r="H6" s="103">
        <f t="shared" si="15"/>
        <v>37.333333333333336</v>
      </c>
      <c r="I6" s="103">
        <f t="shared" si="0"/>
        <v>1.05</v>
      </c>
      <c r="J6" s="104" t="s">
        <v>74</v>
      </c>
      <c r="K6" s="89">
        <v>4</v>
      </c>
      <c r="L6" s="105">
        <f t="shared" si="16"/>
        <v>3.3</v>
      </c>
      <c r="M6" s="89">
        <v>1.01</v>
      </c>
      <c r="N6" s="89">
        <v>1.79</v>
      </c>
      <c r="Q6" s="89">
        <v>0.22</v>
      </c>
      <c r="R6" s="89">
        <v>0.28000000000000003</v>
      </c>
      <c r="W6" s="89" t="s">
        <v>105</v>
      </c>
      <c r="X6" s="106">
        <f t="shared" si="1"/>
        <v>1.0163999999999999E-2</v>
      </c>
      <c r="Y6" s="106">
        <f t="shared" si="2"/>
        <v>2.5250000000000003E-3</v>
      </c>
      <c r="Z6" s="106">
        <f t="shared" si="3"/>
        <v>4.4750000000000007E-3</v>
      </c>
      <c r="AA6" s="106">
        <f t="shared" si="4"/>
        <v>0</v>
      </c>
      <c r="AB6" s="106">
        <f t="shared" si="5"/>
        <v>0</v>
      </c>
      <c r="AC6" s="106">
        <f t="shared" si="6"/>
        <v>0</v>
      </c>
      <c r="AD6" s="106">
        <f t="shared" si="7"/>
        <v>0</v>
      </c>
      <c r="AE6" s="106">
        <f t="shared" si="8"/>
        <v>0</v>
      </c>
      <c r="AF6" s="172">
        <f t="shared" si="17"/>
        <v>7.000000000000001E-3</v>
      </c>
      <c r="AG6" s="106">
        <f t="shared" si="9"/>
        <v>5.5000000000000003E-4</v>
      </c>
      <c r="AH6" s="106">
        <f t="shared" si="10"/>
        <v>7.000000000000001E-4</v>
      </c>
      <c r="AI6" s="106">
        <f t="shared" si="11"/>
        <v>0</v>
      </c>
      <c r="AJ6" s="106">
        <f t="shared" si="12"/>
        <v>0</v>
      </c>
      <c r="AK6" s="106">
        <f t="shared" si="18"/>
        <v>8.2500000000000004E-3</v>
      </c>
      <c r="AL6" s="107">
        <f t="shared" si="19"/>
        <v>6.7409999999999997</v>
      </c>
      <c r="AM6" s="89">
        <v>2</v>
      </c>
      <c r="AN6" s="93">
        <v>6.4399999999999995</v>
      </c>
      <c r="AO6" s="89">
        <f t="shared" si="13"/>
        <v>1.05</v>
      </c>
      <c r="AP6" s="93">
        <f t="shared" si="20"/>
        <v>7.4899999999999993</v>
      </c>
    </row>
    <row r="7" spans="1:42" ht="12.75">
      <c r="A7" s="89">
        <v>1</v>
      </c>
      <c r="B7" s="89">
        <v>1</v>
      </c>
      <c r="C7" s="96">
        <v>0.36</v>
      </c>
      <c r="D7" s="96">
        <v>0.34</v>
      </c>
      <c r="E7" s="97">
        <v>3.3</v>
      </c>
      <c r="F7" s="102">
        <f t="shared" si="14"/>
        <v>0.31749720755341837</v>
      </c>
      <c r="G7" s="89">
        <v>23</v>
      </c>
      <c r="H7" s="103">
        <f t="shared" si="15"/>
        <v>37.333333333333336</v>
      </c>
      <c r="I7" s="103">
        <f t="shared" si="0"/>
        <v>1.2375</v>
      </c>
      <c r="J7" s="104" t="s">
        <v>74</v>
      </c>
      <c r="K7" s="89">
        <v>5</v>
      </c>
      <c r="L7" s="105">
        <f t="shared" si="16"/>
        <v>3.3</v>
      </c>
      <c r="M7" s="89">
        <v>3.3</v>
      </c>
      <c r="W7" s="89" t="s">
        <v>106</v>
      </c>
      <c r="X7" s="106">
        <f t="shared" si="1"/>
        <v>1.0163999999999999E-2</v>
      </c>
      <c r="Y7" s="106">
        <f t="shared" si="2"/>
        <v>8.2500000000000004E-3</v>
      </c>
      <c r="Z7" s="106">
        <f t="shared" si="3"/>
        <v>0</v>
      </c>
      <c r="AA7" s="106">
        <f t="shared" si="4"/>
        <v>0</v>
      </c>
      <c r="AB7" s="106">
        <f t="shared" si="5"/>
        <v>0</v>
      </c>
      <c r="AC7" s="106">
        <f t="shared" si="6"/>
        <v>0</v>
      </c>
      <c r="AD7" s="106">
        <f t="shared" si="7"/>
        <v>0</v>
      </c>
      <c r="AE7" s="106">
        <f t="shared" si="8"/>
        <v>0</v>
      </c>
      <c r="AF7" s="172">
        <f t="shared" si="17"/>
        <v>8.2500000000000004E-3</v>
      </c>
      <c r="AG7" s="106">
        <f t="shared" si="9"/>
        <v>0</v>
      </c>
      <c r="AH7" s="106">
        <f t="shared" si="10"/>
        <v>0</v>
      </c>
      <c r="AI7" s="106">
        <f t="shared" si="11"/>
        <v>0</v>
      </c>
      <c r="AJ7" s="106">
        <f t="shared" si="12"/>
        <v>0</v>
      </c>
      <c r="AK7" s="106">
        <f t="shared" si="18"/>
        <v>8.2500000000000004E-3</v>
      </c>
      <c r="AL7" s="107">
        <f t="shared" si="19"/>
        <v>7.9447499999999991</v>
      </c>
      <c r="AM7" s="89">
        <v>1</v>
      </c>
      <c r="AN7" s="93">
        <v>7.589999999999999</v>
      </c>
      <c r="AO7" s="89">
        <f t="shared" si="13"/>
        <v>1.2375</v>
      </c>
      <c r="AP7" s="93">
        <f t="shared" si="20"/>
        <v>8.8274999999999988</v>
      </c>
    </row>
    <row r="8" spans="1:42" ht="12.75">
      <c r="A8" s="89">
        <v>1</v>
      </c>
      <c r="B8" s="89">
        <v>1</v>
      </c>
      <c r="C8" s="96">
        <v>0.36</v>
      </c>
      <c r="D8" s="96">
        <v>0.34</v>
      </c>
      <c r="E8" s="97">
        <v>3.3</v>
      </c>
      <c r="F8" s="102">
        <f t="shared" si="14"/>
        <v>0.31749720755341837</v>
      </c>
      <c r="G8" s="89">
        <v>23</v>
      </c>
      <c r="H8" s="103">
        <f t="shared" si="15"/>
        <v>37.333333333333336</v>
      </c>
      <c r="I8" s="103">
        <f t="shared" si="0"/>
        <v>1.2375</v>
      </c>
      <c r="J8" s="104" t="s">
        <v>74</v>
      </c>
      <c r="K8" s="89">
        <v>6</v>
      </c>
      <c r="L8" s="105">
        <f t="shared" si="16"/>
        <v>3.3</v>
      </c>
      <c r="M8" s="89">
        <v>3.3</v>
      </c>
      <c r="X8" s="106">
        <f t="shared" si="1"/>
        <v>1.0163999999999999E-2</v>
      </c>
      <c r="Y8" s="106">
        <f t="shared" si="2"/>
        <v>8.2500000000000004E-3</v>
      </c>
      <c r="Z8" s="106">
        <f t="shared" si="3"/>
        <v>0</v>
      </c>
      <c r="AA8" s="106">
        <f t="shared" si="4"/>
        <v>0</v>
      </c>
      <c r="AB8" s="106">
        <f t="shared" si="5"/>
        <v>0</v>
      </c>
      <c r="AC8" s="106">
        <f t="shared" si="6"/>
        <v>0</v>
      </c>
      <c r="AD8" s="106">
        <f t="shared" si="7"/>
        <v>0</v>
      </c>
      <c r="AE8" s="106">
        <f t="shared" si="8"/>
        <v>0</v>
      </c>
      <c r="AF8" s="172">
        <f t="shared" si="17"/>
        <v>8.2500000000000004E-3</v>
      </c>
      <c r="AG8" s="106">
        <f t="shared" si="9"/>
        <v>0</v>
      </c>
      <c r="AH8" s="106">
        <f t="shared" si="10"/>
        <v>0</v>
      </c>
      <c r="AI8" s="106">
        <f t="shared" si="11"/>
        <v>0</v>
      </c>
      <c r="AJ8" s="106">
        <f t="shared" si="12"/>
        <v>0</v>
      </c>
      <c r="AK8" s="106">
        <f t="shared" si="18"/>
        <v>8.2500000000000004E-3</v>
      </c>
      <c r="AL8" s="107">
        <f t="shared" si="19"/>
        <v>7.9447499999999991</v>
      </c>
      <c r="AN8" s="93">
        <v>7.589999999999999</v>
      </c>
      <c r="AO8" s="89">
        <f t="shared" si="13"/>
        <v>1.2375</v>
      </c>
      <c r="AP8" s="93">
        <f t="shared" si="20"/>
        <v>8.8274999999999988</v>
      </c>
    </row>
    <row r="9" spans="1:42" ht="12.75">
      <c r="A9" s="89">
        <v>1</v>
      </c>
      <c r="B9" s="89">
        <v>1</v>
      </c>
      <c r="C9" s="96">
        <v>0.36</v>
      </c>
      <c r="D9" s="96">
        <v>0.34</v>
      </c>
      <c r="E9" s="97">
        <v>3.3</v>
      </c>
      <c r="F9" s="102">
        <f t="shared" si="14"/>
        <v>0.31749720755341837</v>
      </c>
      <c r="G9" s="89">
        <v>23</v>
      </c>
      <c r="H9" s="103">
        <f t="shared" si="15"/>
        <v>37.333333333333336</v>
      </c>
      <c r="I9" s="103">
        <f t="shared" si="0"/>
        <v>1.1137500000000002</v>
      </c>
      <c r="J9" s="104" t="s">
        <v>74</v>
      </c>
      <c r="K9" s="89">
        <v>7</v>
      </c>
      <c r="L9" s="105">
        <f t="shared" si="16"/>
        <v>3.3</v>
      </c>
      <c r="M9" s="89">
        <v>1.1200000000000001</v>
      </c>
      <c r="N9" s="89">
        <v>1.85</v>
      </c>
      <c r="Q9" s="89">
        <v>0.09</v>
      </c>
      <c r="R9" s="89">
        <v>0.24</v>
      </c>
      <c r="X9" s="106">
        <f t="shared" si="1"/>
        <v>1.0163999999999999E-2</v>
      </c>
      <c r="Y9" s="106">
        <f t="shared" si="2"/>
        <v>2.8000000000000004E-3</v>
      </c>
      <c r="Z9" s="106">
        <f t="shared" si="3"/>
        <v>4.6250000000000006E-3</v>
      </c>
      <c r="AA9" s="106">
        <f t="shared" si="4"/>
        <v>0</v>
      </c>
      <c r="AB9" s="106">
        <f t="shared" si="5"/>
        <v>0</v>
      </c>
      <c r="AC9" s="106">
        <f t="shared" si="6"/>
        <v>0</v>
      </c>
      <c r="AD9" s="106">
        <f t="shared" si="7"/>
        <v>0</v>
      </c>
      <c r="AE9" s="106">
        <f t="shared" si="8"/>
        <v>0</v>
      </c>
      <c r="AF9" s="172">
        <f t="shared" si="17"/>
        <v>7.425000000000001E-3</v>
      </c>
      <c r="AG9" s="106">
        <f t="shared" si="9"/>
        <v>2.2499999999999999E-4</v>
      </c>
      <c r="AH9" s="106">
        <f t="shared" si="10"/>
        <v>6.0000000000000006E-4</v>
      </c>
      <c r="AI9" s="106">
        <f t="shared" si="11"/>
        <v>0</v>
      </c>
      <c r="AJ9" s="106">
        <f t="shared" si="12"/>
        <v>0</v>
      </c>
      <c r="AK9" s="106">
        <f t="shared" si="18"/>
        <v>8.2500000000000004E-3</v>
      </c>
      <c r="AL9" s="107">
        <f t="shared" si="19"/>
        <v>7.1502750000000006</v>
      </c>
      <c r="AN9" s="93">
        <v>6.8309999999999995</v>
      </c>
      <c r="AO9" s="89">
        <f t="shared" si="13"/>
        <v>1.1137500000000002</v>
      </c>
      <c r="AP9" s="93">
        <f t="shared" si="20"/>
        <v>7.94475</v>
      </c>
    </row>
    <row r="10" spans="1:42" ht="12.75">
      <c r="A10" s="89">
        <v>1</v>
      </c>
      <c r="B10" s="89">
        <v>1</v>
      </c>
      <c r="C10" s="96">
        <v>0.36</v>
      </c>
      <c r="D10" s="96">
        <v>0.34</v>
      </c>
      <c r="E10" s="97">
        <v>3.3</v>
      </c>
      <c r="F10" s="102">
        <f t="shared" si="14"/>
        <v>0.31749720755341837</v>
      </c>
      <c r="G10" s="89">
        <v>23</v>
      </c>
      <c r="H10" s="103">
        <f t="shared" si="15"/>
        <v>37.333333333333336</v>
      </c>
      <c r="I10" s="103">
        <f t="shared" si="0"/>
        <v>1.2375</v>
      </c>
      <c r="J10" s="104" t="s">
        <v>74</v>
      </c>
      <c r="K10" s="89">
        <v>8</v>
      </c>
      <c r="L10" s="105">
        <f t="shared" si="16"/>
        <v>3.3</v>
      </c>
      <c r="O10" s="89">
        <v>3.3</v>
      </c>
      <c r="X10" s="106">
        <f t="shared" si="1"/>
        <v>1.0163999999999999E-2</v>
      </c>
      <c r="Y10" s="106">
        <f t="shared" si="2"/>
        <v>0</v>
      </c>
      <c r="Z10" s="106">
        <f t="shared" si="3"/>
        <v>0</v>
      </c>
      <c r="AA10" s="106">
        <f t="shared" si="4"/>
        <v>8.2500000000000004E-3</v>
      </c>
      <c r="AB10" s="106">
        <f t="shared" si="5"/>
        <v>0</v>
      </c>
      <c r="AC10" s="106">
        <f t="shared" si="6"/>
        <v>0</v>
      </c>
      <c r="AD10" s="106">
        <f t="shared" si="7"/>
        <v>0</v>
      </c>
      <c r="AE10" s="106">
        <f t="shared" si="8"/>
        <v>0</v>
      </c>
      <c r="AF10" s="172">
        <f t="shared" si="17"/>
        <v>8.2500000000000004E-3</v>
      </c>
      <c r="AG10" s="106">
        <f t="shared" si="9"/>
        <v>0</v>
      </c>
      <c r="AH10" s="106">
        <f t="shared" si="10"/>
        <v>0</v>
      </c>
      <c r="AI10" s="106">
        <f t="shared" si="11"/>
        <v>0</v>
      </c>
      <c r="AJ10" s="106">
        <f t="shared" si="12"/>
        <v>0</v>
      </c>
      <c r="AK10" s="106">
        <f t="shared" si="18"/>
        <v>8.2500000000000004E-3</v>
      </c>
      <c r="AL10" s="107">
        <f t="shared" si="19"/>
        <v>7.05375</v>
      </c>
      <c r="AN10" s="93">
        <v>6.6</v>
      </c>
      <c r="AO10" s="89">
        <f t="shared" si="13"/>
        <v>1.2375</v>
      </c>
      <c r="AP10" s="93">
        <f t="shared" si="20"/>
        <v>7.8374999999999995</v>
      </c>
    </row>
    <row r="11" spans="1:42" ht="12.75">
      <c r="A11" s="89">
        <v>1</v>
      </c>
      <c r="B11" s="89">
        <v>1</v>
      </c>
      <c r="C11" s="96">
        <v>0.36</v>
      </c>
      <c r="D11" s="96">
        <v>0.34</v>
      </c>
      <c r="E11" s="97">
        <v>3.3</v>
      </c>
      <c r="F11" s="102">
        <f t="shared" si="14"/>
        <v>0.31749720755341837</v>
      </c>
      <c r="G11" s="89">
        <v>23</v>
      </c>
      <c r="H11" s="103">
        <f t="shared" si="15"/>
        <v>37.333333333333336</v>
      </c>
      <c r="I11" s="103">
        <f t="shared" si="0"/>
        <v>1.155</v>
      </c>
      <c r="J11" s="104" t="s">
        <v>74</v>
      </c>
      <c r="K11" s="89">
        <v>9</v>
      </c>
      <c r="L11" s="105">
        <f t="shared" si="16"/>
        <v>3.3000000000000003</v>
      </c>
      <c r="M11" s="89">
        <v>1.22</v>
      </c>
      <c r="N11" s="89">
        <v>1.86</v>
      </c>
      <c r="Q11" s="89">
        <v>0.12</v>
      </c>
      <c r="R11" s="89">
        <v>0.1</v>
      </c>
      <c r="X11" s="106">
        <f t="shared" si="1"/>
        <v>1.0164000000000001E-2</v>
      </c>
      <c r="Y11" s="106">
        <f t="shared" si="2"/>
        <v>3.0500000000000002E-3</v>
      </c>
      <c r="Z11" s="106">
        <f t="shared" si="3"/>
        <v>4.6500000000000005E-3</v>
      </c>
      <c r="AA11" s="106">
        <f t="shared" si="4"/>
        <v>0</v>
      </c>
      <c r="AB11" s="106">
        <f t="shared" si="5"/>
        <v>0</v>
      </c>
      <c r="AC11" s="106">
        <f t="shared" si="6"/>
        <v>0</v>
      </c>
      <c r="AD11" s="106">
        <f t="shared" si="7"/>
        <v>0</v>
      </c>
      <c r="AE11" s="106">
        <f t="shared" si="8"/>
        <v>0</v>
      </c>
      <c r="AF11" s="172">
        <f t="shared" si="17"/>
        <v>7.7000000000000002E-3</v>
      </c>
      <c r="AG11" s="106">
        <f t="shared" si="9"/>
        <v>3.0000000000000003E-4</v>
      </c>
      <c r="AH11" s="106">
        <f t="shared" si="10"/>
        <v>2.5000000000000006E-4</v>
      </c>
      <c r="AI11" s="106">
        <f t="shared" si="11"/>
        <v>0</v>
      </c>
      <c r="AJ11" s="106">
        <f t="shared" si="12"/>
        <v>0</v>
      </c>
      <c r="AK11" s="106">
        <f t="shared" si="18"/>
        <v>8.2500000000000021E-3</v>
      </c>
      <c r="AL11" s="107">
        <f t="shared" si="19"/>
        <v>7.4150999999999989</v>
      </c>
      <c r="AN11" s="93">
        <v>7.0839999999999996</v>
      </c>
      <c r="AO11" s="89">
        <f t="shared" si="13"/>
        <v>1.155</v>
      </c>
      <c r="AP11" s="93">
        <f t="shared" si="20"/>
        <v>8.238999999999999</v>
      </c>
    </row>
    <row r="12" spans="1:42" ht="12.75">
      <c r="A12" s="89">
        <v>1</v>
      </c>
      <c r="B12" s="89">
        <v>1</v>
      </c>
      <c r="C12" s="96">
        <v>0.36</v>
      </c>
      <c r="D12" s="96">
        <v>0.34</v>
      </c>
      <c r="E12" s="97">
        <v>3.3</v>
      </c>
      <c r="F12" s="102">
        <f t="shared" si="14"/>
        <v>0.31749720755341837</v>
      </c>
      <c r="G12" s="89">
        <v>23</v>
      </c>
      <c r="H12" s="103">
        <f t="shared" si="15"/>
        <v>37.333333333333336</v>
      </c>
      <c r="I12" s="103">
        <f t="shared" si="0"/>
        <v>1.1737500000000001</v>
      </c>
      <c r="J12" s="104" t="s">
        <v>74</v>
      </c>
      <c r="K12" s="89">
        <v>10</v>
      </c>
      <c r="L12" s="105">
        <f t="shared" si="16"/>
        <v>3.13</v>
      </c>
      <c r="M12" s="89">
        <v>3.13</v>
      </c>
      <c r="X12" s="106">
        <f t="shared" si="1"/>
        <v>9.6404000000000004E-3</v>
      </c>
      <c r="Y12" s="106">
        <f t="shared" si="2"/>
        <v>7.8250000000000004E-3</v>
      </c>
      <c r="Z12" s="106">
        <f t="shared" si="3"/>
        <v>0</v>
      </c>
      <c r="AA12" s="106">
        <f t="shared" si="4"/>
        <v>0</v>
      </c>
      <c r="AB12" s="106">
        <f t="shared" si="5"/>
        <v>0</v>
      </c>
      <c r="AC12" s="106">
        <f t="shared" si="6"/>
        <v>0</v>
      </c>
      <c r="AD12" s="106">
        <f t="shared" si="7"/>
        <v>0</v>
      </c>
      <c r="AE12" s="106">
        <f t="shared" si="8"/>
        <v>0</v>
      </c>
      <c r="AF12" s="172">
        <f t="shared" si="17"/>
        <v>7.8250000000000004E-3</v>
      </c>
      <c r="AG12" s="106">
        <f t="shared" si="9"/>
        <v>0</v>
      </c>
      <c r="AH12" s="106">
        <f t="shared" si="10"/>
        <v>0</v>
      </c>
      <c r="AI12" s="106">
        <f t="shared" si="11"/>
        <v>0</v>
      </c>
      <c r="AJ12" s="106">
        <f t="shared" si="12"/>
        <v>0</v>
      </c>
      <c r="AK12" s="106">
        <f t="shared" si="18"/>
        <v>7.8250000000000004E-3</v>
      </c>
      <c r="AL12" s="107">
        <f t="shared" si="19"/>
        <v>7.535474999999999</v>
      </c>
      <c r="AN12" s="93">
        <v>7.198999999999999</v>
      </c>
      <c r="AO12" s="89">
        <f t="shared" si="13"/>
        <v>1.1737500000000001</v>
      </c>
      <c r="AP12" s="93">
        <f t="shared" si="20"/>
        <v>8.3727499999999999</v>
      </c>
    </row>
    <row r="13" spans="1:42" ht="12.75">
      <c r="A13" s="89">
        <v>1</v>
      </c>
      <c r="B13" s="89">
        <v>1</v>
      </c>
      <c r="C13" s="96">
        <v>0.36</v>
      </c>
      <c r="D13" s="96">
        <v>0.34</v>
      </c>
      <c r="E13" s="97">
        <v>3.3</v>
      </c>
      <c r="F13" s="102">
        <f t="shared" si="14"/>
        <v>0.31749720755341837</v>
      </c>
      <c r="G13" s="89">
        <v>23</v>
      </c>
      <c r="H13" s="103">
        <f t="shared" si="15"/>
        <v>37.333333333333336</v>
      </c>
      <c r="I13" s="103">
        <f t="shared" si="0"/>
        <v>1.0574999999999999</v>
      </c>
      <c r="J13" s="104" t="s">
        <v>74</v>
      </c>
      <c r="K13" s="89">
        <v>11</v>
      </c>
      <c r="L13" s="105">
        <f t="shared" si="16"/>
        <v>3.3</v>
      </c>
      <c r="M13" s="89">
        <v>2.82</v>
      </c>
      <c r="Q13" s="89">
        <v>0.14000000000000001</v>
      </c>
      <c r="R13" s="89">
        <v>0.34</v>
      </c>
      <c r="X13" s="106">
        <f t="shared" si="1"/>
        <v>1.0163999999999999E-2</v>
      </c>
      <c r="Y13" s="106">
        <f t="shared" si="2"/>
        <v>7.0499999999999998E-3</v>
      </c>
      <c r="Z13" s="106">
        <f t="shared" si="3"/>
        <v>0</v>
      </c>
      <c r="AA13" s="106">
        <f t="shared" si="4"/>
        <v>0</v>
      </c>
      <c r="AB13" s="106">
        <f t="shared" si="5"/>
        <v>0</v>
      </c>
      <c r="AC13" s="106">
        <f t="shared" si="6"/>
        <v>0</v>
      </c>
      <c r="AD13" s="106">
        <f t="shared" si="7"/>
        <v>0</v>
      </c>
      <c r="AE13" s="106">
        <f t="shared" si="8"/>
        <v>0</v>
      </c>
      <c r="AF13" s="172">
        <f t="shared" si="17"/>
        <v>7.0499999999999998E-3</v>
      </c>
      <c r="AG13" s="106">
        <f t="shared" si="9"/>
        <v>3.5000000000000005E-4</v>
      </c>
      <c r="AH13" s="106">
        <f t="shared" si="10"/>
        <v>8.5000000000000006E-4</v>
      </c>
      <c r="AI13" s="106">
        <f t="shared" si="11"/>
        <v>0</v>
      </c>
      <c r="AJ13" s="106">
        <f t="shared" si="12"/>
        <v>0</v>
      </c>
      <c r="AK13" s="106">
        <f t="shared" si="18"/>
        <v>8.2500000000000004E-3</v>
      </c>
      <c r="AL13" s="107">
        <f t="shared" si="19"/>
        <v>6.7891499999999994</v>
      </c>
      <c r="AN13" s="93">
        <v>6.4859999999999989</v>
      </c>
      <c r="AO13" s="89">
        <f t="shared" si="13"/>
        <v>1.0574999999999999</v>
      </c>
      <c r="AP13" s="93">
        <f t="shared" si="20"/>
        <v>7.543499999999999</v>
      </c>
    </row>
    <row r="14" spans="1:42" ht="12.75">
      <c r="A14" s="89">
        <v>1</v>
      </c>
      <c r="B14" s="89">
        <v>1</v>
      </c>
      <c r="C14" s="96">
        <v>0.36</v>
      </c>
      <c r="D14" s="96">
        <v>0.34</v>
      </c>
      <c r="E14" s="97">
        <v>3.3</v>
      </c>
      <c r="F14" s="102">
        <f t="shared" si="14"/>
        <v>0.31749720755341837</v>
      </c>
      <c r="G14" s="89">
        <v>23</v>
      </c>
      <c r="H14" s="103">
        <f t="shared" si="15"/>
        <v>37.333333333333336</v>
      </c>
      <c r="I14" s="103">
        <f t="shared" si="0"/>
        <v>0.83249999999999991</v>
      </c>
      <c r="J14" s="104" t="s">
        <v>77</v>
      </c>
      <c r="K14" s="89">
        <v>1</v>
      </c>
      <c r="L14" s="105">
        <f t="shared" si="16"/>
        <v>3.3</v>
      </c>
      <c r="O14" s="89">
        <v>2.96</v>
      </c>
      <c r="R14" s="89">
        <v>0.34</v>
      </c>
      <c r="X14" s="106">
        <f t="shared" si="1"/>
        <v>7.6692000000000001E-3</v>
      </c>
      <c r="Y14" s="106">
        <f t="shared" si="2"/>
        <v>0</v>
      </c>
      <c r="Z14" s="106">
        <f t="shared" si="3"/>
        <v>0</v>
      </c>
      <c r="AA14" s="106">
        <f t="shared" si="4"/>
        <v>5.5499999999999994E-3</v>
      </c>
      <c r="AB14" s="106">
        <f t="shared" si="5"/>
        <v>0</v>
      </c>
      <c r="AC14" s="106">
        <f t="shared" si="6"/>
        <v>0</v>
      </c>
      <c r="AD14" s="106">
        <f t="shared" si="7"/>
        <v>0</v>
      </c>
      <c r="AE14" s="106">
        <f t="shared" si="8"/>
        <v>0</v>
      </c>
      <c r="AF14" s="172">
        <f t="shared" si="17"/>
        <v>5.5499999999999994E-3</v>
      </c>
      <c r="AG14" s="106">
        <f t="shared" si="9"/>
        <v>0</v>
      </c>
      <c r="AH14" s="106">
        <f t="shared" si="10"/>
        <v>6.3750000000000005E-4</v>
      </c>
      <c r="AI14" s="106">
        <f t="shared" si="11"/>
        <v>0</v>
      </c>
      <c r="AJ14" s="106">
        <f t="shared" si="12"/>
        <v>0</v>
      </c>
      <c r="AK14" s="106">
        <f t="shared" si="18"/>
        <v>6.1875000000000003E-3</v>
      </c>
      <c r="AL14" s="107">
        <f t="shared" si="19"/>
        <v>4.7452500000000004</v>
      </c>
      <c r="AN14" s="93">
        <v>4.4399999999999995</v>
      </c>
      <c r="AO14" s="89">
        <f t="shared" si="13"/>
        <v>0.83249999999999991</v>
      </c>
      <c r="AP14" s="93">
        <f t="shared" si="20"/>
        <v>5.2724999999999991</v>
      </c>
    </row>
    <row r="15" spans="1:42" ht="12.75">
      <c r="A15" s="89">
        <v>1</v>
      </c>
      <c r="B15" s="89">
        <v>1</v>
      </c>
      <c r="C15" s="96">
        <v>0.36</v>
      </c>
      <c r="D15" s="96">
        <v>0.34</v>
      </c>
      <c r="E15" s="97">
        <v>3.3</v>
      </c>
      <c r="F15" s="102">
        <f t="shared" si="14"/>
        <v>0.31749720755341837</v>
      </c>
      <c r="G15" s="89">
        <v>23</v>
      </c>
      <c r="H15" s="103">
        <f t="shared" si="15"/>
        <v>37.333333333333336</v>
      </c>
      <c r="I15" s="103">
        <f t="shared" si="0"/>
        <v>0.88593750000000004</v>
      </c>
      <c r="J15" s="104" t="s">
        <v>77</v>
      </c>
      <c r="K15" s="89">
        <v>2</v>
      </c>
      <c r="L15" s="105">
        <f t="shared" si="16"/>
        <v>3.3</v>
      </c>
      <c r="M15" s="89">
        <v>3.15</v>
      </c>
      <c r="Q15" s="89">
        <v>0.15</v>
      </c>
      <c r="X15" s="106">
        <f t="shared" si="1"/>
        <v>7.6692000000000001E-3</v>
      </c>
      <c r="Y15" s="106">
        <f t="shared" si="2"/>
        <v>5.90625E-3</v>
      </c>
      <c r="Z15" s="106">
        <f t="shared" si="3"/>
        <v>0</v>
      </c>
      <c r="AA15" s="106">
        <f t="shared" si="4"/>
        <v>0</v>
      </c>
      <c r="AB15" s="106">
        <f t="shared" si="5"/>
        <v>0</v>
      </c>
      <c r="AC15" s="106">
        <f t="shared" si="6"/>
        <v>0</v>
      </c>
      <c r="AD15" s="106">
        <f t="shared" si="7"/>
        <v>0</v>
      </c>
      <c r="AE15" s="106">
        <f t="shared" si="8"/>
        <v>0</v>
      </c>
      <c r="AF15" s="172">
        <f t="shared" si="17"/>
        <v>5.90625E-3</v>
      </c>
      <c r="AG15" s="106">
        <f t="shared" si="9"/>
        <v>2.8124999999999998E-4</v>
      </c>
      <c r="AH15" s="106">
        <f t="shared" si="10"/>
        <v>0</v>
      </c>
      <c r="AI15" s="106">
        <f t="shared" si="11"/>
        <v>0</v>
      </c>
      <c r="AJ15" s="106">
        <f t="shared" si="12"/>
        <v>0</v>
      </c>
      <c r="AK15" s="106">
        <f t="shared" si="18"/>
        <v>6.1875000000000003E-3</v>
      </c>
      <c r="AL15" s="107">
        <f t="shared" si="19"/>
        <v>5.6168437500000001</v>
      </c>
      <c r="AN15" s="93">
        <v>5.3549999999999995</v>
      </c>
      <c r="AO15" s="89">
        <f t="shared" si="13"/>
        <v>0.88593750000000004</v>
      </c>
      <c r="AP15" s="93">
        <f t="shared" si="20"/>
        <v>6.2409374999999994</v>
      </c>
    </row>
    <row r="16" spans="1:42" ht="12.75">
      <c r="A16" s="89">
        <v>1</v>
      </c>
      <c r="B16" s="89">
        <v>1</v>
      </c>
      <c r="C16" s="96">
        <v>0.36</v>
      </c>
      <c r="D16" s="96">
        <v>0.34</v>
      </c>
      <c r="E16" s="97">
        <v>3.3</v>
      </c>
      <c r="F16" s="102">
        <f t="shared" si="14"/>
        <v>0.31749720755341837</v>
      </c>
      <c r="G16" s="89">
        <v>23</v>
      </c>
      <c r="H16" s="103">
        <f t="shared" si="15"/>
        <v>37.333333333333336</v>
      </c>
      <c r="I16" s="103">
        <f t="shared" si="0"/>
        <v>0.8493750000000001</v>
      </c>
      <c r="J16" s="104" t="s">
        <v>77</v>
      </c>
      <c r="K16" s="89">
        <v>3</v>
      </c>
      <c r="L16" s="105">
        <f t="shared" si="16"/>
        <v>3.3</v>
      </c>
      <c r="O16" s="89">
        <v>3.02</v>
      </c>
      <c r="R16" s="89">
        <v>0.28000000000000003</v>
      </c>
      <c r="X16" s="106">
        <f t="shared" si="1"/>
        <v>7.6692000000000001E-3</v>
      </c>
      <c r="Y16" s="106">
        <f t="shared" si="2"/>
        <v>0</v>
      </c>
      <c r="Z16" s="106">
        <f t="shared" si="3"/>
        <v>0</v>
      </c>
      <c r="AA16" s="106">
        <f t="shared" si="4"/>
        <v>5.6625000000000009E-3</v>
      </c>
      <c r="AB16" s="106">
        <f t="shared" si="5"/>
        <v>0</v>
      </c>
      <c r="AC16" s="106">
        <f t="shared" si="6"/>
        <v>0</v>
      </c>
      <c r="AD16" s="106">
        <f t="shared" si="7"/>
        <v>0</v>
      </c>
      <c r="AE16" s="106">
        <f t="shared" si="8"/>
        <v>0</v>
      </c>
      <c r="AF16" s="172">
        <f t="shared" si="17"/>
        <v>5.6625000000000009E-3</v>
      </c>
      <c r="AG16" s="106">
        <f t="shared" si="9"/>
        <v>0</v>
      </c>
      <c r="AH16" s="106">
        <f t="shared" si="10"/>
        <v>5.2500000000000008E-4</v>
      </c>
      <c r="AI16" s="106">
        <f t="shared" si="11"/>
        <v>0</v>
      </c>
      <c r="AJ16" s="106">
        <f t="shared" si="12"/>
        <v>0</v>
      </c>
      <c r="AK16" s="106">
        <f t="shared" si="18"/>
        <v>6.1875000000000003E-3</v>
      </c>
      <c r="AL16" s="107">
        <f t="shared" si="19"/>
        <v>4.8414375000000005</v>
      </c>
      <c r="AN16" s="93">
        <v>4.53</v>
      </c>
      <c r="AO16" s="89">
        <f t="shared" si="13"/>
        <v>0.8493750000000001</v>
      </c>
      <c r="AP16" s="93">
        <f t="shared" si="20"/>
        <v>5.3793750000000005</v>
      </c>
    </row>
    <row r="17" spans="1:42" ht="12.75">
      <c r="A17" s="89">
        <v>1</v>
      </c>
      <c r="B17" s="89">
        <v>1</v>
      </c>
      <c r="C17" s="96">
        <v>0.36</v>
      </c>
      <c r="D17" s="96">
        <v>0.34</v>
      </c>
      <c r="E17" s="97">
        <v>3.3</v>
      </c>
      <c r="F17" s="102">
        <f t="shared" si="14"/>
        <v>0.31749720755341837</v>
      </c>
      <c r="G17" s="89">
        <v>23</v>
      </c>
      <c r="H17" s="103">
        <f t="shared" si="15"/>
        <v>37.333333333333336</v>
      </c>
      <c r="I17" s="103">
        <f t="shared" si="0"/>
        <v>1.1700000000000002</v>
      </c>
      <c r="J17" s="104" t="s">
        <v>78</v>
      </c>
      <c r="K17" s="89">
        <v>1</v>
      </c>
      <c r="L17" s="105">
        <f t="shared" si="16"/>
        <v>3.3000000000000003</v>
      </c>
      <c r="M17" s="89">
        <v>0.62</v>
      </c>
      <c r="N17" s="89">
        <v>2.5</v>
      </c>
      <c r="Q17" s="89">
        <v>0.1</v>
      </c>
      <c r="R17" s="89">
        <v>0.08</v>
      </c>
      <c r="X17" s="106">
        <f t="shared" si="1"/>
        <v>9.2663999999999993E-3</v>
      </c>
      <c r="Y17" s="106">
        <f t="shared" si="2"/>
        <v>1.5500000000000002E-3</v>
      </c>
      <c r="Z17" s="106">
        <f t="shared" si="3"/>
        <v>6.2500000000000003E-3</v>
      </c>
      <c r="AA17" s="106">
        <f t="shared" si="4"/>
        <v>0</v>
      </c>
      <c r="AB17" s="106">
        <f t="shared" si="5"/>
        <v>0</v>
      </c>
      <c r="AC17" s="106">
        <f t="shared" si="6"/>
        <v>0</v>
      </c>
      <c r="AD17" s="106">
        <f t="shared" si="7"/>
        <v>0</v>
      </c>
      <c r="AE17" s="106">
        <f t="shared" si="8"/>
        <v>0</v>
      </c>
      <c r="AF17" s="172">
        <f t="shared" si="17"/>
        <v>7.8000000000000005E-3</v>
      </c>
      <c r="AG17" s="106">
        <f t="shared" si="9"/>
        <v>2.5000000000000006E-4</v>
      </c>
      <c r="AH17" s="106">
        <f t="shared" si="10"/>
        <v>2.0000000000000001E-4</v>
      </c>
      <c r="AI17" s="106">
        <f t="shared" si="11"/>
        <v>0</v>
      </c>
      <c r="AJ17" s="106">
        <f t="shared" si="12"/>
        <v>0</v>
      </c>
      <c r="AK17" s="106">
        <f t="shared" si="18"/>
        <v>8.2500000000000021E-3</v>
      </c>
      <c r="AL17" s="107">
        <f t="shared" si="19"/>
        <v>7.5113999999999983</v>
      </c>
      <c r="AN17" s="93">
        <v>7.1760000000000002</v>
      </c>
      <c r="AO17" s="89">
        <f t="shared" si="13"/>
        <v>1.1700000000000002</v>
      </c>
      <c r="AP17" s="93">
        <f t="shared" si="20"/>
        <v>8.3460000000000001</v>
      </c>
    </row>
    <row r="18" spans="1:42" ht="12.75">
      <c r="A18" s="89">
        <v>1</v>
      </c>
      <c r="B18" s="89">
        <v>1</v>
      </c>
      <c r="C18" s="96">
        <v>0.36</v>
      </c>
      <c r="D18" s="96">
        <v>0.34</v>
      </c>
      <c r="E18" s="97">
        <v>3.3</v>
      </c>
      <c r="F18" s="102">
        <f t="shared" si="14"/>
        <v>0.31749720755341837</v>
      </c>
      <c r="G18" s="89">
        <v>23</v>
      </c>
      <c r="H18" s="103">
        <f t="shared" si="15"/>
        <v>37.333333333333336</v>
      </c>
      <c r="I18" s="103">
        <f t="shared" si="0"/>
        <v>1.0162500000000003</v>
      </c>
      <c r="J18" s="104" t="s">
        <v>78</v>
      </c>
      <c r="K18" s="89">
        <v>2</v>
      </c>
      <c r="L18" s="105">
        <f t="shared" si="16"/>
        <v>3.3</v>
      </c>
      <c r="M18" s="89">
        <v>0.75</v>
      </c>
      <c r="N18" s="89">
        <v>1.96</v>
      </c>
      <c r="T18" s="89">
        <v>0.59</v>
      </c>
      <c r="X18" s="106">
        <f t="shared" si="1"/>
        <v>9.2663999999999993E-3</v>
      </c>
      <c r="Y18" s="106">
        <f t="shared" si="2"/>
        <v>1.8750000000000004E-3</v>
      </c>
      <c r="Z18" s="106">
        <f t="shared" si="3"/>
        <v>4.9000000000000007E-3</v>
      </c>
      <c r="AA18" s="106">
        <f t="shared" si="4"/>
        <v>0</v>
      </c>
      <c r="AB18" s="106">
        <f t="shared" si="5"/>
        <v>0</v>
      </c>
      <c r="AC18" s="106">
        <f t="shared" si="6"/>
        <v>0</v>
      </c>
      <c r="AD18" s="106">
        <f t="shared" si="7"/>
        <v>0</v>
      </c>
      <c r="AE18" s="106">
        <f t="shared" si="8"/>
        <v>0</v>
      </c>
      <c r="AF18" s="172">
        <f t="shared" si="17"/>
        <v>6.7750000000000015E-3</v>
      </c>
      <c r="AG18" s="106">
        <f t="shared" si="9"/>
        <v>0</v>
      </c>
      <c r="AH18" s="106">
        <f t="shared" si="10"/>
        <v>0</v>
      </c>
      <c r="AI18" s="106">
        <f t="shared" si="11"/>
        <v>0</v>
      </c>
      <c r="AJ18" s="106">
        <f t="shared" si="12"/>
        <v>1.475E-3</v>
      </c>
      <c r="AK18" s="106">
        <f t="shared" si="18"/>
        <v>8.2500000000000004E-3</v>
      </c>
      <c r="AL18" s="107">
        <f t="shared" si="19"/>
        <v>6.5243249999999993</v>
      </c>
      <c r="AN18" s="93">
        <v>6.2329999999999997</v>
      </c>
      <c r="AO18" s="89">
        <f t="shared" si="13"/>
        <v>1.0162500000000003</v>
      </c>
      <c r="AP18" s="93">
        <f t="shared" si="20"/>
        <v>7.24925</v>
      </c>
    </row>
    <row r="19" spans="1:42" ht="12.75">
      <c r="A19" s="89">
        <v>1</v>
      </c>
      <c r="B19" s="89">
        <v>1</v>
      </c>
      <c r="C19" s="96">
        <v>0.36</v>
      </c>
      <c r="D19" s="96">
        <v>0.34</v>
      </c>
      <c r="E19" s="97">
        <v>3.3</v>
      </c>
      <c r="F19" s="102">
        <f t="shared" si="14"/>
        <v>0.31749720755341837</v>
      </c>
      <c r="G19" s="89">
        <v>23</v>
      </c>
      <c r="H19" s="103">
        <f t="shared" si="15"/>
        <v>37.333333333333336</v>
      </c>
      <c r="I19" s="103">
        <f t="shared" si="0"/>
        <v>1.2375</v>
      </c>
      <c r="J19" s="90" t="s">
        <v>78</v>
      </c>
      <c r="K19" s="89">
        <v>3</v>
      </c>
      <c r="L19" s="105">
        <f t="shared" si="16"/>
        <v>3.3</v>
      </c>
      <c r="M19" s="89">
        <v>3.3</v>
      </c>
      <c r="X19" s="106">
        <f t="shared" si="1"/>
        <v>9.2663999999999993E-3</v>
      </c>
      <c r="Y19" s="106">
        <f t="shared" si="2"/>
        <v>8.2500000000000004E-3</v>
      </c>
      <c r="Z19" s="106">
        <f t="shared" si="3"/>
        <v>0</v>
      </c>
      <c r="AA19" s="106">
        <f t="shared" si="4"/>
        <v>0</v>
      </c>
      <c r="AB19" s="106">
        <f t="shared" si="5"/>
        <v>0</v>
      </c>
      <c r="AC19" s="106">
        <f t="shared" si="6"/>
        <v>0</v>
      </c>
      <c r="AD19" s="106">
        <f t="shared" si="7"/>
        <v>0</v>
      </c>
      <c r="AE19" s="106">
        <f t="shared" si="8"/>
        <v>0</v>
      </c>
      <c r="AF19" s="172">
        <f t="shared" si="17"/>
        <v>8.2500000000000004E-3</v>
      </c>
      <c r="AG19" s="106">
        <f t="shared" si="9"/>
        <v>0</v>
      </c>
      <c r="AH19" s="106">
        <f t="shared" si="10"/>
        <v>0</v>
      </c>
      <c r="AI19" s="106">
        <f t="shared" si="11"/>
        <v>0</v>
      </c>
      <c r="AJ19" s="106">
        <f t="shared" si="12"/>
        <v>0</v>
      </c>
      <c r="AK19" s="106">
        <f t="shared" si="18"/>
        <v>8.2500000000000004E-3</v>
      </c>
      <c r="AL19" s="107">
        <f t="shared" si="19"/>
        <v>7.9447499999999991</v>
      </c>
      <c r="AN19" s="93">
        <v>7.589999999999999</v>
      </c>
      <c r="AO19" s="89">
        <f t="shared" si="13"/>
        <v>1.2375</v>
      </c>
      <c r="AP19" s="93">
        <f t="shared" si="20"/>
        <v>8.8274999999999988</v>
      </c>
    </row>
    <row r="20" spans="1:42" ht="12.75">
      <c r="A20" s="89">
        <v>1</v>
      </c>
      <c r="B20" s="89">
        <v>1</v>
      </c>
      <c r="C20" s="96">
        <v>0.36</v>
      </c>
      <c r="D20" s="96">
        <v>0.34</v>
      </c>
      <c r="E20" s="97">
        <v>3.3</v>
      </c>
      <c r="F20" s="102">
        <f t="shared" si="14"/>
        <v>0.31749720755341837</v>
      </c>
      <c r="G20" s="89">
        <v>23</v>
      </c>
      <c r="H20" s="103">
        <f t="shared" si="15"/>
        <v>37.333333333333336</v>
      </c>
      <c r="I20" s="103">
        <f t="shared" si="0"/>
        <v>3.5763750000000005</v>
      </c>
      <c r="J20" s="104" t="s">
        <v>79</v>
      </c>
      <c r="K20" s="89">
        <v>17</v>
      </c>
      <c r="L20" s="97">
        <v>3.3</v>
      </c>
      <c r="X20" s="106">
        <f>L20*VLOOKUP(J20,dimension,2,FALSE)*VLOOKUP(J20,dimension,3,FALSE)*K20</f>
        <v>2.9845199999999999E-2</v>
      </c>
      <c r="Y20" s="106">
        <f t="shared" si="2"/>
        <v>0</v>
      </c>
      <c r="Z20" s="106">
        <f t="shared" si="3"/>
        <v>0</v>
      </c>
      <c r="AA20" s="106">
        <f t="shared" si="4"/>
        <v>0</v>
      </c>
      <c r="AB20" s="106">
        <f t="shared" si="5"/>
        <v>0</v>
      </c>
      <c r="AC20" s="106">
        <f t="shared" si="6"/>
        <v>0</v>
      </c>
      <c r="AD20" s="106">
        <f t="shared" si="7"/>
        <v>0</v>
      </c>
      <c r="AE20" s="106">
        <f t="shared" si="8"/>
        <v>2.3842500000000003E-2</v>
      </c>
      <c r="AF20" s="172">
        <f t="shared" si="17"/>
        <v>2.3842500000000003E-2</v>
      </c>
      <c r="AG20" s="106">
        <f t="shared" si="9"/>
        <v>0</v>
      </c>
      <c r="AH20" s="106">
        <f t="shared" si="10"/>
        <v>0</v>
      </c>
      <c r="AI20" s="106">
        <f t="shared" si="11"/>
        <v>0</v>
      </c>
      <c r="AJ20" s="106">
        <f t="shared" si="12"/>
        <v>0</v>
      </c>
      <c r="AK20" s="106">
        <f>L20*VLOOKUP(J20,dimension,4,FALSE)*VLOOKUP(J20,dimension,5,FALSE)*K20</f>
        <v>2.3842500000000003E-2</v>
      </c>
      <c r="AL20" s="107">
        <f>IF(J20="Fillets",AK20*priceFillets,IF(J20="4 x 1",(M20*priceSelect)+(N20*priceSelect)+(O20*priceStandard)+(P20*priceHigh)+(U20*priceShortClear)+(V20*priceLongClear),IF(J20="3 x 1",(M20*priceSelect3)+(N20*priceSelect3)+(O20*priceStandard3)+(P20*priceHigh3)+(U20*priceShortClear3)+(V20*priceLongClear3),IF(J20="2 x 2",(M20*priceSelect2)+(N20*priceSelect2)+(O20*priceStandard2)+(P20*priceHigh2)+(U20*priceShortClear2)+(V20*priceLongClear2),IF(J20="2 x 2",(M20*priceSelect2)+(N20*priceSelect2)+(O20*priceStandard2)+(P20*priceHigh2)+(U20*priceShortClear2)+(V20*priceLongClear2),(M20*priceSelect6)+(N20*priceSelect6)+(O20*priceStandard6)+(P20*priceHigh6)+(U20*priceShortClear6)+(V20*priceLongClear6))))))</f>
        <v>20.385337500000002</v>
      </c>
      <c r="AN20" s="93">
        <v>19.074000000000002</v>
      </c>
      <c r="AO20" s="89">
        <f t="shared" si="13"/>
        <v>3.5763750000000005</v>
      </c>
      <c r="AP20" s="93">
        <f t="shared" si="20"/>
        <v>22.650375000000004</v>
      </c>
    </row>
    <row r="21" spans="1:42" ht="12.75">
      <c r="A21" s="89">
        <v>1</v>
      </c>
      <c r="B21" s="89">
        <v>2</v>
      </c>
      <c r="C21" s="96">
        <v>0.34</v>
      </c>
      <c r="D21" s="96">
        <v>0.33</v>
      </c>
      <c r="E21" s="97">
        <v>2.67</v>
      </c>
      <c r="F21" s="102">
        <f>SUMSQ(AVERAGE(C21:D21)/2)*PI()*E21</f>
        <v>0.235337294729034</v>
      </c>
      <c r="G21" s="89">
        <v>22</v>
      </c>
      <c r="H21" s="103">
        <f t="shared" si="15"/>
        <v>36</v>
      </c>
      <c r="I21" s="103">
        <f t="shared" si="0"/>
        <v>1.00125</v>
      </c>
      <c r="J21" s="89" t="s">
        <v>74</v>
      </c>
      <c r="K21" s="89">
        <v>1</v>
      </c>
      <c r="L21" s="105">
        <f t="shared" si="16"/>
        <v>2.67</v>
      </c>
      <c r="M21" s="89">
        <v>2.67</v>
      </c>
      <c r="X21" s="106">
        <f t="shared" ref="X21:X36" si="21">L21*VLOOKUP(J21,dimension,2,FALSE)*VLOOKUP(J21,dimension,3,FALSE)</f>
        <v>8.2235999999999993E-3</v>
      </c>
      <c r="Y21" s="106">
        <f t="shared" si="2"/>
        <v>6.6750000000000004E-3</v>
      </c>
      <c r="Z21" s="106">
        <f t="shared" si="3"/>
        <v>0</v>
      </c>
      <c r="AA21" s="106">
        <f t="shared" si="4"/>
        <v>0</v>
      </c>
      <c r="AB21" s="106">
        <f t="shared" si="5"/>
        <v>0</v>
      </c>
      <c r="AC21" s="106">
        <f t="shared" si="6"/>
        <v>0</v>
      </c>
      <c r="AD21" s="106">
        <f t="shared" si="7"/>
        <v>0</v>
      </c>
      <c r="AE21" s="106">
        <f t="shared" si="8"/>
        <v>0</v>
      </c>
      <c r="AF21" s="172">
        <f t="shared" si="17"/>
        <v>6.6750000000000004E-3</v>
      </c>
      <c r="AG21" s="106">
        <f t="shared" si="9"/>
        <v>0</v>
      </c>
      <c r="AH21" s="106">
        <f t="shared" si="10"/>
        <v>0</v>
      </c>
      <c r="AI21" s="106">
        <f t="shared" si="11"/>
        <v>0</v>
      </c>
      <c r="AJ21" s="106">
        <f t="shared" si="12"/>
        <v>0</v>
      </c>
      <c r="AK21" s="106">
        <f t="shared" ref="AK21:AK36" si="22">L21*VLOOKUP(J21,dimension,4,FALSE)*VLOOKUP(J21,dimension,5,FALSE)</f>
        <v>6.6750000000000004E-3</v>
      </c>
      <c r="AL21" s="107">
        <f t="shared" si="19"/>
        <v>6.428024999999999</v>
      </c>
      <c r="AM21" s="93">
        <f>SUM(AL3:AL20)</f>
        <v>136.55761874999999</v>
      </c>
      <c r="AN21" s="93"/>
      <c r="AO21" s="89">
        <f>SUM(AO3:AO20)</f>
        <v>22.081687500000001</v>
      </c>
    </row>
    <row r="22" spans="1:42" ht="12.75">
      <c r="A22" s="89">
        <v>1</v>
      </c>
      <c r="B22" s="89">
        <v>2</v>
      </c>
      <c r="C22" s="96">
        <v>0.34</v>
      </c>
      <c r="D22" s="96">
        <v>0.33</v>
      </c>
      <c r="E22" s="97">
        <v>2.67</v>
      </c>
      <c r="F22" s="102">
        <f t="shared" ref="F22:F85" si="23">SUMSQ(AVERAGE(C22:D22)/2)*PI()*E22</f>
        <v>0.235337294729034</v>
      </c>
      <c r="G22" s="89">
        <v>22</v>
      </c>
      <c r="H22" s="103">
        <f t="shared" si="15"/>
        <v>36</v>
      </c>
      <c r="I22" s="103">
        <f t="shared" si="0"/>
        <v>0.85125000000000006</v>
      </c>
      <c r="J22" s="89" t="s">
        <v>74</v>
      </c>
      <c r="K22" s="89">
        <v>2</v>
      </c>
      <c r="L22" s="105">
        <f t="shared" si="16"/>
        <v>2.67</v>
      </c>
      <c r="M22" s="89">
        <v>0.96</v>
      </c>
      <c r="N22" s="89">
        <v>1.31</v>
      </c>
      <c r="Q22" s="89">
        <v>0.4</v>
      </c>
      <c r="X22" s="106">
        <f t="shared" si="21"/>
        <v>8.2235999999999993E-3</v>
      </c>
      <c r="Y22" s="106">
        <f t="shared" si="2"/>
        <v>2.4000000000000002E-3</v>
      </c>
      <c r="Z22" s="106">
        <f t="shared" si="3"/>
        <v>3.2750000000000001E-3</v>
      </c>
      <c r="AA22" s="106">
        <f t="shared" si="4"/>
        <v>0</v>
      </c>
      <c r="AB22" s="106">
        <f t="shared" si="5"/>
        <v>0</v>
      </c>
      <c r="AC22" s="106">
        <f t="shared" si="6"/>
        <v>0</v>
      </c>
      <c r="AD22" s="106">
        <f t="shared" si="7"/>
        <v>0</v>
      </c>
      <c r="AE22" s="106">
        <f t="shared" si="8"/>
        <v>0</v>
      </c>
      <c r="AF22" s="172">
        <f t="shared" si="17"/>
        <v>5.6750000000000004E-3</v>
      </c>
      <c r="AG22" s="106">
        <f t="shared" si="9"/>
        <v>1.0000000000000002E-3</v>
      </c>
      <c r="AH22" s="106">
        <f t="shared" si="10"/>
        <v>0</v>
      </c>
      <c r="AI22" s="106">
        <f t="shared" si="11"/>
        <v>0</v>
      </c>
      <c r="AJ22" s="106">
        <f t="shared" si="12"/>
        <v>0</v>
      </c>
      <c r="AK22" s="106">
        <f t="shared" si="22"/>
        <v>6.6750000000000004E-3</v>
      </c>
      <c r="AL22" s="107">
        <f t="shared" si="19"/>
        <v>5.4650249999999989</v>
      </c>
      <c r="AO22" s="93">
        <f>AM21-AO21</f>
        <v>114.47593124999999</v>
      </c>
    </row>
    <row r="23" spans="1:42" ht="12.75">
      <c r="A23" s="89">
        <v>1</v>
      </c>
      <c r="B23" s="89">
        <v>2</v>
      </c>
      <c r="C23" s="96">
        <v>0.34</v>
      </c>
      <c r="D23" s="96">
        <v>0.33</v>
      </c>
      <c r="E23" s="97">
        <v>2.67</v>
      </c>
      <c r="F23" s="102">
        <f t="shared" si="23"/>
        <v>0.235337294729034</v>
      </c>
      <c r="G23" s="89">
        <v>22</v>
      </c>
      <c r="H23" s="103">
        <f t="shared" si="15"/>
        <v>36</v>
      </c>
      <c r="I23" s="103">
        <f t="shared" si="0"/>
        <v>1.00125</v>
      </c>
      <c r="J23" s="89" t="s">
        <v>74</v>
      </c>
      <c r="K23" s="89">
        <v>3</v>
      </c>
      <c r="L23" s="105">
        <f t="shared" si="16"/>
        <v>2.67</v>
      </c>
      <c r="M23" s="89">
        <v>2.67</v>
      </c>
      <c r="X23" s="106">
        <f t="shared" si="21"/>
        <v>8.2235999999999993E-3</v>
      </c>
      <c r="Y23" s="106">
        <f t="shared" si="2"/>
        <v>6.6750000000000004E-3</v>
      </c>
      <c r="Z23" s="106">
        <f t="shared" si="3"/>
        <v>0</v>
      </c>
      <c r="AA23" s="106">
        <f t="shared" si="4"/>
        <v>0</v>
      </c>
      <c r="AB23" s="106">
        <f t="shared" si="5"/>
        <v>0</v>
      </c>
      <c r="AC23" s="106">
        <f t="shared" si="6"/>
        <v>0</v>
      </c>
      <c r="AD23" s="106">
        <f t="shared" si="7"/>
        <v>0</v>
      </c>
      <c r="AE23" s="106">
        <f t="shared" si="8"/>
        <v>0</v>
      </c>
      <c r="AF23" s="172">
        <f t="shared" si="17"/>
        <v>6.6750000000000004E-3</v>
      </c>
      <c r="AG23" s="106">
        <f t="shared" si="9"/>
        <v>0</v>
      </c>
      <c r="AH23" s="106">
        <f t="shared" si="10"/>
        <v>0</v>
      </c>
      <c r="AI23" s="106">
        <f t="shared" si="11"/>
        <v>0</v>
      </c>
      <c r="AJ23" s="106">
        <f t="shared" si="12"/>
        <v>0</v>
      </c>
      <c r="AK23" s="106">
        <f t="shared" si="22"/>
        <v>6.6750000000000004E-3</v>
      </c>
      <c r="AL23" s="107">
        <f t="shared" si="19"/>
        <v>6.428024999999999</v>
      </c>
    </row>
    <row r="24" spans="1:42" ht="12.75">
      <c r="A24" s="89">
        <v>1</v>
      </c>
      <c r="B24" s="89">
        <v>2</v>
      </c>
      <c r="C24" s="96">
        <v>0.34</v>
      </c>
      <c r="D24" s="96">
        <v>0.33</v>
      </c>
      <c r="E24" s="97">
        <v>2.67</v>
      </c>
      <c r="F24" s="102">
        <f t="shared" si="23"/>
        <v>0.235337294729034</v>
      </c>
      <c r="G24" s="89">
        <v>22</v>
      </c>
      <c r="H24" s="103">
        <f t="shared" si="15"/>
        <v>36</v>
      </c>
      <c r="I24" s="103">
        <f t="shared" si="0"/>
        <v>0.99</v>
      </c>
      <c r="J24" s="89" t="s">
        <v>74</v>
      </c>
      <c r="K24" s="89">
        <v>4</v>
      </c>
      <c r="L24" s="105">
        <f t="shared" si="16"/>
        <v>2.6699999999999995</v>
      </c>
      <c r="M24" s="89">
        <v>2.0099999999999998</v>
      </c>
      <c r="Q24" s="89">
        <v>0.03</v>
      </c>
      <c r="V24" s="89">
        <v>0.63</v>
      </c>
      <c r="X24" s="106">
        <f t="shared" si="21"/>
        <v>8.2235999999999993E-3</v>
      </c>
      <c r="Y24" s="106">
        <f t="shared" si="2"/>
        <v>5.025E-3</v>
      </c>
      <c r="Z24" s="106">
        <f t="shared" si="3"/>
        <v>0</v>
      </c>
      <c r="AA24" s="106">
        <f t="shared" si="4"/>
        <v>0</v>
      </c>
      <c r="AB24" s="106">
        <f t="shared" si="5"/>
        <v>0</v>
      </c>
      <c r="AC24" s="106">
        <f t="shared" si="6"/>
        <v>0</v>
      </c>
      <c r="AD24" s="106">
        <f t="shared" si="7"/>
        <v>1.575E-3</v>
      </c>
      <c r="AE24" s="106">
        <f t="shared" si="8"/>
        <v>0</v>
      </c>
      <c r="AF24" s="172">
        <f t="shared" si="17"/>
        <v>6.6E-3</v>
      </c>
      <c r="AG24" s="106">
        <f t="shared" si="9"/>
        <v>7.5000000000000007E-5</v>
      </c>
      <c r="AH24" s="106">
        <f t="shared" si="10"/>
        <v>0</v>
      </c>
      <c r="AI24" s="106">
        <f t="shared" si="11"/>
        <v>0</v>
      </c>
      <c r="AJ24" s="106">
        <f t="shared" si="12"/>
        <v>0</v>
      </c>
      <c r="AK24" s="106">
        <f t="shared" si="22"/>
        <v>6.6749999999999995E-3</v>
      </c>
      <c r="AL24" s="107">
        <f t="shared" si="19"/>
        <v>6.0155999999999992</v>
      </c>
    </row>
    <row r="25" spans="1:42" ht="12.75">
      <c r="A25" s="89">
        <v>1</v>
      </c>
      <c r="B25" s="89">
        <v>2</v>
      </c>
      <c r="C25" s="96">
        <v>0.34</v>
      </c>
      <c r="D25" s="96">
        <v>0.33</v>
      </c>
      <c r="E25" s="97">
        <v>2.67</v>
      </c>
      <c r="F25" s="102">
        <f t="shared" si="23"/>
        <v>0.235337294729034</v>
      </c>
      <c r="G25" s="89">
        <v>22</v>
      </c>
      <c r="H25" s="103">
        <f t="shared" si="15"/>
        <v>36</v>
      </c>
      <c r="I25" s="103">
        <f t="shared" si="0"/>
        <v>0.97125000000000006</v>
      </c>
      <c r="J25" s="89" t="s">
        <v>74</v>
      </c>
      <c r="K25" s="89">
        <v>5</v>
      </c>
      <c r="L25" s="105">
        <f t="shared" si="16"/>
        <v>2.67</v>
      </c>
      <c r="M25" s="89">
        <v>1.74</v>
      </c>
      <c r="Q25" s="89">
        <v>0.08</v>
      </c>
      <c r="V25" s="89">
        <v>0.85</v>
      </c>
      <c r="X25" s="106">
        <f t="shared" si="21"/>
        <v>8.2235999999999993E-3</v>
      </c>
      <c r="Y25" s="106">
        <f t="shared" si="2"/>
        <v>4.3500000000000006E-3</v>
      </c>
      <c r="Z25" s="106">
        <f t="shared" si="3"/>
        <v>0</v>
      </c>
      <c r="AA25" s="106">
        <f t="shared" si="4"/>
        <v>0</v>
      </c>
      <c r="AB25" s="106">
        <f t="shared" si="5"/>
        <v>0</v>
      </c>
      <c r="AC25" s="106">
        <f t="shared" si="6"/>
        <v>0</v>
      </c>
      <c r="AD25" s="106">
        <f t="shared" si="7"/>
        <v>2.1250000000000002E-3</v>
      </c>
      <c r="AE25" s="106">
        <f t="shared" si="8"/>
        <v>0</v>
      </c>
      <c r="AF25" s="172">
        <f t="shared" si="17"/>
        <v>6.4750000000000007E-3</v>
      </c>
      <c r="AG25" s="106">
        <f t="shared" si="9"/>
        <v>2.0000000000000001E-4</v>
      </c>
      <c r="AH25" s="106">
        <f t="shared" si="10"/>
        <v>0</v>
      </c>
      <c r="AI25" s="106">
        <f t="shared" si="11"/>
        <v>0</v>
      </c>
      <c r="AJ25" s="106">
        <f t="shared" si="12"/>
        <v>0</v>
      </c>
      <c r="AK25" s="106">
        <f t="shared" si="22"/>
        <v>6.6750000000000004E-3</v>
      </c>
      <c r="AL25" s="107">
        <f t="shared" si="19"/>
        <v>5.7764249999999997</v>
      </c>
    </row>
    <row r="26" spans="1:42" ht="12.75">
      <c r="A26" s="89">
        <v>1</v>
      </c>
      <c r="B26" s="89">
        <v>2</v>
      </c>
      <c r="C26" s="96">
        <v>0.34</v>
      </c>
      <c r="D26" s="96">
        <v>0.33</v>
      </c>
      <c r="E26" s="97">
        <v>2.67</v>
      </c>
      <c r="F26" s="102">
        <f t="shared" si="23"/>
        <v>0.235337294729034</v>
      </c>
      <c r="G26" s="89">
        <v>22</v>
      </c>
      <c r="H26" s="103">
        <f t="shared" si="15"/>
        <v>36</v>
      </c>
      <c r="I26" s="103">
        <f t="shared" si="0"/>
        <v>1.00125</v>
      </c>
      <c r="J26" s="89" t="s">
        <v>74</v>
      </c>
      <c r="K26" s="89">
        <v>6</v>
      </c>
      <c r="L26" s="105">
        <f t="shared" si="16"/>
        <v>2.67</v>
      </c>
      <c r="M26" s="89">
        <v>2.67</v>
      </c>
      <c r="X26" s="106">
        <f t="shared" si="21"/>
        <v>8.2235999999999993E-3</v>
      </c>
      <c r="Y26" s="106">
        <f t="shared" si="2"/>
        <v>6.6750000000000004E-3</v>
      </c>
      <c r="Z26" s="106">
        <f t="shared" si="3"/>
        <v>0</v>
      </c>
      <c r="AA26" s="106">
        <f t="shared" si="4"/>
        <v>0</v>
      </c>
      <c r="AB26" s="106">
        <f t="shared" si="5"/>
        <v>0</v>
      </c>
      <c r="AC26" s="106">
        <f t="shared" si="6"/>
        <v>0</v>
      </c>
      <c r="AD26" s="106">
        <f t="shared" si="7"/>
        <v>0</v>
      </c>
      <c r="AE26" s="106">
        <f t="shared" si="8"/>
        <v>0</v>
      </c>
      <c r="AF26" s="172">
        <f t="shared" si="17"/>
        <v>6.6750000000000004E-3</v>
      </c>
      <c r="AG26" s="106">
        <f t="shared" si="9"/>
        <v>0</v>
      </c>
      <c r="AH26" s="106">
        <f t="shared" si="10"/>
        <v>0</v>
      </c>
      <c r="AI26" s="106">
        <f t="shared" si="11"/>
        <v>0</v>
      </c>
      <c r="AJ26" s="106">
        <f t="shared" si="12"/>
        <v>0</v>
      </c>
      <c r="AK26" s="106">
        <f t="shared" si="22"/>
        <v>6.6750000000000004E-3</v>
      </c>
      <c r="AL26" s="107">
        <f t="shared" si="19"/>
        <v>6.428024999999999</v>
      </c>
    </row>
    <row r="27" spans="1:42" ht="12.75">
      <c r="A27" s="89">
        <v>1</v>
      </c>
      <c r="B27" s="89">
        <v>2</v>
      </c>
      <c r="C27" s="96">
        <v>0.34</v>
      </c>
      <c r="D27" s="96">
        <v>0.33</v>
      </c>
      <c r="E27" s="97">
        <v>2.67</v>
      </c>
      <c r="F27" s="102">
        <f t="shared" si="23"/>
        <v>0.235337294729034</v>
      </c>
      <c r="G27" s="89">
        <v>22</v>
      </c>
      <c r="H27" s="103">
        <f t="shared" si="15"/>
        <v>36</v>
      </c>
      <c r="I27" s="103">
        <f t="shared" si="0"/>
        <v>0.88125000000000009</v>
      </c>
      <c r="J27" s="89" t="s">
        <v>74</v>
      </c>
      <c r="K27" s="89">
        <v>7</v>
      </c>
      <c r="L27" s="105">
        <f t="shared" si="16"/>
        <v>2.67</v>
      </c>
      <c r="N27" s="89">
        <v>1.53</v>
      </c>
      <c r="Q27" s="89">
        <v>0.25</v>
      </c>
      <c r="R27" s="89">
        <v>7.0000000000000007E-2</v>
      </c>
      <c r="V27" s="89">
        <v>0.82</v>
      </c>
      <c r="X27" s="106">
        <f t="shared" si="21"/>
        <v>8.2235999999999993E-3</v>
      </c>
      <c r="Y27" s="106">
        <f t="shared" si="2"/>
        <v>0</v>
      </c>
      <c r="Z27" s="106">
        <f t="shared" si="3"/>
        <v>3.8250000000000007E-3</v>
      </c>
      <c r="AA27" s="106">
        <f t="shared" si="4"/>
        <v>0</v>
      </c>
      <c r="AB27" s="106">
        <f t="shared" si="5"/>
        <v>0</v>
      </c>
      <c r="AC27" s="106">
        <f t="shared" si="6"/>
        <v>0</v>
      </c>
      <c r="AD27" s="106">
        <f t="shared" si="7"/>
        <v>2.0500000000000002E-3</v>
      </c>
      <c r="AE27" s="106">
        <f t="shared" si="8"/>
        <v>0</v>
      </c>
      <c r="AF27" s="172">
        <f t="shared" si="17"/>
        <v>5.8750000000000009E-3</v>
      </c>
      <c r="AG27" s="106">
        <f t="shared" si="9"/>
        <v>6.2500000000000012E-4</v>
      </c>
      <c r="AH27" s="106">
        <f t="shared" si="10"/>
        <v>1.7500000000000003E-4</v>
      </c>
      <c r="AI27" s="106">
        <f t="shared" si="11"/>
        <v>0</v>
      </c>
      <c r="AJ27" s="106">
        <f t="shared" si="12"/>
        <v>0</v>
      </c>
      <c r="AK27" s="106">
        <f t="shared" si="22"/>
        <v>6.6750000000000004E-3</v>
      </c>
      <c r="AL27" s="107">
        <f t="shared" si="19"/>
        <v>5.2148249999999994</v>
      </c>
    </row>
    <row r="28" spans="1:42" ht="12.75">
      <c r="A28" s="89">
        <v>1</v>
      </c>
      <c r="B28" s="89">
        <v>2</v>
      </c>
      <c r="C28" s="96">
        <v>0.34</v>
      </c>
      <c r="D28" s="96">
        <v>0.33</v>
      </c>
      <c r="E28" s="97">
        <v>2.67</v>
      </c>
      <c r="F28" s="102">
        <f t="shared" si="23"/>
        <v>0.235337294729034</v>
      </c>
      <c r="G28" s="89">
        <v>22</v>
      </c>
      <c r="H28" s="103">
        <f t="shared" si="15"/>
        <v>36</v>
      </c>
      <c r="I28" s="103">
        <f t="shared" si="0"/>
        <v>0.90750000000000008</v>
      </c>
      <c r="J28" s="89" t="s">
        <v>74</v>
      </c>
      <c r="K28" s="89">
        <v>8</v>
      </c>
      <c r="L28" s="105">
        <f t="shared" si="16"/>
        <v>2.67</v>
      </c>
      <c r="O28" s="89">
        <v>1.66</v>
      </c>
      <c r="Q28" s="89">
        <v>0.13</v>
      </c>
      <c r="R28" s="89">
        <v>0.12</v>
      </c>
      <c r="V28" s="89">
        <v>0.76</v>
      </c>
      <c r="X28" s="106">
        <f t="shared" si="21"/>
        <v>8.2235999999999993E-3</v>
      </c>
      <c r="Y28" s="106">
        <f t="shared" si="2"/>
        <v>0</v>
      </c>
      <c r="Z28" s="106">
        <f t="shared" si="3"/>
        <v>0</v>
      </c>
      <c r="AA28" s="106">
        <f t="shared" si="4"/>
        <v>4.15E-3</v>
      </c>
      <c r="AB28" s="106">
        <f t="shared" si="5"/>
        <v>0</v>
      </c>
      <c r="AC28" s="106">
        <f t="shared" si="6"/>
        <v>0</v>
      </c>
      <c r="AD28" s="106">
        <f t="shared" si="7"/>
        <v>1.9000000000000004E-3</v>
      </c>
      <c r="AE28" s="106">
        <f t="shared" si="8"/>
        <v>0</v>
      </c>
      <c r="AF28" s="172">
        <f t="shared" si="17"/>
        <v>6.0500000000000007E-3</v>
      </c>
      <c r="AG28" s="106">
        <f t="shared" si="9"/>
        <v>3.2500000000000004E-4</v>
      </c>
      <c r="AH28" s="106">
        <f t="shared" si="10"/>
        <v>3.0000000000000003E-4</v>
      </c>
      <c r="AI28" s="106">
        <f t="shared" si="11"/>
        <v>0</v>
      </c>
      <c r="AJ28" s="106">
        <f t="shared" si="12"/>
        <v>0</v>
      </c>
      <c r="AK28" s="106">
        <f t="shared" si="22"/>
        <v>6.6750000000000004E-3</v>
      </c>
      <c r="AL28" s="107">
        <f t="shared" si="19"/>
        <v>4.9675500000000001</v>
      </c>
    </row>
    <row r="29" spans="1:42" ht="12.75">
      <c r="A29" s="89">
        <v>1</v>
      </c>
      <c r="B29" s="89">
        <v>2</v>
      </c>
      <c r="C29" s="96">
        <v>0.34</v>
      </c>
      <c r="D29" s="96">
        <v>0.33</v>
      </c>
      <c r="E29" s="97">
        <v>2.67</v>
      </c>
      <c r="F29" s="102">
        <f t="shared" si="23"/>
        <v>0.235337294729034</v>
      </c>
      <c r="G29" s="89">
        <v>22</v>
      </c>
      <c r="H29" s="103">
        <f t="shared" si="15"/>
        <v>36</v>
      </c>
      <c r="I29" s="103">
        <f t="shared" si="0"/>
        <v>1.00125</v>
      </c>
      <c r="J29" s="89" t="s">
        <v>74</v>
      </c>
      <c r="K29" s="89">
        <v>9</v>
      </c>
      <c r="L29" s="105">
        <f t="shared" si="16"/>
        <v>2.67</v>
      </c>
      <c r="O29" s="89">
        <v>2.67</v>
      </c>
      <c r="X29" s="106">
        <f t="shared" si="21"/>
        <v>8.2235999999999993E-3</v>
      </c>
      <c r="Y29" s="106">
        <f t="shared" si="2"/>
        <v>0</v>
      </c>
      <c r="Z29" s="106">
        <f t="shared" si="3"/>
        <v>0</v>
      </c>
      <c r="AA29" s="106">
        <f t="shared" si="4"/>
        <v>6.6750000000000004E-3</v>
      </c>
      <c r="AB29" s="106">
        <f t="shared" si="5"/>
        <v>0</v>
      </c>
      <c r="AC29" s="106">
        <f t="shared" si="6"/>
        <v>0</v>
      </c>
      <c r="AD29" s="106">
        <f t="shared" si="7"/>
        <v>0</v>
      </c>
      <c r="AE29" s="106">
        <f t="shared" si="8"/>
        <v>0</v>
      </c>
      <c r="AF29" s="172">
        <f t="shared" si="17"/>
        <v>6.6750000000000004E-3</v>
      </c>
      <c r="AG29" s="106">
        <f t="shared" si="9"/>
        <v>0</v>
      </c>
      <c r="AH29" s="106">
        <f t="shared" si="10"/>
        <v>0</v>
      </c>
      <c r="AI29" s="106">
        <f t="shared" si="11"/>
        <v>0</v>
      </c>
      <c r="AJ29" s="106">
        <f t="shared" si="12"/>
        <v>0</v>
      </c>
      <c r="AK29" s="106">
        <f t="shared" si="22"/>
        <v>6.6750000000000004E-3</v>
      </c>
      <c r="AL29" s="107">
        <f t="shared" si="19"/>
        <v>5.7071250000000004</v>
      </c>
    </row>
    <row r="30" spans="1:42" ht="12.75">
      <c r="A30" s="89">
        <v>1</v>
      </c>
      <c r="B30" s="89">
        <v>2</v>
      </c>
      <c r="C30" s="96">
        <v>0.34</v>
      </c>
      <c r="D30" s="96">
        <v>0.33</v>
      </c>
      <c r="E30" s="97">
        <v>2.67</v>
      </c>
      <c r="F30" s="102">
        <f t="shared" si="23"/>
        <v>0.235337294729034</v>
      </c>
      <c r="G30" s="89">
        <v>22</v>
      </c>
      <c r="H30" s="103">
        <f t="shared" si="15"/>
        <v>36</v>
      </c>
      <c r="I30" s="103">
        <f t="shared" si="0"/>
        <v>0.94500000000000017</v>
      </c>
      <c r="J30" s="89" t="s">
        <v>74</v>
      </c>
      <c r="K30" s="89">
        <v>10</v>
      </c>
      <c r="L30" s="105">
        <f t="shared" si="16"/>
        <v>2.67</v>
      </c>
      <c r="N30" s="89">
        <v>0.95</v>
      </c>
      <c r="O30" s="89">
        <v>0.95</v>
      </c>
      <c r="Q30" s="89">
        <v>0.15</v>
      </c>
      <c r="V30" s="89">
        <v>0.62</v>
      </c>
      <c r="X30" s="106">
        <f t="shared" si="21"/>
        <v>8.2235999999999993E-3</v>
      </c>
      <c r="Y30" s="106">
        <f t="shared" si="2"/>
        <v>0</v>
      </c>
      <c r="Z30" s="106">
        <f t="shared" si="3"/>
        <v>2.3750000000000004E-3</v>
      </c>
      <c r="AA30" s="106">
        <f t="shared" si="4"/>
        <v>2.3750000000000004E-3</v>
      </c>
      <c r="AB30" s="106">
        <f t="shared" si="5"/>
        <v>0</v>
      </c>
      <c r="AC30" s="106">
        <f t="shared" si="6"/>
        <v>0</v>
      </c>
      <c r="AD30" s="106">
        <f t="shared" si="7"/>
        <v>1.5500000000000002E-3</v>
      </c>
      <c r="AE30" s="106">
        <f t="shared" si="8"/>
        <v>0</v>
      </c>
      <c r="AF30" s="172">
        <f t="shared" si="17"/>
        <v>6.3000000000000009E-3</v>
      </c>
      <c r="AG30" s="106">
        <f t="shared" si="9"/>
        <v>3.7500000000000001E-4</v>
      </c>
      <c r="AH30" s="106">
        <f t="shared" si="10"/>
        <v>0</v>
      </c>
      <c r="AI30" s="106">
        <f t="shared" si="11"/>
        <v>0</v>
      </c>
      <c r="AJ30" s="106">
        <f t="shared" si="12"/>
        <v>0</v>
      </c>
      <c r="AK30" s="106">
        <f t="shared" si="22"/>
        <v>6.6750000000000004E-3</v>
      </c>
      <c r="AL30" s="107">
        <f t="shared" si="19"/>
        <v>5.4756</v>
      </c>
    </row>
    <row r="31" spans="1:42" ht="12.75">
      <c r="A31" s="89">
        <v>1</v>
      </c>
      <c r="B31" s="89">
        <v>2</v>
      </c>
      <c r="C31" s="96">
        <v>0.34</v>
      </c>
      <c r="D31" s="96">
        <v>0.33</v>
      </c>
      <c r="E31" s="97">
        <v>2.67</v>
      </c>
      <c r="F31" s="102">
        <f t="shared" si="23"/>
        <v>0.235337294729034</v>
      </c>
      <c r="G31" s="89">
        <v>22</v>
      </c>
      <c r="H31" s="103">
        <f t="shared" si="15"/>
        <v>36</v>
      </c>
      <c r="I31" s="103">
        <f t="shared" si="0"/>
        <v>0.75000000000000011</v>
      </c>
      <c r="J31" s="89" t="s">
        <v>74</v>
      </c>
      <c r="K31" s="89">
        <v>11</v>
      </c>
      <c r="L31" s="105">
        <f t="shared" si="16"/>
        <v>2.67</v>
      </c>
      <c r="N31" s="89">
        <v>1.2</v>
      </c>
      <c r="Q31" s="89">
        <v>0.67</v>
      </c>
      <c r="V31" s="89">
        <v>0.8</v>
      </c>
      <c r="X31" s="106">
        <f t="shared" si="21"/>
        <v>8.2235999999999993E-3</v>
      </c>
      <c r="Y31" s="106">
        <f t="shared" si="2"/>
        <v>0</v>
      </c>
      <c r="Z31" s="106">
        <f t="shared" si="3"/>
        <v>3.0000000000000001E-3</v>
      </c>
      <c r="AA31" s="106">
        <f t="shared" si="4"/>
        <v>0</v>
      </c>
      <c r="AB31" s="106">
        <f t="shared" si="5"/>
        <v>0</v>
      </c>
      <c r="AC31" s="106">
        <f t="shared" si="6"/>
        <v>0</v>
      </c>
      <c r="AD31" s="106">
        <f t="shared" si="7"/>
        <v>2.0000000000000005E-3</v>
      </c>
      <c r="AE31" s="106">
        <f t="shared" si="8"/>
        <v>0</v>
      </c>
      <c r="AF31" s="172">
        <f t="shared" si="17"/>
        <v>5.000000000000001E-3</v>
      </c>
      <c r="AG31" s="106">
        <f t="shared" si="9"/>
        <v>1.6750000000000003E-3</v>
      </c>
      <c r="AH31" s="106">
        <f t="shared" si="10"/>
        <v>0</v>
      </c>
      <c r="AI31" s="106">
        <f t="shared" si="11"/>
        <v>0</v>
      </c>
      <c r="AJ31" s="106">
        <f t="shared" si="12"/>
        <v>0</v>
      </c>
      <c r="AK31" s="106">
        <f t="shared" si="22"/>
        <v>6.6750000000000004E-3</v>
      </c>
      <c r="AL31" s="107">
        <f t="shared" si="19"/>
        <v>4.383</v>
      </c>
    </row>
    <row r="32" spans="1:42" ht="12.75">
      <c r="A32" s="89">
        <v>1</v>
      </c>
      <c r="B32" s="89">
        <v>2</v>
      </c>
      <c r="C32" s="96">
        <v>0.34</v>
      </c>
      <c r="D32" s="96">
        <v>0.33</v>
      </c>
      <c r="E32" s="97">
        <v>2.67</v>
      </c>
      <c r="F32" s="102">
        <f t="shared" si="23"/>
        <v>0.235337294729034</v>
      </c>
      <c r="G32" s="89">
        <v>22</v>
      </c>
      <c r="H32" s="103">
        <f t="shared" si="15"/>
        <v>36</v>
      </c>
      <c r="I32" s="103">
        <f t="shared" si="0"/>
        <v>0.97875000000000001</v>
      </c>
      <c r="J32" s="89" t="s">
        <v>74</v>
      </c>
      <c r="K32" s="89">
        <v>12</v>
      </c>
      <c r="L32" s="105">
        <f t="shared" si="16"/>
        <v>2.67</v>
      </c>
      <c r="N32" s="89">
        <v>1.9</v>
      </c>
      <c r="Q32" s="89">
        <v>0.06</v>
      </c>
      <c r="V32" s="89">
        <v>0.71</v>
      </c>
      <c r="X32" s="106">
        <f t="shared" si="21"/>
        <v>8.2235999999999993E-3</v>
      </c>
      <c r="Y32" s="106">
        <f t="shared" si="2"/>
        <v>0</v>
      </c>
      <c r="Z32" s="106">
        <f t="shared" si="3"/>
        <v>4.7500000000000007E-3</v>
      </c>
      <c r="AA32" s="106">
        <f t="shared" si="4"/>
        <v>0</v>
      </c>
      <c r="AB32" s="106">
        <f t="shared" si="5"/>
        <v>0</v>
      </c>
      <c r="AC32" s="106">
        <f t="shared" si="6"/>
        <v>0</v>
      </c>
      <c r="AD32" s="106">
        <f t="shared" si="7"/>
        <v>1.7749999999999999E-3</v>
      </c>
      <c r="AE32" s="106">
        <f t="shared" si="8"/>
        <v>0</v>
      </c>
      <c r="AF32" s="172">
        <f t="shared" si="17"/>
        <v>6.5250000000000004E-3</v>
      </c>
      <c r="AG32" s="106">
        <f t="shared" si="9"/>
        <v>1.5000000000000001E-4</v>
      </c>
      <c r="AH32" s="106">
        <f t="shared" si="10"/>
        <v>0</v>
      </c>
      <c r="AI32" s="106">
        <f t="shared" si="11"/>
        <v>0</v>
      </c>
      <c r="AJ32" s="106">
        <f t="shared" si="12"/>
        <v>0</v>
      </c>
      <c r="AK32" s="106">
        <f t="shared" si="22"/>
        <v>6.6750000000000004E-3</v>
      </c>
      <c r="AL32" s="107">
        <f t="shared" si="19"/>
        <v>5.9001749999999991</v>
      </c>
    </row>
    <row r="33" spans="1:39" ht="12.75">
      <c r="A33" s="89">
        <v>1</v>
      </c>
      <c r="B33" s="89">
        <v>2</v>
      </c>
      <c r="C33" s="96">
        <v>0.34</v>
      </c>
      <c r="D33" s="96">
        <v>0.33</v>
      </c>
      <c r="E33" s="97">
        <v>2.67</v>
      </c>
      <c r="F33" s="102">
        <f t="shared" si="23"/>
        <v>0.235337294729034</v>
      </c>
      <c r="G33" s="89">
        <v>22</v>
      </c>
      <c r="H33" s="103">
        <f t="shared" si="15"/>
        <v>36</v>
      </c>
      <c r="I33" s="103">
        <f t="shared" si="0"/>
        <v>1.00125</v>
      </c>
      <c r="J33" s="89" t="s">
        <v>78</v>
      </c>
      <c r="K33" s="89">
        <v>1</v>
      </c>
      <c r="L33" s="105">
        <f t="shared" si="16"/>
        <v>2.67</v>
      </c>
      <c r="N33" s="89">
        <v>2.67</v>
      </c>
      <c r="X33" s="106">
        <f t="shared" si="21"/>
        <v>7.4973599999999998E-3</v>
      </c>
      <c r="Y33" s="106">
        <f t="shared" si="2"/>
        <v>0</v>
      </c>
      <c r="Z33" s="106">
        <f t="shared" si="3"/>
        <v>6.6750000000000004E-3</v>
      </c>
      <c r="AA33" s="106">
        <f t="shared" si="4"/>
        <v>0</v>
      </c>
      <c r="AB33" s="106">
        <f t="shared" si="5"/>
        <v>0</v>
      </c>
      <c r="AC33" s="106">
        <f t="shared" si="6"/>
        <v>0</v>
      </c>
      <c r="AD33" s="106">
        <f t="shared" si="7"/>
        <v>0</v>
      </c>
      <c r="AE33" s="106">
        <f t="shared" si="8"/>
        <v>0</v>
      </c>
      <c r="AF33" s="172">
        <f t="shared" si="17"/>
        <v>6.6750000000000004E-3</v>
      </c>
      <c r="AG33" s="106">
        <f t="shared" si="9"/>
        <v>0</v>
      </c>
      <c r="AH33" s="106">
        <f t="shared" si="10"/>
        <v>0</v>
      </c>
      <c r="AI33" s="106">
        <f t="shared" si="11"/>
        <v>0</v>
      </c>
      <c r="AJ33" s="106">
        <f t="shared" si="12"/>
        <v>0</v>
      </c>
      <c r="AK33" s="106">
        <f t="shared" si="22"/>
        <v>6.6750000000000004E-3</v>
      </c>
      <c r="AL33" s="107">
        <f t="shared" si="19"/>
        <v>6.428024999999999</v>
      </c>
    </row>
    <row r="34" spans="1:39" ht="12.75">
      <c r="A34" s="89">
        <v>1</v>
      </c>
      <c r="B34" s="89">
        <v>2</v>
      </c>
      <c r="C34" s="96">
        <v>0.34</v>
      </c>
      <c r="D34" s="96">
        <v>0.33</v>
      </c>
      <c r="E34" s="97">
        <v>2.67</v>
      </c>
      <c r="F34" s="102">
        <f t="shared" si="23"/>
        <v>0.235337294729034</v>
      </c>
      <c r="G34" s="89">
        <v>22</v>
      </c>
      <c r="H34" s="103">
        <f t="shared" si="15"/>
        <v>36</v>
      </c>
      <c r="I34" s="103">
        <f t="shared" si="0"/>
        <v>0.88125000000000009</v>
      </c>
      <c r="J34" s="89" t="s">
        <v>78</v>
      </c>
      <c r="K34" s="89">
        <v>2</v>
      </c>
      <c r="L34" s="105">
        <f t="shared" si="16"/>
        <v>2.46</v>
      </c>
      <c r="N34" s="89">
        <v>1.81</v>
      </c>
      <c r="Q34" s="89">
        <v>0.11</v>
      </c>
      <c r="U34" s="89">
        <v>0.54</v>
      </c>
      <c r="X34" s="106">
        <f t="shared" si="21"/>
        <v>6.9076800000000002E-3</v>
      </c>
      <c r="Y34" s="106">
        <f t="shared" si="2"/>
        <v>0</v>
      </c>
      <c r="Z34" s="106">
        <f t="shared" si="3"/>
        <v>4.5250000000000004E-3</v>
      </c>
      <c r="AA34" s="106">
        <f t="shared" si="4"/>
        <v>0</v>
      </c>
      <c r="AB34" s="106">
        <f t="shared" si="5"/>
        <v>0</v>
      </c>
      <c r="AC34" s="106">
        <f t="shared" si="6"/>
        <v>1.3500000000000003E-3</v>
      </c>
      <c r="AD34" s="106">
        <f t="shared" si="7"/>
        <v>0</v>
      </c>
      <c r="AE34" s="106">
        <f t="shared" si="8"/>
        <v>0</v>
      </c>
      <c r="AF34" s="172">
        <f t="shared" si="17"/>
        <v>5.8750000000000009E-3</v>
      </c>
      <c r="AG34" s="106">
        <f t="shared" si="9"/>
        <v>2.7500000000000002E-4</v>
      </c>
      <c r="AH34" s="106">
        <f t="shared" si="10"/>
        <v>0</v>
      </c>
      <c r="AI34" s="106">
        <f t="shared" si="11"/>
        <v>0</v>
      </c>
      <c r="AJ34" s="106">
        <f t="shared" si="12"/>
        <v>0</v>
      </c>
      <c r="AK34" s="106">
        <f t="shared" si="22"/>
        <v>6.1500000000000001E-3</v>
      </c>
      <c r="AL34" s="107">
        <f t="shared" si="19"/>
        <v>5.2688249999999996</v>
      </c>
    </row>
    <row r="35" spans="1:39" ht="12.75">
      <c r="A35" s="89">
        <v>1</v>
      </c>
      <c r="B35" s="89">
        <v>2</v>
      </c>
      <c r="C35" s="96">
        <v>0.34</v>
      </c>
      <c r="D35" s="96">
        <v>0.33</v>
      </c>
      <c r="E35" s="97">
        <v>2.67</v>
      </c>
      <c r="F35" s="102">
        <f t="shared" si="23"/>
        <v>0.235337294729034</v>
      </c>
      <c r="G35" s="89">
        <v>22</v>
      </c>
      <c r="H35" s="103">
        <f t="shared" si="15"/>
        <v>36</v>
      </c>
      <c r="I35" s="103">
        <f t="shared" si="0"/>
        <v>1.00125</v>
      </c>
      <c r="J35" s="89" t="s">
        <v>78</v>
      </c>
      <c r="K35" s="89">
        <v>3</v>
      </c>
      <c r="L35" s="105">
        <f t="shared" si="16"/>
        <v>2.67</v>
      </c>
      <c r="N35" s="89">
        <v>2.67</v>
      </c>
      <c r="X35" s="106">
        <f t="shared" si="21"/>
        <v>7.4973599999999998E-3</v>
      </c>
      <c r="Y35" s="106">
        <f t="shared" si="2"/>
        <v>0</v>
      </c>
      <c r="Z35" s="106">
        <f t="shared" si="3"/>
        <v>6.6750000000000004E-3</v>
      </c>
      <c r="AA35" s="106">
        <f t="shared" si="4"/>
        <v>0</v>
      </c>
      <c r="AB35" s="106">
        <f t="shared" si="5"/>
        <v>0</v>
      </c>
      <c r="AC35" s="106">
        <f t="shared" si="6"/>
        <v>0</v>
      </c>
      <c r="AD35" s="106">
        <f t="shared" si="7"/>
        <v>0</v>
      </c>
      <c r="AE35" s="106">
        <f t="shared" si="8"/>
        <v>0</v>
      </c>
      <c r="AF35" s="172">
        <f t="shared" si="17"/>
        <v>6.6750000000000004E-3</v>
      </c>
      <c r="AG35" s="106">
        <f t="shared" si="9"/>
        <v>0</v>
      </c>
      <c r="AH35" s="106">
        <f t="shared" si="10"/>
        <v>0</v>
      </c>
      <c r="AI35" s="106">
        <f t="shared" si="11"/>
        <v>0</v>
      </c>
      <c r="AJ35" s="106">
        <f t="shared" si="12"/>
        <v>0</v>
      </c>
      <c r="AK35" s="106">
        <f t="shared" si="22"/>
        <v>6.6750000000000004E-3</v>
      </c>
      <c r="AL35" s="107">
        <f t="shared" si="19"/>
        <v>6.428024999999999</v>
      </c>
    </row>
    <row r="36" spans="1:39" ht="12.75">
      <c r="A36" s="89">
        <v>1</v>
      </c>
      <c r="B36" s="89">
        <v>2</v>
      </c>
      <c r="C36" s="96">
        <v>0.34</v>
      </c>
      <c r="D36" s="96">
        <v>0.33</v>
      </c>
      <c r="E36" s="97">
        <v>2.67</v>
      </c>
      <c r="F36" s="102">
        <f t="shared" si="23"/>
        <v>0.235337294729034</v>
      </c>
      <c r="G36" s="89">
        <v>22</v>
      </c>
      <c r="H36" s="103">
        <f t="shared" si="15"/>
        <v>36</v>
      </c>
      <c r="I36" s="103">
        <f t="shared" si="0"/>
        <v>0.9225000000000001</v>
      </c>
      <c r="J36" s="89" t="s">
        <v>78</v>
      </c>
      <c r="K36" s="89">
        <v>4</v>
      </c>
      <c r="L36" s="105">
        <f t="shared" si="16"/>
        <v>2.67</v>
      </c>
      <c r="M36" s="89">
        <v>1.29</v>
      </c>
      <c r="N36" s="89">
        <v>1.17</v>
      </c>
      <c r="Q36" s="89">
        <v>0.21</v>
      </c>
      <c r="X36" s="106">
        <f t="shared" si="21"/>
        <v>7.4973599999999998E-3</v>
      </c>
      <c r="Y36" s="106">
        <f t="shared" si="2"/>
        <v>3.2250000000000004E-3</v>
      </c>
      <c r="Z36" s="106">
        <f t="shared" si="3"/>
        <v>2.9250000000000001E-3</v>
      </c>
      <c r="AA36" s="106">
        <f t="shared" si="4"/>
        <v>0</v>
      </c>
      <c r="AB36" s="106">
        <f t="shared" si="5"/>
        <v>0</v>
      </c>
      <c r="AC36" s="106">
        <f t="shared" si="6"/>
        <v>0</v>
      </c>
      <c r="AD36" s="106">
        <f t="shared" si="7"/>
        <v>0</v>
      </c>
      <c r="AE36" s="106">
        <f t="shared" si="8"/>
        <v>0</v>
      </c>
      <c r="AF36" s="172">
        <f t="shared" si="17"/>
        <v>6.150000000000001E-3</v>
      </c>
      <c r="AG36" s="106">
        <f t="shared" si="9"/>
        <v>5.2500000000000008E-4</v>
      </c>
      <c r="AH36" s="106">
        <f t="shared" si="10"/>
        <v>0</v>
      </c>
      <c r="AI36" s="106">
        <f t="shared" si="11"/>
        <v>0</v>
      </c>
      <c r="AJ36" s="106">
        <f t="shared" si="12"/>
        <v>0</v>
      </c>
      <c r="AK36" s="106">
        <f t="shared" si="22"/>
        <v>6.6750000000000004E-3</v>
      </c>
      <c r="AL36" s="107">
        <f t="shared" si="19"/>
        <v>5.9224499999999995</v>
      </c>
    </row>
    <row r="37" spans="1:39" ht="12.75">
      <c r="A37" s="89">
        <v>1</v>
      </c>
      <c r="B37" s="89">
        <v>2</v>
      </c>
      <c r="C37" s="96">
        <v>0.34</v>
      </c>
      <c r="D37" s="96">
        <v>0.33</v>
      </c>
      <c r="E37" s="97">
        <v>2.67</v>
      </c>
      <c r="F37" s="102">
        <f t="shared" si="23"/>
        <v>0.235337294729034</v>
      </c>
      <c r="G37" s="89">
        <v>22</v>
      </c>
      <c r="H37" s="103">
        <f t="shared" si="15"/>
        <v>36</v>
      </c>
      <c r="I37" s="103">
        <f t="shared" si="0"/>
        <v>2.0425500000000003</v>
      </c>
      <c r="J37" s="89" t="s">
        <v>79</v>
      </c>
      <c r="K37" s="89">
        <v>12</v>
      </c>
      <c r="L37" s="97">
        <v>2.67</v>
      </c>
      <c r="X37" s="106">
        <f>L37*VLOOKUP(J37,dimension,2,FALSE)*VLOOKUP(J37,dimension,3,FALSE)*K37</f>
        <v>1.7045279999999996E-2</v>
      </c>
      <c r="Y37" s="106">
        <f t="shared" si="2"/>
        <v>0</v>
      </c>
      <c r="Z37" s="106">
        <f t="shared" si="3"/>
        <v>0</v>
      </c>
      <c r="AA37" s="106">
        <f t="shared" si="4"/>
        <v>0</v>
      </c>
      <c r="AB37" s="106">
        <f t="shared" si="5"/>
        <v>0</v>
      </c>
      <c r="AC37" s="106">
        <f t="shared" si="6"/>
        <v>0</v>
      </c>
      <c r="AD37" s="106">
        <f t="shared" si="7"/>
        <v>0</v>
      </c>
      <c r="AE37" s="106">
        <f t="shared" si="8"/>
        <v>1.3617000000000002E-2</v>
      </c>
      <c r="AF37" s="172">
        <f t="shared" si="17"/>
        <v>1.3617000000000002E-2</v>
      </c>
      <c r="AG37" s="106">
        <f t="shared" si="9"/>
        <v>0</v>
      </c>
      <c r="AH37" s="106">
        <f t="shared" si="10"/>
        <v>0</v>
      </c>
      <c r="AI37" s="106">
        <f t="shared" si="11"/>
        <v>0</v>
      </c>
      <c r="AJ37" s="106">
        <f t="shared" si="12"/>
        <v>0</v>
      </c>
      <c r="AK37" s="106">
        <f>L37*VLOOKUP(J37,dimension,4,FALSE)*VLOOKUP(J37,dimension,5,FALSE)*K37</f>
        <v>1.3617000000000001E-2</v>
      </c>
      <c r="AL37" s="107">
        <f t="shared" si="19"/>
        <v>11.642535000000001</v>
      </c>
    </row>
    <row r="38" spans="1:39" ht="12.75">
      <c r="A38" s="89">
        <v>2</v>
      </c>
      <c r="B38" s="89">
        <v>3</v>
      </c>
      <c r="C38" s="96">
        <v>0.36</v>
      </c>
      <c r="D38" s="96">
        <v>0.375</v>
      </c>
      <c r="E38" s="97">
        <v>3.28</v>
      </c>
      <c r="F38" s="102">
        <f t="shared" si="23"/>
        <v>0.34791921271353687</v>
      </c>
      <c r="G38" s="89">
        <v>23</v>
      </c>
      <c r="H38" s="103">
        <f t="shared" si="15"/>
        <v>37.333333333333336</v>
      </c>
      <c r="I38" s="103">
        <f t="shared" si="0"/>
        <v>1.1925000000000001</v>
      </c>
      <c r="J38" s="89" t="s">
        <v>74</v>
      </c>
      <c r="K38" s="89">
        <v>1</v>
      </c>
      <c r="L38" s="105">
        <f t="shared" si="16"/>
        <v>3.28</v>
      </c>
      <c r="M38" s="89">
        <v>1.9</v>
      </c>
      <c r="P38" s="89">
        <v>1.28</v>
      </c>
      <c r="Q38" s="89">
        <v>0.1</v>
      </c>
      <c r="X38" s="106">
        <f t="shared" ref="X38:X56" si="24">L38*VLOOKUP(J38,dimension,2,FALSE)*VLOOKUP(J38,dimension,3,FALSE)</f>
        <v>1.0102399999999999E-2</v>
      </c>
      <c r="Y38" s="106">
        <f t="shared" si="2"/>
        <v>4.7500000000000007E-3</v>
      </c>
      <c r="Z38" s="106">
        <f t="shared" si="3"/>
        <v>0</v>
      </c>
      <c r="AA38" s="106">
        <f t="shared" si="4"/>
        <v>0</v>
      </c>
      <c r="AB38" s="106">
        <f t="shared" si="5"/>
        <v>3.2000000000000002E-3</v>
      </c>
      <c r="AC38" s="106">
        <f t="shared" si="6"/>
        <v>0</v>
      </c>
      <c r="AD38" s="106">
        <f t="shared" si="7"/>
        <v>0</v>
      </c>
      <c r="AE38" s="106">
        <f t="shared" si="8"/>
        <v>0</v>
      </c>
      <c r="AF38" s="172">
        <f t="shared" si="17"/>
        <v>7.9500000000000005E-3</v>
      </c>
      <c r="AG38" s="106">
        <f t="shared" si="9"/>
        <v>2.5000000000000006E-4</v>
      </c>
      <c r="AH38" s="106">
        <f t="shared" si="10"/>
        <v>0</v>
      </c>
      <c r="AI38" s="106">
        <f t="shared" si="11"/>
        <v>0</v>
      </c>
      <c r="AJ38" s="106">
        <f t="shared" si="12"/>
        <v>0</v>
      </c>
      <c r="AK38" s="106">
        <f t="shared" ref="AK38:AK56" si="25">L38*VLOOKUP(J38,dimension,4,FALSE)*VLOOKUP(J38,dimension,5,FALSE)</f>
        <v>8.2000000000000007E-3</v>
      </c>
      <c r="AL38" s="107">
        <f t="shared" si="19"/>
        <v>7.1950499999999993</v>
      </c>
    </row>
    <row r="39" spans="1:39" ht="12.75">
      <c r="A39" s="89">
        <v>2</v>
      </c>
      <c r="B39" s="89">
        <v>3</v>
      </c>
      <c r="C39" s="96">
        <v>0.36</v>
      </c>
      <c r="D39" s="96">
        <v>0.375</v>
      </c>
      <c r="E39" s="97">
        <v>3.28</v>
      </c>
      <c r="F39" s="102">
        <f t="shared" si="23"/>
        <v>0.34791921271353687</v>
      </c>
      <c r="G39" s="89">
        <v>23</v>
      </c>
      <c r="H39" s="103">
        <f t="shared" si="15"/>
        <v>37.333333333333336</v>
      </c>
      <c r="I39" s="103">
        <f t="shared" si="0"/>
        <v>1.1212500000000001</v>
      </c>
      <c r="J39" s="89" t="s">
        <v>74</v>
      </c>
      <c r="K39" s="89">
        <v>2</v>
      </c>
      <c r="L39" s="105">
        <f t="shared" si="16"/>
        <v>3.28</v>
      </c>
      <c r="M39" s="89">
        <v>1.63</v>
      </c>
      <c r="Q39" s="89">
        <v>0.28999999999999998</v>
      </c>
      <c r="U39" s="89">
        <v>0.59</v>
      </c>
      <c r="V39" s="89">
        <v>0.77</v>
      </c>
      <c r="W39" s="89" t="s">
        <v>105</v>
      </c>
      <c r="X39" s="106">
        <f t="shared" si="24"/>
        <v>1.0102399999999999E-2</v>
      </c>
      <c r="Y39" s="106">
        <f t="shared" si="2"/>
        <v>4.0750000000000005E-3</v>
      </c>
      <c r="Z39" s="106">
        <f t="shared" si="3"/>
        <v>0</v>
      </c>
      <c r="AA39" s="106">
        <f t="shared" si="4"/>
        <v>0</v>
      </c>
      <c r="AB39" s="106">
        <f t="shared" si="5"/>
        <v>0</v>
      </c>
      <c r="AC39" s="106">
        <f t="shared" si="6"/>
        <v>1.475E-3</v>
      </c>
      <c r="AD39" s="106">
        <f t="shared" si="7"/>
        <v>1.9250000000000005E-3</v>
      </c>
      <c r="AE39" s="106">
        <f t="shared" si="8"/>
        <v>0</v>
      </c>
      <c r="AF39" s="172">
        <f t="shared" si="17"/>
        <v>7.4750000000000007E-3</v>
      </c>
      <c r="AG39" s="106">
        <f t="shared" si="9"/>
        <v>7.2499999999999995E-4</v>
      </c>
      <c r="AH39" s="106">
        <f t="shared" si="10"/>
        <v>0</v>
      </c>
      <c r="AI39" s="106">
        <f t="shared" si="11"/>
        <v>0</v>
      </c>
      <c r="AJ39" s="106">
        <f t="shared" si="12"/>
        <v>0</v>
      </c>
      <c r="AK39" s="106">
        <f t="shared" si="25"/>
        <v>8.2000000000000007E-3</v>
      </c>
      <c r="AL39" s="107">
        <f t="shared" si="19"/>
        <v>6.3578250000000001</v>
      </c>
      <c r="AM39" s="89">
        <v>2</v>
      </c>
    </row>
    <row r="40" spans="1:39" ht="12.75">
      <c r="A40" s="89">
        <v>2</v>
      </c>
      <c r="B40" s="89">
        <v>3</v>
      </c>
      <c r="C40" s="96">
        <v>0.36</v>
      </c>
      <c r="D40" s="96">
        <v>0.375</v>
      </c>
      <c r="E40" s="97">
        <v>3.28</v>
      </c>
      <c r="F40" s="102">
        <f t="shared" si="23"/>
        <v>0.34791921271353687</v>
      </c>
      <c r="G40" s="89">
        <v>23</v>
      </c>
      <c r="H40" s="103">
        <f t="shared" si="15"/>
        <v>37.333333333333336</v>
      </c>
      <c r="I40" s="103">
        <f t="shared" si="0"/>
        <v>1.0987500000000001</v>
      </c>
      <c r="J40" s="89" t="s">
        <v>74</v>
      </c>
      <c r="K40" s="89">
        <v>3</v>
      </c>
      <c r="L40" s="105">
        <f t="shared" si="16"/>
        <v>3.2800000000000002</v>
      </c>
      <c r="M40" s="89">
        <v>1.07</v>
      </c>
      <c r="N40" s="89">
        <v>1.86</v>
      </c>
      <c r="Q40" s="89">
        <v>0.35</v>
      </c>
      <c r="X40" s="106">
        <f t="shared" si="24"/>
        <v>1.0102400000000001E-2</v>
      </c>
      <c r="Y40" s="106">
        <f t="shared" si="2"/>
        <v>2.6750000000000003E-3</v>
      </c>
      <c r="Z40" s="106">
        <f t="shared" si="3"/>
        <v>4.6500000000000005E-3</v>
      </c>
      <c r="AA40" s="106">
        <f t="shared" si="4"/>
        <v>0</v>
      </c>
      <c r="AB40" s="106">
        <f t="shared" si="5"/>
        <v>0</v>
      </c>
      <c r="AC40" s="106">
        <f t="shared" si="6"/>
        <v>0</v>
      </c>
      <c r="AD40" s="106">
        <f t="shared" si="7"/>
        <v>0</v>
      </c>
      <c r="AE40" s="106">
        <f t="shared" si="8"/>
        <v>0</v>
      </c>
      <c r="AF40" s="172">
        <f t="shared" si="17"/>
        <v>7.3250000000000008E-3</v>
      </c>
      <c r="AG40" s="106">
        <f t="shared" si="9"/>
        <v>8.7499999999999991E-4</v>
      </c>
      <c r="AH40" s="106">
        <f t="shared" si="10"/>
        <v>0</v>
      </c>
      <c r="AI40" s="106">
        <f t="shared" si="11"/>
        <v>0</v>
      </c>
      <c r="AJ40" s="106">
        <f t="shared" si="12"/>
        <v>0</v>
      </c>
      <c r="AK40" s="106">
        <f t="shared" si="25"/>
        <v>8.2000000000000024E-3</v>
      </c>
      <c r="AL40" s="107">
        <f t="shared" si="19"/>
        <v>7.0539749999999994</v>
      </c>
    </row>
    <row r="41" spans="1:39" ht="12.75">
      <c r="A41" s="89">
        <v>2</v>
      </c>
      <c r="B41" s="89">
        <v>3</v>
      </c>
      <c r="C41" s="96">
        <v>0.36</v>
      </c>
      <c r="D41" s="96">
        <v>0.375</v>
      </c>
      <c r="E41" s="97">
        <v>3.28</v>
      </c>
      <c r="F41" s="102">
        <f t="shared" si="23"/>
        <v>0.34791921271353687</v>
      </c>
      <c r="G41" s="89">
        <v>23</v>
      </c>
      <c r="H41" s="103">
        <f t="shared" si="15"/>
        <v>37.333333333333336</v>
      </c>
      <c r="I41" s="103">
        <f t="shared" si="0"/>
        <v>1.1400000000000001</v>
      </c>
      <c r="J41" s="89" t="s">
        <v>74</v>
      </c>
      <c r="K41" s="89">
        <v>4</v>
      </c>
      <c r="L41" s="105">
        <f t="shared" si="16"/>
        <v>3.29</v>
      </c>
      <c r="M41" s="89">
        <v>1.86</v>
      </c>
      <c r="N41" s="89">
        <v>1.18</v>
      </c>
      <c r="Q41" s="89">
        <v>0.25</v>
      </c>
      <c r="X41" s="106">
        <f t="shared" si="24"/>
        <v>1.01332E-2</v>
      </c>
      <c r="Y41" s="106">
        <f t="shared" si="2"/>
        <v>4.6500000000000005E-3</v>
      </c>
      <c r="Z41" s="106">
        <f t="shared" si="3"/>
        <v>2.9499999999999999E-3</v>
      </c>
      <c r="AA41" s="106">
        <f t="shared" si="4"/>
        <v>0</v>
      </c>
      <c r="AB41" s="106">
        <f t="shared" si="5"/>
        <v>0</v>
      </c>
      <c r="AC41" s="106">
        <f t="shared" si="6"/>
        <v>0</v>
      </c>
      <c r="AD41" s="106">
        <f t="shared" si="7"/>
        <v>0</v>
      </c>
      <c r="AE41" s="106">
        <f t="shared" si="8"/>
        <v>0</v>
      </c>
      <c r="AF41" s="172">
        <f t="shared" si="17"/>
        <v>7.6000000000000009E-3</v>
      </c>
      <c r="AG41" s="106">
        <f t="shared" si="9"/>
        <v>6.2500000000000012E-4</v>
      </c>
      <c r="AH41" s="106">
        <f t="shared" si="10"/>
        <v>0</v>
      </c>
      <c r="AI41" s="106">
        <f t="shared" si="11"/>
        <v>0</v>
      </c>
      <c r="AJ41" s="106">
        <f t="shared" si="12"/>
        <v>0</v>
      </c>
      <c r="AK41" s="106">
        <f t="shared" si="25"/>
        <v>8.2250000000000014E-3</v>
      </c>
      <c r="AL41" s="107">
        <f t="shared" si="19"/>
        <v>7.3187999999999995</v>
      </c>
    </row>
    <row r="42" spans="1:39" ht="12.75">
      <c r="A42" s="89">
        <v>2</v>
      </c>
      <c r="B42" s="89">
        <v>3</v>
      </c>
      <c r="C42" s="96">
        <v>0.36</v>
      </c>
      <c r="D42" s="96">
        <v>0.375</v>
      </c>
      <c r="E42" s="97">
        <v>3.28</v>
      </c>
      <c r="F42" s="102">
        <f t="shared" si="23"/>
        <v>0.34791921271353687</v>
      </c>
      <c r="G42" s="89">
        <v>23</v>
      </c>
      <c r="H42" s="103">
        <f t="shared" si="15"/>
        <v>37.333333333333336</v>
      </c>
      <c r="I42" s="103">
        <f t="shared" si="0"/>
        <v>1.2300000000000002</v>
      </c>
      <c r="J42" s="89" t="s">
        <v>74</v>
      </c>
      <c r="K42" s="89">
        <v>5</v>
      </c>
      <c r="L42" s="105">
        <f t="shared" si="16"/>
        <v>3.28</v>
      </c>
      <c r="M42" s="89">
        <v>3.28</v>
      </c>
      <c r="X42" s="106">
        <f t="shared" si="24"/>
        <v>1.0102399999999999E-2</v>
      </c>
      <c r="Y42" s="106">
        <f t="shared" si="2"/>
        <v>8.2000000000000007E-3</v>
      </c>
      <c r="Z42" s="106">
        <f t="shared" si="3"/>
        <v>0</v>
      </c>
      <c r="AA42" s="106">
        <f t="shared" si="4"/>
        <v>0</v>
      </c>
      <c r="AB42" s="106">
        <f t="shared" si="5"/>
        <v>0</v>
      </c>
      <c r="AC42" s="106">
        <f t="shared" si="6"/>
        <v>0</v>
      </c>
      <c r="AD42" s="106">
        <f t="shared" si="7"/>
        <v>0</v>
      </c>
      <c r="AE42" s="106">
        <f t="shared" si="8"/>
        <v>0</v>
      </c>
      <c r="AF42" s="172">
        <f t="shared" si="17"/>
        <v>8.2000000000000007E-3</v>
      </c>
      <c r="AG42" s="106">
        <f t="shared" si="9"/>
        <v>0</v>
      </c>
      <c r="AH42" s="106">
        <f t="shared" si="10"/>
        <v>0</v>
      </c>
      <c r="AI42" s="106">
        <f t="shared" si="11"/>
        <v>0</v>
      </c>
      <c r="AJ42" s="106">
        <f t="shared" si="12"/>
        <v>0</v>
      </c>
      <c r="AK42" s="106">
        <f t="shared" si="25"/>
        <v>8.2000000000000007E-3</v>
      </c>
      <c r="AL42" s="107">
        <f t="shared" si="19"/>
        <v>7.8965999999999985</v>
      </c>
    </row>
    <row r="43" spans="1:39" ht="12.75">
      <c r="A43" s="89">
        <v>2</v>
      </c>
      <c r="B43" s="89">
        <v>3</v>
      </c>
      <c r="C43" s="96">
        <v>0.36</v>
      </c>
      <c r="D43" s="96">
        <v>0.375</v>
      </c>
      <c r="E43" s="97">
        <v>3.28</v>
      </c>
      <c r="F43" s="102">
        <f t="shared" si="23"/>
        <v>0.34791921271353687</v>
      </c>
      <c r="G43" s="89">
        <v>23</v>
      </c>
      <c r="H43" s="103">
        <f t="shared" si="15"/>
        <v>37.333333333333336</v>
      </c>
      <c r="I43" s="103">
        <f t="shared" si="0"/>
        <v>1.2300000000000002</v>
      </c>
      <c r="J43" s="89" t="s">
        <v>74</v>
      </c>
      <c r="K43" s="89">
        <v>6</v>
      </c>
      <c r="L43" s="105">
        <f t="shared" si="16"/>
        <v>3.28</v>
      </c>
      <c r="M43" s="89">
        <v>3.28</v>
      </c>
      <c r="X43" s="106">
        <f t="shared" si="24"/>
        <v>1.0102399999999999E-2</v>
      </c>
      <c r="Y43" s="106">
        <f t="shared" si="2"/>
        <v>8.2000000000000007E-3</v>
      </c>
      <c r="Z43" s="106">
        <f t="shared" si="3"/>
        <v>0</v>
      </c>
      <c r="AA43" s="106">
        <f t="shared" si="4"/>
        <v>0</v>
      </c>
      <c r="AB43" s="106">
        <f t="shared" si="5"/>
        <v>0</v>
      </c>
      <c r="AC43" s="106">
        <f t="shared" si="6"/>
        <v>0</v>
      </c>
      <c r="AD43" s="106">
        <f t="shared" si="7"/>
        <v>0</v>
      </c>
      <c r="AE43" s="106">
        <f t="shared" si="8"/>
        <v>0</v>
      </c>
      <c r="AF43" s="172">
        <f t="shared" si="17"/>
        <v>8.2000000000000007E-3</v>
      </c>
      <c r="AG43" s="106">
        <f t="shared" si="9"/>
        <v>0</v>
      </c>
      <c r="AH43" s="106">
        <f t="shared" si="10"/>
        <v>0</v>
      </c>
      <c r="AI43" s="106">
        <f t="shared" si="11"/>
        <v>0</v>
      </c>
      <c r="AJ43" s="106">
        <f t="shared" si="12"/>
        <v>0</v>
      </c>
      <c r="AK43" s="106">
        <f t="shared" si="25"/>
        <v>8.2000000000000007E-3</v>
      </c>
      <c r="AL43" s="107">
        <f t="shared" si="19"/>
        <v>7.8965999999999985</v>
      </c>
    </row>
    <row r="44" spans="1:39" ht="12.75">
      <c r="A44" s="89">
        <v>2</v>
      </c>
      <c r="B44" s="89">
        <v>3</v>
      </c>
      <c r="C44" s="96">
        <v>0.36</v>
      </c>
      <c r="D44" s="96">
        <v>0.375</v>
      </c>
      <c r="E44" s="97">
        <v>3.28</v>
      </c>
      <c r="F44" s="102">
        <f t="shared" si="23"/>
        <v>0.34791921271353687</v>
      </c>
      <c r="G44" s="89">
        <v>23</v>
      </c>
      <c r="H44" s="103">
        <f t="shared" si="15"/>
        <v>37.333333333333336</v>
      </c>
      <c r="I44" s="103">
        <f t="shared" si="0"/>
        <v>1.0875000000000001</v>
      </c>
      <c r="J44" s="89" t="s">
        <v>74</v>
      </c>
      <c r="K44" s="89">
        <v>7</v>
      </c>
      <c r="L44" s="105">
        <f t="shared" si="16"/>
        <v>3.2800000000000002</v>
      </c>
      <c r="M44" s="89">
        <v>1.83</v>
      </c>
      <c r="N44" s="89">
        <v>1.07</v>
      </c>
      <c r="Q44" s="89">
        <v>0.38</v>
      </c>
      <c r="X44" s="106">
        <f t="shared" si="24"/>
        <v>1.0102400000000001E-2</v>
      </c>
      <c r="Y44" s="106">
        <f t="shared" si="2"/>
        <v>4.5750000000000009E-3</v>
      </c>
      <c r="Z44" s="106">
        <f t="shared" si="3"/>
        <v>2.6750000000000003E-3</v>
      </c>
      <c r="AA44" s="106">
        <f t="shared" si="4"/>
        <v>0</v>
      </c>
      <c r="AB44" s="106">
        <f t="shared" si="5"/>
        <v>0</v>
      </c>
      <c r="AC44" s="106">
        <f t="shared" si="6"/>
        <v>0</v>
      </c>
      <c r="AD44" s="106">
        <f t="shared" si="7"/>
        <v>0</v>
      </c>
      <c r="AE44" s="106">
        <f t="shared" si="8"/>
        <v>0</v>
      </c>
      <c r="AF44" s="172">
        <f t="shared" si="17"/>
        <v>7.2500000000000012E-3</v>
      </c>
      <c r="AG44" s="106">
        <f t="shared" si="9"/>
        <v>9.5000000000000021E-4</v>
      </c>
      <c r="AH44" s="106">
        <f t="shared" si="10"/>
        <v>0</v>
      </c>
      <c r="AI44" s="106">
        <f t="shared" si="11"/>
        <v>0</v>
      </c>
      <c r="AJ44" s="106">
        <f t="shared" si="12"/>
        <v>0</v>
      </c>
      <c r="AK44" s="106">
        <f t="shared" si="25"/>
        <v>8.2000000000000024E-3</v>
      </c>
      <c r="AL44" s="107">
        <f t="shared" si="19"/>
        <v>6.9817499999999999</v>
      </c>
    </row>
    <row r="45" spans="1:39" ht="12.75">
      <c r="A45" s="89">
        <v>2</v>
      </c>
      <c r="B45" s="89">
        <v>3</v>
      </c>
      <c r="C45" s="96">
        <v>0.36</v>
      </c>
      <c r="D45" s="96">
        <v>0.375</v>
      </c>
      <c r="E45" s="97">
        <v>3.28</v>
      </c>
      <c r="F45" s="102">
        <f t="shared" si="23"/>
        <v>0.34791921271353687</v>
      </c>
      <c r="G45" s="89">
        <v>23</v>
      </c>
      <c r="H45" s="103">
        <f t="shared" si="15"/>
        <v>37.333333333333336</v>
      </c>
      <c r="I45" s="103">
        <f t="shared" si="0"/>
        <v>1.2300000000000002</v>
      </c>
      <c r="J45" s="89" t="s">
        <v>74</v>
      </c>
      <c r="K45" s="89">
        <v>8</v>
      </c>
      <c r="L45" s="105">
        <f t="shared" si="16"/>
        <v>3.28</v>
      </c>
      <c r="M45" s="89">
        <v>3.28</v>
      </c>
      <c r="X45" s="106">
        <f t="shared" si="24"/>
        <v>1.0102399999999999E-2</v>
      </c>
      <c r="Y45" s="106">
        <f t="shared" si="2"/>
        <v>8.2000000000000007E-3</v>
      </c>
      <c r="Z45" s="106">
        <f t="shared" si="3"/>
        <v>0</v>
      </c>
      <c r="AA45" s="106">
        <f t="shared" si="4"/>
        <v>0</v>
      </c>
      <c r="AB45" s="106">
        <f t="shared" si="5"/>
        <v>0</v>
      </c>
      <c r="AC45" s="106">
        <f t="shared" si="6"/>
        <v>0</v>
      </c>
      <c r="AD45" s="106">
        <f t="shared" si="7"/>
        <v>0</v>
      </c>
      <c r="AE45" s="106">
        <f t="shared" si="8"/>
        <v>0</v>
      </c>
      <c r="AF45" s="172">
        <f t="shared" si="17"/>
        <v>8.2000000000000007E-3</v>
      </c>
      <c r="AG45" s="106">
        <f t="shared" si="9"/>
        <v>0</v>
      </c>
      <c r="AH45" s="106">
        <f t="shared" si="10"/>
        <v>0</v>
      </c>
      <c r="AI45" s="106">
        <f t="shared" si="11"/>
        <v>0</v>
      </c>
      <c r="AJ45" s="106">
        <f t="shared" si="12"/>
        <v>0</v>
      </c>
      <c r="AK45" s="106">
        <f t="shared" si="25"/>
        <v>8.2000000000000007E-3</v>
      </c>
      <c r="AL45" s="107">
        <f t="shared" si="19"/>
        <v>7.8965999999999985</v>
      </c>
    </row>
    <row r="46" spans="1:39" ht="12.75">
      <c r="A46" s="89">
        <v>2</v>
      </c>
      <c r="B46" s="89">
        <v>3</v>
      </c>
      <c r="C46" s="96">
        <v>0.36</v>
      </c>
      <c r="D46" s="96">
        <v>0.375</v>
      </c>
      <c r="E46" s="97">
        <v>3.28</v>
      </c>
      <c r="F46" s="102">
        <f t="shared" si="23"/>
        <v>0.34791921271353687</v>
      </c>
      <c r="G46" s="89">
        <v>23</v>
      </c>
      <c r="H46" s="103">
        <f t="shared" si="15"/>
        <v>37.333333333333336</v>
      </c>
      <c r="I46" s="103">
        <f t="shared" si="0"/>
        <v>1.14375</v>
      </c>
      <c r="J46" s="89" t="s">
        <v>74</v>
      </c>
      <c r="K46" s="89">
        <v>9</v>
      </c>
      <c r="L46" s="105">
        <f t="shared" si="16"/>
        <v>3.27</v>
      </c>
      <c r="O46" s="89">
        <v>3.05</v>
      </c>
      <c r="Q46" s="89">
        <v>0.22</v>
      </c>
      <c r="X46" s="106">
        <f t="shared" si="24"/>
        <v>1.00716E-2</v>
      </c>
      <c r="Y46" s="106">
        <f t="shared" si="2"/>
        <v>0</v>
      </c>
      <c r="Z46" s="106">
        <f t="shared" si="3"/>
        <v>0</v>
      </c>
      <c r="AA46" s="106">
        <f t="shared" si="4"/>
        <v>7.6249999999999998E-3</v>
      </c>
      <c r="AB46" s="106">
        <f t="shared" si="5"/>
        <v>0</v>
      </c>
      <c r="AC46" s="106">
        <f t="shared" si="6"/>
        <v>0</v>
      </c>
      <c r="AD46" s="106">
        <f t="shared" si="7"/>
        <v>0</v>
      </c>
      <c r="AE46" s="106">
        <f t="shared" si="8"/>
        <v>0</v>
      </c>
      <c r="AF46" s="172">
        <f t="shared" si="17"/>
        <v>7.6249999999999998E-3</v>
      </c>
      <c r="AG46" s="106">
        <f t="shared" si="9"/>
        <v>5.5000000000000003E-4</v>
      </c>
      <c r="AH46" s="106">
        <f t="shared" si="10"/>
        <v>0</v>
      </c>
      <c r="AI46" s="106">
        <f t="shared" si="11"/>
        <v>0</v>
      </c>
      <c r="AJ46" s="106">
        <f t="shared" si="12"/>
        <v>0</v>
      </c>
      <c r="AK46" s="106">
        <f t="shared" si="25"/>
        <v>8.175E-3</v>
      </c>
      <c r="AL46" s="107">
        <f t="shared" si="19"/>
        <v>6.5193750000000001</v>
      </c>
    </row>
    <row r="47" spans="1:39" ht="12.75">
      <c r="A47" s="89">
        <v>2</v>
      </c>
      <c r="B47" s="89">
        <v>3</v>
      </c>
      <c r="C47" s="96">
        <v>0.36</v>
      </c>
      <c r="D47" s="96">
        <v>0.375</v>
      </c>
      <c r="E47" s="97">
        <v>3.28</v>
      </c>
      <c r="F47" s="102">
        <f t="shared" si="23"/>
        <v>0.34791921271353687</v>
      </c>
      <c r="G47" s="89">
        <v>23</v>
      </c>
      <c r="H47" s="103">
        <f t="shared" si="15"/>
        <v>37.333333333333336</v>
      </c>
      <c r="I47" s="103">
        <f t="shared" si="0"/>
        <v>1.2300000000000002</v>
      </c>
      <c r="J47" s="89" t="s">
        <v>74</v>
      </c>
      <c r="K47" s="89">
        <v>10</v>
      </c>
      <c r="L47" s="105">
        <f t="shared" si="16"/>
        <v>3.28</v>
      </c>
      <c r="P47" s="89">
        <v>3.28</v>
      </c>
      <c r="X47" s="106">
        <f t="shared" si="24"/>
        <v>1.0102399999999999E-2</v>
      </c>
      <c r="Y47" s="106">
        <f t="shared" si="2"/>
        <v>0</v>
      </c>
      <c r="Z47" s="106">
        <f t="shared" si="3"/>
        <v>0</v>
      </c>
      <c r="AA47" s="106">
        <f t="shared" si="4"/>
        <v>0</v>
      </c>
      <c r="AB47" s="106">
        <f t="shared" si="5"/>
        <v>8.2000000000000007E-3</v>
      </c>
      <c r="AC47" s="106">
        <f t="shared" si="6"/>
        <v>0</v>
      </c>
      <c r="AD47" s="106">
        <f t="shared" si="7"/>
        <v>0</v>
      </c>
      <c r="AE47" s="106">
        <f t="shared" si="8"/>
        <v>0</v>
      </c>
      <c r="AF47" s="172">
        <f t="shared" si="17"/>
        <v>8.2000000000000007E-3</v>
      </c>
      <c r="AG47" s="106">
        <f t="shared" si="9"/>
        <v>0</v>
      </c>
      <c r="AH47" s="106">
        <f t="shared" si="10"/>
        <v>0</v>
      </c>
      <c r="AI47" s="106">
        <f t="shared" si="11"/>
        <v>0</v>
      </c>
      <c r="AJ47" s="106">
        <f t="shared" si="12"/>
        <v>0</v>
      </c>
      <c r="AK47" s="106">
        <f t="shared" si="25"/>
        <v>8.2000000000000007E-3</v>
      </c>
      <c r="AL47" s="107">
        <f t="shared" si="19"/>
        <v>6.7157999999999989</v>
      </c>
    </row>
    <row r="48" spans="1:39" ht="12.75">
      <c r="A48" s="89">
        <v>2</v>
      </c>
      <c r="B48" s="89">
        <v>3</v>
      </c>
      <c r="C48" s="96">
        <v>0.36</v>
      </c>
      <c r="D48" s="96">
        <v>0.375</v>
      </c>
      <c r="E48" s="97">
        <v>3.28</v>
      </c>
      <c r="F48" s="102">
        <f t="shared" si="23"/>
        <v>0.34791921271353687</v>
      </c>
      <c r="G48" s="89">
        <v>23</v>
      </c>
      <c r="H48" s="103">
        <f t="shared" si="15"/>
        <v>37.333333333333336</v>
      </c>
      <c r="I48" s="103">
        <f t="shared" si="0"/>
        <v>1.2300000000000002</v>
      </c>
      <c r="J48" s="89" t="s">
        <v>74</v>
      </c>
      <c r="K48" s="89">
        <v>11</v>
      </c>
      <c r="L48" s="105">
        <f t="shared" si="16"/>
        <v>3.28</v>
      </c>
      <c r="M48" s="89">
        <v>3.28</v>
      </c>
      <c r="X48" s="106">
        <f t="shared" si="24"/>
        <v>1.0102399999999999E-2</v>
      </c>
      <c r="Y48" s="106">
        <f t="shared" si="2"/>
        <v>8.2000000000000007E-3</v>
      </c>
      <c r="Z48" s="106">
        <f t="shared" si="3"/>
        <v>0</v>
      </c>
      <c r="AA48" s="106">
        <f t="shared" si="4"/>
        <v>0</v>
      </c>
      <c r="AB48" s="106">
        <f t="shared" si="5"/>
        <v>0</v>
      </c>
      <c r="AC48" s="106">
        <f t="shared" si="6"/>
        <v>0</v>
      </c>
      <c r="AD48" s="106">
        <f t="shared" si="7"/>
        <v>0</v>
      </c>
      <c r="AE48" s="106">
        <f t="shared" si="8"/>
        <v>0</v>
      </c>
      <c r="AF48" s="172">
        <f t="shared" si="17"/>
        <v>8.2000000000000007E-3</v>
      </c>
      <c r="AG48" s="106">
        <f t="shared" si="9"/>
        <v>0</v>
      </c>
      <c r="AH48" s="106">
        <f t="shared" si="10"/>
        <v>0</v>
      </c>
      <c r="AI48" s="106">
        <f t="shared" si="11"/>
        <v>0</v>
      </c>
      <c r="AJ48" s="106">
        <f t="shared" si="12"/>
        <v>0</v>
      </c>
      <c r="AK48" s="106">
        <f t="shared" si="25"/>
        <v>8.2000000000000007E-3</v>
      </c>
      <c r="AL48" s="107">
        <f t="shared" si="19"/>
        <v>7.8965999999999985</v>
      </c>
    </row>
    <row r="49" spans="1:39" ht="12.75">
      <c r="A49" s="89">
        <v>2</v>
      </c>
      <c r="B49" s="89">
        <v>3</v>
      </c>
      <c r="C49" s="96">
        <v>0.36</v>
      </c>
      <c r="D49" s="96">
        <v>0.375</v>
      </c>
      <c r="E49" s="97">
        <v>3.28</v>
      </c>
      <c r="F49" s="102">
        <f t="shared" si="23"/>
        <v>0.34791921271353687</v>
      </c>
      <c r="G49" s="89">
        <v>23</v>
      </c>
      <c r="H49" s="103">
        <f t="shared" si="15"/>
        <v>37.333333333333336</v>
      </c>
      <c r="I49" s="103">
        <f t="shared" si="0"/>
        <v>1.2300000000000002</v>
      </c>
      <c r="J49" s="89" t="s">
        <v>74</v>
      </c>
      <c r="K49" s="89">
        <v>12</v>
      </c>
      <c r="L49" s="105">
        <f t="shared" si="16"/>
        <v>3.28</v>
      </c>
      <c r="M49" s="89">
        <v>3.28</v>
      </c>
      <c r="X49" s="106">
        <f t="shared" si="24"/>
        <v>1.0102399999999999E-2</v>
      </c>
      <c r="Y49" s="106">
        <f t="shared" si="2"/>
        <v>8.2000000000000007E-3</v>
      </c>
      <c r="Z49" s="106">
        <f t="shared" si="3"/>
        <v>0</v>
      </c>
      <c r="AA49" s="106">
        <f t="shared" si="4"/>
        <v>0</v>
      </c>
      <c r="AB49" s="106">
        <f t="shared" si="5"/>
        <v>0</v>
      </c>
      <c r="AC49" s="106">
        <f t="shared" si="6"/>
        <v>0</v>
      </c>
      <c r="AD49" s="106">
        <f t="shared" si="7"/>
        <v>0</v>
      </c>
      <c r="AE49" s="106">
        <f t="shared" si="8"/>
        <v>0</v>
      </c>
      <c r="AF49" s="172">
        <f t="shared" si="17"/>
        <v>8.2000000000000007E-3</v>
      </c>
      <c r="AG49" s="106">
        <f t="shared" si="9"/>
        <v>0</v>
      </c>
      <c r="AH49" s="106">
        <f t="shared" si="10"/>
        <v>0</v>
      </c>
      <c r="AI49" s="106">
        <f t="shared" si="11"/>
        <v>0</v>
      </c>
      <c r="AJ49" s="106">
        <f t="shared" si="12"/>
        <v>0</v>
      </c>
      <c r="AK49" s="106">
        <f t="shared" si="25"/>
        <v>8.2000000000000007E-3</v>
      </c>
      <c r="AL49" s="107">
        <f t="shared" si="19"/>
        <v>7.8965999999999985</v>
      </c>
    </row>
    <row r="50" spans="1:39" ht="12.75">
      <c r="A50" s="89">
        <v>2</v>
      </c>
      <c r="B50" s="89">
        <v>3</v>
      </c>
      <c r="C50" s="96">
        <v>0.36</v>
      </c>
      <c r="D50" s="96">
        <v>0.375</v>
      </c>
      <c r="E50" s="97">
        <v>3.28</v>
      </c>
      <c r="F50" s="102">
        <f t="shared" si="23"/>
        <v>0.34791921271353687</v>
      </c>
      <c r="G50" s="89">
        <v>23</v>
      </c>
      <c r="H50" s="103">
        <f t="shared" si="15"/>
        <v>37.333333333333336</v>
      </c>
      <c r="I50" s="103">
        <f t="shared" si="0"/>
        <v>1.2300000000000002</v>
      </c>
      <c r="J50" s="89" t="s">
        <v>74</v>
      </c>
      <c r="K50" s="89">
        <v>13</v>
      </c>
      <c r="L50" s="105">
        <f t="shared" si="16"/>
        <v>3.28</v>
      </c>
      <c r="M50" s="89">
        <v>3.28</v>
      </c>
      <c r="X50" s="106">
        <f t="shared" si="24"/>
        <v>1.0102399999999999E-2</v>
      </c>
      <c r="Y50" s="106">
        <f t="shared" si="2"/>
        <v>8.2000000000000007E-3</v>
      </c>
      <c r="Z50" s="106">
        <f t="shared" si="3"/>
        <v>0</v>
      </c>
      <c r="AA50" s="106">
        <f t="shared" si="4"/>
        <v>0</v>
      </c>
      <c r="AB50" s="106">
        <f t="shared" si="5"/>
        <v>0</v>
      </c>
      <c r="AC50" s="106">
        <f t="shared" si="6"/>
        <v>0</v>
      </c>
      <c r="AD50" s="106">
        <f t="shared" si="7"/>
        <v>0</v>
      </c>
      <c r="AE50" s="106">
        <f t="shared" si="8"/>
        <v>0</v>
      </c>
      <c r="AF50" s="172">
        <f t="shared" si="17"/>
        <v>8.2000000000000007E-3</v>
      </c>
      <c r="AG50" s="106">
        <f t="shared" si="9"/>
        <v>0</v>
      </c>
      <c r="AH50" s="106">
        <f t="shared" si="10"/>
        <v>0</v>
      </c>
      <c r="AI50" s="106">
        <f t="shared" si="11"/>
        <v>0</v>
      </c>
      <c r="AJ50" s="106">
        <f t="shared" si="12"/>
        <v>0</v>
      </c>
      <c r="AK50" s="106">
        <f t="shared" si="25"/>
        <v>8.2000000000000007E-3</v>
      </c>
      <c r="AL50" s="107">
        <f t="shared" si="19"/>
        <v>7.8965999999999985</v>
      </c>
    </row>
    <row r="51" spans="1:39" ht="12.75">
      <c r="A51" s="89">
        <v>2</v>
      </c>
      <c r="B51" s="89">
        <v>3</v>
      </c>
      <c r="C51" s="96">
        <v>0.36</v>
      </c>
      <c r="D51" s="96">
        <v>0.375</v>
      </c>
      <c r="E51" s="97">
        <v>3.28</v>
      </c>
      <c r="F51" s="102">
        <f t="shared" si="23"/>
        <v>0.34791921271353687</v>
      </c>
      <c r="G51" s="89">
        <v>23</v>
      </c>
      <c r="H51" s="103">
        <f t="shared" si="15"/>
        <v>37.333333333333336</v>
      </c>
      <c r="I51" s="103">
        <f t="shared" si="0"/>
        <v>1.1512500000000001</v>
      </c>
      <c r="J51" s="89" t="s">
        <v>74</v>
      </c>
      <c r="K51" s="89">
        <v>14</v>
      </c>
      <c r="L51" s="105">
        <f t="shared" si="16"/>
        <v>3.2800000000000002</v>
      </c>
      <c r="P51" s="89">
        <v>2.4700000000000002</v>
      </c>
      <c r="Q51" s="89">
        <v>0.21</v>
      </c>
      <c r="V51" s="89">
        <v>0.6</v>
      </c>
      <c r="X51" s="106">
        <f t="shared" si="24"/>
        <v>1.0102400000000001E-2</v>
      </c>
      <c r="Y51" s="106">
        <f t="shared" si="2"/>
        <v>0</v>
      </c>
      <c r="Z51" s="106">
        <f t="shared" si="3"/>
        <v>0</v>
      </c>
      <c r="AA51" s="106">
        <f t="shared" si="4"/>
        <v>0</v>
      </c>
      <c r="AB51" s="106">
        <f t="shared" si="5"/>
        <v>6.1750000000000008E-3</v>
      </c>
      <c r="AC51" s="106">
        <f t="shared" si="6"/>
        <v>0</v>
      </c>
      <c r="AD51" s="106">
        <f t="shared" si="7"/>
        <v>1.5E-3</v>
      </c>
      <c r="AE51" s="106">
        <f t="shared" si="8"/>
        <v>0</v>
      </c>
      <c r="AF51" s="172">
        <f t="shared" si="17"/>
        <v>7.6750000000000013E-3</v>
      </c>
      <c r="AG51" s="106">
        <f t="shared" si="9"/>
        <v>5.2500000000000008E-4</v>
      </c>
      <c r="AH51" s="106">
        <f t="shared" si="10"/>
        <v>0</v>
      </c>
      <c r="AI51" s="106">
        <f t="shared" si="11"/>
        <v>0</v>
      </c>
      <c r="AJ51" s="106">
        <f t="shared" si="12"/>
        <v>0</v>
      </c>
      <c r="AK51" s="106">
        <f t="shared" si="25"/>
        <v>8.2000000000000024E-3</v>
      </c>
      <c r="AL51" s="107">
        <f t="shared" si="19"/>
        <v>6.1778250000000003</v>
      </c>
    </row>
    <row r="52" spans="1:39" ht="12.75">
      <c r="A52" s="89">
        <v>2</v>
      </c>
      <c r="B52" s="89">
        <v>3</v>
      </c>
      <c r="C52" s="96">
        <v>0.36</v>
      </c>
      <c r="D52" s="96">
        <v>0.375</v>
      </c>
      <c r="E52" s="97">
        <v>3.28</v>
      </c>
      <c r="F52" s="102">
        <f t="shared" si="23"/>
        <v>0.34791921271353687</v>
      </c>
      <c r="G52" s="89">
        <v>23</v>
      </c>
      <c r="H52" s="103">
        <f t="shared" si="15"/>
        <v>37.333333333333336</v>
      </c>
      <c r="I52" s="103">
        <f t="shared" si="0"/>
        <v>1.2300000000000002</v>
      </c>
      <c r="J52" s="89" t="s">
        <v>78</v>
      </c>
      <c r="K52" s="89">
        <v>1</v>
      </c>
      <c r="L52" s="105">
        <f t="shared" si="16"/>
        <v>3.28</v>
      </c>
      <c r="M52" s="89">
        <v>3.28</v>
      </c>
      <c r="X52" s="106">
        <f t="shared" si="24"/>
        <v>9.2102399999999997E-3</v>
      </c>
      <c r="Y52" s="106">
        <f t="shared" si="2"/>
        <v>8.2000000000000007E-3</v>
      </c>
      <c r="Z52" s="106">
        <f t="shared" si="3"/>
        <v>0</v>
      </c>
      <c r="AA52" s="106">
        <f t="shared" si="4"/>
        <v>0</v>
      </c>
      <c r="AB52" s="106">
        <f t="shared" si="5"/>
        <v>0</v>
      </c>
      <c r="AC52" s="106">
        <f t="shared" si="6"/>
        <v>0</v>
      </c>
      <c r="AD52" s="106">
        <f t="shared" si="7"/>
        <v>0</v>
      </c>
      <c r="AE52" s="106">
        <f t="shared" si="8"/>
        <v>0</v>
      </c>
      <c r="AF52" s="172">
        <f t="shared" si="17"/>
        <v>8.2000000000000007E-3</v>
      </c>
      <c r="AG52" s="106">
        <f t="shared" si="9"/>
        <v>0</v>
      </c>
      <c r="AH52" s="106">
        <f t="shared" si="10"/>
        <v>0</v>
      </c>
      <c r="AI52" s="106">
        <f t="shared" si="11"/>
        <v>0</v>
      </c>
      <c r="AJ52" s="106">
        <f t="shared" si="12"/>
        <v>0</v>
      </c>
      <c r="AK52" s="106">
        <f t="shared" si="25"/>
        <v>8.2000000000000007E-3</v>
      </c>
      <c r="AL52" s="107">
        <f t="shared" si="19"/>
        <v>7.8965999999999985</v>
      </c>
    </row>
    <row r="53" spans="1:39" ht="12.75">
      <c r="A53" s="89">
        <v>2</v>
      </c>
      <c r="B53" s="89">
        <v>3</v>
      </c>
      <c r="C53" s="96">
        <v>0.36</v>
      </c>
      <c r="D53" s="96">
        <v>0.375</v>
      </c>
      <c r="E53" s="97">
        <v>3.28</v>
      </c>
      <c r="F53" s="102">
        <f t="shared" si="23"/>
        <v>0.34791921271353687</v>
      </c>
      <c r="G53" s="89">
        <v>23</v>
      </c>
      <c r="H53" s="103">
        <f t="shared" si="15"/>
        <v>37.333333333333336</v>
      </c>
      <c r="I53" s="103">
        <f t="shared" si="0"/>
        <v>1.2300000000000002</v>
      </c>
      <c r="J53" s="89" t="s">
        <v>78</v>
      </c>
      <c r="K53" s="89">
        <v>2</v>
      </c>
      <c r="L53" s="105">
        <f t="shared" si="16"/>
        <v>3.28</v>
      </c>
      <c r="M53" s="89">
        <v>3.28</v>
      </c>
      <c r="X53" s="106">
        <f t="shared" si="24"/>
        <v>9.2102399999999997E-3</v>
      </c>
      <c r="Y53" s="106">
        <f t="shared" si="2"/>
        <v>8.2000000000000007E-3</v>
      </c>
      <c r="Z53" s="106">
        <f t="shared" si="3"/>
        <v>0</v>
      </c>
      <c r="AA53" s="106">
        <f t="shared" si="4"/>
        <v>0</v>
      </c>
      <c r="AB53" s="106">
        <f t="shared" si="5"/>
        <v>0</v>
      </c>
      <c r="AC53" s="106">
        <f t="shared" si="6"/>
        <v>0</v>
      </c>
      <c r="AD53" s="106">
        <f t="shared" si="7"/>
        <v>0</v>
      </c>
      <c r="AE53" s="106">
        <f t="shared" si="8"/>
        <v>0</v>
      </c>
      <c r="AF53" s="172">
        <f t="shared" si="17"/>
        <v>8.2000000000000007E-3</v>
      </c>
      <c r="AG53" s="106">
        <f t="shared" si="9"/>
        <v>0</v>
      </c>
      <c r="AH53" s="106">
        <f t="shared" si="10"/>
        <v>0</v>
      </c>
      <c r="AI53" s="106">
        <f t="shared" si="11"/>
        <v>0</v>
      </c>
      <c r="AJ53" s="106">
        <f t="shared" si="12"/>
        <v>0</v>
      </c>
      <c r="AK53" s="106">
        <f t="shared" si="25"/>
        <v>8.2000000000000007E-3</v>
      </c>
      <c r="AL53" s="107">
        <f t="shared" si="19"/>
        <v>7.8965999999999985</v>
      </c>
    </row>
    <row r="54" spans="1:39" ht="12.75">
      <c r="A54" s="89">
        <v>2</v>
      </c>
      <c r="B54" s="89">
        <v>3</v>
      </c>
      <c r="C54" s="96">
        <v>0.36</v>
      </c>
      <c r="D54" s="96">
        <v>0.375</v>
      </c>
      <c r="E54" s="97">
        <v>3.28</v>
      </c>
      <c r="F54" s="102">
        <f t="shared" si="23"/>
        <v>0.34791921271353687</v>
      </c>
      <c r="G54" s="89">
        <v>23</v>
      </c>
      <c r="H54" s="103">
        <f t="shared" si="15"/>
        <v>37.333333333333336</v>
      </c>
      <c r="I54" s="103">
        <f t="shared" si="0"/>
        <v>1.2300000000000002</v>
      </c>
      <c r="J54" s="89" t="s">
        <v>78</v>
      </c>
      <c r="K54" s="89">
        <v>3</v>
      </c>
      <c r="L54" s="105">
        <f t="shared" si="16"/>
        <v>3.28</v>
      </c>
      <c r="M54" s="89">
        <v>3.28</v>
      </c>
      <c r="X54" s="106">
        <f t="shared" si="24"/>
        <v>9.2102399999999997E-3</v>
      </c>
      <c r="Y54" s="106">
        <f t="shared" si="2"/>
        <v>8.2000000000000007E-3</v>
      </c>
      <c r="Z54" s="106">
        <f t="shared" si="3"/>
        <v>0</v>
      </c>
      <c r="AA54" s="106">
        <f t="shared" si="4"/>
        <v>0</v>
      </c>
      <c r="AB54" s="106">
        <f t="shared" si="5"/>
        <v>0</v>
      </c>
      <c r="AC54" s="106">
        <f t="shared" si="6"/>
        <v>0</v>
      </c>
      <c r="AD54" s="106">
        <f t="shared" si="7"/>
        <v>0</v>
      </c>
      <c r="AE54" s="106">
        <f t="shared" si="8"/>
        <v>0</v>
      </c>
      <c r="AF54" s="172">
        <f t="shared" si="17"/>
        <v>8.2000000000000007E-3</v>
      </c>
      <c r="AG54" s="106">
        <f t="shared" si="9"/>
        <v>0</v>
      </c>
      <c r="AH54" s="106">
        <f t="shared" si="10"/>
        <v>0</v>
      </c>
      <c r="AI54" s="106">
        <f t="shared" si="11"/>
        <v>0</v>
      </c>
      <c r="AJ54" s="106">
        <f t="shared" si="12"/>
        <v>0</v>
      </c>
      <c r="AK54" s="106">
        <f t="shared" si="25"/>
        <v>8.2000000000000007E-3</v>
      </c>
      <c r="AL54" s="107">
        <f t="shared" si="19"/>
        <v>7.8965999999999985</v>
      </c>
    </row>
    <row r="55" spans="1:39" ht="12.75">
      <c r="A55" s="89">
        <v>2</v>
      </c>
      <c r="B55" s="89">
        <v>3</v>
      </c>
      <c r="C55" s="96">
        <v>0.36</v>
      </c>
      <c r="D55" s="96">
        <v>0.375</v>
      </c>
      <c r="E55" s="97">
        <v>3.28</v>
      </c>
      <c r="F55" s="102">
        <f t="shared" si="23"/>
        <v>0.34791921271353687</v>
      </c>
      <c r="G55" s="89">
        <v>23</v>
      </c>
      <c r="H55" s="103">
        <f t="shared" si="15"/>
        <v>37.333333333333336</v>
      </c>
      <c r="I55" s="103">
        <f t="shared" si="0"/>
        <v>1.2075000000000002</v>
      </c>
      <c r="J55" s="89" t="s">
        <v>78</v>
      </c>
      <c r="K55" s="89">
        <v>4</v>
      </c>
      <c r="L55" s="105">
        <f t="shared" si="16"/>
        <v>3.28</v>
      </c>
      <c r="M55" s="89">
        <v>1.26</v>
      </c>
      <c r="N55" s="89">
        <v>1.96</v>
      </c>
      <c r="Q55" s="89">
        <v>0.06</v>
      </c>
      <c r="X55" s="106">
        <f t="shared" si="24"/>
        <v>9.2102399999999997E-3</v>
      </c>
      <c r="Y55" s="106">
        <f t="shared" si="2"/>
        <v>3.15E-3</v>
      </c>
      <c r="Z55" s="106">
        <f t="shared" si="3"/>
        <v>4.9000000000000007E-3</v>
      </c>
      <c r="AA55" s="106">
        <f t="shared" si="4"/>
        <v>0</v>
      </c>
      <c r="AB55" s="106">
        <f t="shared" si="5"/>
        <v>0</v>
      </c>
      <c r="AC55" s="106">
        <f t="shared" si="6"/>
        <v>0</v>
      </c>
      <c r="AD55" s="106">
        <f t="shared" si="7"/>
        <v>0</v>
      </c>
      <c r="AE55" s="106">
        <f t="shared" si="8"/>
        <v>0</v>
      </c>
      <c r="AF55" s="172">
        <f t="shared" si="17"/>
        <v>8.0500000000000016E-3</v>
      </c>
      <c r="AG55" s="106">
        <f t="shared" si="9"/>
        <v>1.5000000000000001E-4</v>
      </c>
      <c r="AH55" s="106">
        <f t="shared" si="10"/>
        <v>0</v>
      </c>
      <c r="AI55" s="106">
        <f t="shared" si="11"/>
        <v>0</v>
      </c>
      <c r="AJ55" s="106">
        <f t="shared" si="12"/>
        <v>0</v>
      </c>
      <c r="AK55" s="106">
        <f t="shared" si="25"/>
        <v>8.2000000000000007E-3</v>
      </c>
      <c r="AL55" s="107">
        <f t="shared" si="19"/>
        <v>7.7521499999999985</v>
      </c>
    </row>
    <row r="56" spans="1:39" ht="12.75">
      <c r="A56" s="89">
        <v>2</v>
      </c>
      <c r="B56" s="89">
        <v>3</v>
      </c>
      <c r="C56" s="96">
        <v>0.36</v>
      </c>
      <c r="D56" s="96">
        <v>0.375</v>
      </c>
      <c r="E56" s="97">
        <v>3.28</v>
      </c>
      <c r="F56" s="102">
        <f t="shared" si="23"/>
        <v>0.34791921271353687</v>
      </c>
      <c r="G56" s="89">
        <v>23</v>
      </c>
      <c r="H56" s="103">
        <f t="shared" si="15"/>
        <v>37.333333333333336</v>
      </c>
      <c r="I56" s="103">
        <f t="shared" si="0"/>
        <v>0.74250000000000005</v>
      </c>
      <c r="J56" s="89" t="s">
        <v>78</v>
      </c>
      <c r="K56" s="89">
        <v>5</v>
      </c>
      <c r="L56" s="105">
        <f t="shared" si="16"/>
        <v>3.2800000000000002</v>
      </c>
      <c r="M56" s="89">
        <v>1.48</v>
      </c>
      <c r="T56" s="89">
        <v>1.3</v>
      </c>
      <c r="U56" s="89">
        <v>0.5</v>
      </c>
      <c r="X56" s="106">
        <f t="shared" si="24"/>
        <v>9.2102400000000015E-3</v>
      </c>
      <c r="Y56" s="106">
        <f t="shared" si="2"/>
        <v>3.7000000000000002E-3</v>
      </c>
      <c r="Z56" s="106">
        <f t="shared" si="3"/>
        <v>0</v>
      </c>
      <c r="AA56" s="106">
        <f t="shared" si="4"/>
        <v>0</v>
      </c>
      <c r="AB56" s="106">
        <f t="shared" si="5"/>
        <v>0</v>
      </c>
      <c r="AC56" s="106">
        <f t="shared" si="6"/>
        <v>1.2500000000000002E-3</v>
      </c>
      <c r="AD56" s="106">
        <f t="shared" si="7"/>
        <v>0</v>
      </c>
      <c r="AE56" s="106">
        <f t="shared" si="8"/>
        <v>0</v>
      </c>
      <c r="AF56" s="172">
        <f t="shared" si="17"/>
        <v>4.9500000000000004E-3</v>
      </c>
      <c r="AG56" s="106">
        <f t="shared" si="9"/>
        <v>0</v>
      </c>
      <c r="AH56" s="106">
        <f t="shared" si="10"/>
        <v>0</v>
      </c>
      <c r="AI56" s="106">
        <f t="shared" si="11"/>
        <v>0</v>
      </c>
      <c r="AJ56" s="106">
        <f t="shared" si="12"/>
        <v>3.2500000000000003E-3</v>
      </c>
      <c r="AK56" s="106">
        <f t="shared" si="25"/>
        <v>8.2000000000000024E-3</v>
      </c>
      <c r="AL56" s="107">
        <f t="shared" si="19"/>
        <v>4.4068499999999995</v>
      </c>
    </row>
    <row r="57" spans="1:39" ht="12.75">
      <c r="A57" s="89">
        <v>2</v>
      </c>
      <c r="B57" s="89">
        <v>3</v>
      </c>
      <c r="C57" s="96">
        <v>0.36</v>
      </c>
      <c r="D57" s="96">
        <v>0.375</v>
      </c>
      <c r="E57" s="97">
        <v>3.28</v>
      </c>
      <c r="F57" s="102">
        <f t="shared" si="23"/>
        <v>0.34791921271353687</v>
      </c>
      <c r="G57" s="89">
        <v>23</v>
      </c>
      <c r="H57" s="103">
        <f t="shared" si="15"/>
        <v>37.333333333333336</v>
      </c>
      <c r="I57" s="103">
        <f t="shared" si="0"/>
        <v>4.3910999999999998</v>
      </c>
      <c r="J57" s="89" t="s">
        <v>79</v>
      </c>
      <c r="K57" s="89">
        <v>21</v>
      </c>
      <c r="L57" s="97">
        <v>3.28</v>
      </c>
      <c r="X57" s="106">
        <f>L57*VLOOKUP(J57,dimension,2,FALSE)*VLOOKUP(J57,dimension,3,FALSE)*K57</f>
        <v>3.6644159999999995E-2</v>
      </c>
      <c r="Y57" s="106">
        <f t="shared" si="2"/>
        <v>0</v>
      </c>
      <c r="Z57" s="106">
        <f t="shared" si="3"/>
        <v>0</v>
      </c>
      <c r="AA57" s="106">
        <f t="shared" si="4"/>
        <v>0</v>
      </c>
      <c r="AB57" s="106">
        <f t="shared" si="5"/>
        <v>0</v>
      </c>
      <c r="AC57" s="106">
        <f t="shared" si="6"/>
        <v>0</v>
      </c>
      <c r="AD57" s="106">
        <f t="shared" si="7"/>
        <v>0</v>
      </c>
      <c r="AE57" s="106">
        <f t="shared" si="8"/>
        <v>2.9274000000000001E-2</v>
      </c>
      <c r="AF57" s="172">
        <f t="shared" si="17"/>
        <v>2.9274000000000001E-2</v>
      </c>
      <c r="AG57" s="106">
        <f t="shared" si="9"/>
        <v>0</v>
      </c>
      <c r="AH57" s="106">
        <f t="shared" si="10"/>
        <v>0</v>
      </c>
      <c r="AI57" s="106">
        <f t="shared" si="11"/>
        <v>0</v>
      </c>
      <c r="AJ57" s="106">
        <f t="shared" si="12"/>
        <v>0</v>
      </c>
      <c r="AK57" s="106">
        <f>L57*VLOOKUP(J57,dimension,4,FALSE)*VLOOKUP(J57,dimension,5,FALSE)*K57</f>
        <v>2.9274000000000001E-2</v>
      </c>
      <c r="AL57" s="107">
        <f t="shared" si="19"/>
        <v>25.02927</v>
      </c>
    </row>
    <row r="58" spans="1:39" ht="12.75">
      <c r="A58" s="89">
        <v>2</v>
      </c>
      <c r="B58" s="89">
        <v>4</v>
      </c>
      <c r="C58" s="96">
        <v>0.35</v>
      </c>
      <c r="D58" s="96">
        <v>0.36</v>
      </c>
      <c r="E58" s="97">
        <v>3.23</v>
      </c>
      <c r="F58" s="102">
        <f t="shared" si="23"/>
        <v>0.31970476544118781</v>
      </c>
      <c r="G58" s="89">
        <v>22</v>
      </c>
      <c r="H58" s="103">
        <f t="shared" si="15"/>
        <v>36</v>
      </c>
      <c r="I58" s="103">
        <f t="shared" si="0"/>
        <v>0.87750000000000006</v>
      </c>
      <c r="J58" s="89" t="s">
        <v>74</v>
      </c>
      <c r="K58" s="89">
        <v>1</v>
      </c>
      <c r="L58" s="105">
        <f t="shared" si="16"/>
        <v>3.23</v>
      </c>
      <c r="M58" s="89">
        <v>0.92</v>
      </c>
      <c r="N58" s="89">
        <v>1.42</v>
      </c>
      <c r="Q58" s="89">
        <v>0.89</v>
      </c>
      <c r="X58" s="106">
        <f t="shared" ref="X58:X74" si="26">L58*VLOOKUP(J58,dimension,2,FALSE)*VLOOKUP(J58,dimension,3,FALSE)</f>
        <v>9.9484000000000013E-3</v>
      </c>
      <c r="Y58" s="106">
        <f t="shared" si="2"/>
        <v>2.3000000000000004E-3</v>
      </c>
      <c r="Z58" s="106">
        <f t="shared" si="3"/>
        <v>3.5499999999999998E-3</v>
      </c>
      <c r="AA58" s="106">
        <f t="shared" si="4"/>
        <v>0</v>
      </c>
      <c r="AB58" s="106">
        <f t="shared" si="5"/>
        <v>0</v>
      </c>
      <c r="AC58" s="106">
        <f t="shared" si="6"/>
        <v>0</v>
      </c>
      <c r="AD58" s="106">
        <f t="shared" si="7"/>
        <v>0</v>
      </c>
      <c r="AE58" s="106">
        <f t="shared" si="8"/>
        <v>0</v>
      </c>
      <c r="AF58" s="172">
        <f t="shared" si="17"/>
        <v>5.8500000000000002E-3</v>
      </c>
      <c r="AG58" s="106">
        <f t="shared" si="9"/>
        <v>2.2250000000000004E-3</v>
      </c>
      <c r="AH58" s="106">
        <f t="shared" si="10"/>
        <v>0</v>
      </c>
      <c r="AI58" s="106">
        <f t="shared" si="11"/>
        <v>0</v>
      </c>
      <c r="AJ58" s="106">
        <f t="shared" si="12"/>
        <v>0</v>
      </c>
      <c r="AK58" s="106">
        <f t="shared" ref="AK58:AK74" si="27">L58*VLOOKUP(J58,dimension,4,FALSE)*VLOOKUP(J58,dimension,5,FALSE)</f>
        <v>8.0750000000000006E-3</v>
      </c>
      <c r="AL58" s="107">
        <f t="shared" si="19"/>
        <v>5.6335499999999996</v>
      </c>
    </row>
    <row r="59" spans="1:39" ht="12.75">
      <c r="A59" s="89">
        <v>2</v>
      </c>
      <c r="B59" s="89">
        <v>4</v>
      </c>
      <c r="C59" s="96">
        <v>0.35</v>
      </c>
      <c r="D59" s="96">
        <v>0.36</v>
      </c>
      <c r="E59" s="97">
        <v>3.23</v>
      </c>
      <c r="F59" s="102">
        <f t="shared" si="23"/>
        <v>0.31970476544118781</v>
      </c>
      <c r="G59" s="89">
        <v>22</v>
      </c>
      <c r="H59" s="103">
        <f t="shared" si="15"/>
        <v>36</v>
      </c>
      <c r="I59" s="103">
        <f t="shared" si="0"/>
        <v>1.0912500000000003</v>
      </c>
      <c r="J59" s="89" t="s">
        <v>74</v>
      </c>
      <c r="K59" s="89">
        <v>2</v>
      </c>
      <c r="L59" s="105">
        <f t="shared" si="16"/>
        <v>3.23</v>
      </c>
      <c r="M59" s="89">
        <v>1.59</v>
      </c>
      <c r="N59" s="89">
        <v>1.32</v>
      </c>
      <c r="Q59" s="89">
        <v>0.32</v>
      </c>
      <c r="X59" s="106">
        <f t="shared" si="26"/>
        <v>9.9484000000000013E-3</v>
      </c>
      <c r="Y59" s="106">
        <f t="shared" si="2"/>
        <v>3.9750000000000011E-3</v>
      </c>
      <c r="Z59" s="106">
        <f t="shared" si="3"/>
        <v>3.3000000000000004E-3</v>
      </c>
      <c r="AA59" s="106">
        <f t="shared" si="4"/>
        <v>0</v>
      </c>
      <c r="AB59" s="106">
        <f t="shared" si="5"/>
        <v>0</v>
      </c>
      <c r="AC59" s="106">
        <f t="shared" si="6"/>
        <v>0</v>
      </c>
      <c r="AD59" s="106">
        <f t="shared" si="7"/>
        <v>0</v>
      </c>
      <c r="AE59" s="106">
        <f t="shared" si="8"/>
        <v>0</v>
      </c>
      <c r="AF59" s="172">
        <f t="shared" si="17"/>
        <v>7.275000000000002E-3</v>
      </c>
      <c r="AG59" s="106">
        <f t="shared" si="9"/>
        <v>8.0000000000000004E-4</v>
      </c>
      <c r="AH59" s="106">
        <f t="shared" si="10"/>
        <v>0</v>
      </c>
      <c r="AI59" s="106">
        <f t="shared" si="11"/>
        <v>0</v>
      </c>
      <c r="AJ59" s="106">
        <f t="shared" si="12"/>
        <v>0</v>
      </c>
      <c r="AK59" s="106">
        <f t="shared" si="27"/>
        <v>8.0750000000000006E-3</v>
      </c>
      <c r="AL59" s="107">
        <f t="shared" si="19"/>
        <v>7.0058249999999997</v>
      </c>
    </row>
    <row r="60" spans="1:39" ht="12.75">
      <c r="A60" s="89">
        <v>2</v>
      </c>
      <c r="B60" s="89">
        <v>4</v>
      </c>
      <c r="C60" s="96">
        <v>0.35</v>
      </c>
      <c r="D60" s="96">
        <v>0.36</v>
      </c>
      <c r="E60" s="97">
        <v>3.23</v>
      </c>
      <c r="F60" s="102">
        <f t="shared" si="23"/>
        <v>0.31970476544118781</v>
      </c>
      <c r="G60" s="89">
        <v>22</v>
      </c>
      <c r="H60" s="103">
        <f t="shared" si="15"/>
        <v>36</v>
      </c>
      <c r="I60" s="103">
        <f t="shared" si="0"/>
        <v>1.0162500000000001</v>
      </c>
      <c r="J60" s="89" t="s">
        <v>74</v>
      </c>
      <c r="K60" s="89">
        <v>3</v>
      </c>
      <c r="L60" s="105">
        <f t="shared" si="16"/>
        <v>3.23</v>
      </c>
      <c r="M60" s="89">
        <v>1.71</v>
      </c>
      <c r="N60" s="89">
        <v>1</v>
      </c>
      <c r="Q60" s="89">
        <v>0.52</v>
      </c>
      <c r="X60" s="106">
        <f t="shared" si="26"/>
        <v>9.9484000000000013E-3</v>
      </c>
      <c r="Y60" s="106">
        <f t="shared" si="2"/>
        <v>4.2750000000000002E-3</v>
      </c>
      <c r="Z60" s="106">
        <f t="shared" si="3"/>
        <v>2.5000000000000005E-3</v>
      </c>
      <c r="AA60" s="106">
        <f t="shared" si="4"/>
        <v>0</v>
      </c>
      <c r="AB60" s="106">
        <f t="shared" si="5"/>
        <v>0</v>
      </c>
      <c r="AC60" s="106">
        <f t="shared" si="6"/>
        <v>0</v>
      </c>
      <c r="AD60" s="106">
        <f t="shared" si="7"/>
        <v>0</v>
      </c>
      <c r="AE60" s="106">
        <f t="shared" si="8"/>
        <v>0</v>
      </c>
      <c r="AF60" s="172">
        <f t="shared" si="17"/>
        <v>6.7750000000000006E-3</v>
      </c>
      <c r="AG60" s="106">
        <f t="shared" si="9"/>
        <v>1.3000000000000002E-3</v>
      </c>
      <c r="AH60" s="106">
        <f t="shared" si="10"/>
        <v>0</v>
      </c>
      <c r="AI60" s="106">
        <f t="shared" si="11"/>
        <v>0</v>
      </c>
      <c r="AJ60" s="106">
        <f t="shared" si="12"/>
        <v>0</v>
      </c>
      <c r="AK60" s="106">
        <f t="shared" si="27"/>
        <v>8.0750000000000006E-3</v>
      </c>
      <c r="AL60" s="107">
        <f t="shared" si="19"/>
        <v>6.5243249999999993</v>
      </c>
    </row>
    <row r="61" spans="1:39" ht="12.75">
      <c r="A61" s="89">
        <v>2</v>
      </c>
      <c r="B61" s="89">
        <v>4</v>
      </c>
      <c r="C61" s="96">
        <v>0.35</v>
      </c>
      <c r="D61" s="96">
        <v>0.36</v>
      </c>
      <c r="E61" s="97">
        <v>3.23</v>
      </c>
      <c r="F61" s="102">
        <f t="shared" si="23"/>
        <v>0.31970476544118781</v>
      </c>
      <c r="G61" s="89">
        <v>22</v>
      </c>
      <c r="H61" s="103">
        <f t="shared" si="15"/>
        <v>36</v>
      </c>
      <c r="I61" s="103">
        <f t="shared" si="0"/>
        <v>1.2112500000000002</v>
      </c>
      <c r="J61" s="89" t="s">
        <v>74</v>
      </c>
      <c r="K61" s="89">
        <v>4</v>
      </c>
      <c r="L61" s="105">
        <f t="shared" si="16"/>
        <v>3.23</v>
      </c>
      <c r="P61" s="89">
        <v>3.23</v>
      </c>
      <c r="W61" s="89" t="s">
        <v>105</v>
      </c>
      <c r="X61" s="106">
        <f t="shared" si="26"/>
        <v>9.9484000000000013E-3</v>
      </c>
      <c r="Y61" s="106">
        <f t="shared" si="2"/>
        <v>0</v>
      </c>
      <c r="Z61" s="106">
        <f t="shared" si="3"/>
        <v>0</v>
      </c>
      <c r="AA61" s="106">
        <f t="shared" si="4"/>
        <v>0</v>
      </c>
      <c r="AB61" s="106">
        <f t="shared" si="5"/>
        <v>8.0750000000000006E-3</v>
      </c>
      <c r="AC61" s="106">
        <f t="shared" si="6"/>
        <v>0</v>
      </c>
      <c r="AD61" s="106">
        <f t="shared" si="7"/>
        <v>0</v>
      </c>
      <c r="AE61" s="106">
        <f t="shared" si="8"/>
        <v>0</v>
      </c>
      <c r="AF61" s="172">
        <f t="shared" si="17"/>
        <v>8.0750000000000006E-3</v>
      </c>
      <c r="AG61" s="106">
        <f t="shared" si="9"/>
        <v>0</v>
      </c>
      <c r="AH61" s="106">
        <f t="shared" si="10"/>
        <v>0</v>
      </c>
      <c r="AI61" s="106">
        <f t="shared" si="11"/>
        <v>0</v>
      </c>
      <c r="AJ61" s="106">
        <f t="shared" si="12"/>
        <v>0</v>
      </c>
      <c r="AK61" s="106">
        <f t="shared" si="27"/>
        <v>8.0750000000000006E-3</v>
      </c>
      <c r="AL61" s="107">
        <f t="shared" si="19"/>
        <v>6.6134249999999994</v>
      </c>
      <c r="AM61" s="89">
        <v>2</v>
      </c>
    </row>
    <row r="62" spans="1:39" ht="12.75">
      <c r="A62" s="89">
        <v>2</v>
      </c>
      <c r="B62" s="89">
        <v>4</v>
      </c>
      <c r="C62" s="96">
        <v>0.35</v>
      </c>
      <c r="D62" s="96">
        <v>0.36</v>
      </c>
      <c r="E62" s="97">
        <v>3.23</v>
      </c>
      <c r="F62" s="102">
        <f t="shared" si="23"/>
        <v>0.31970476544118781</v>
      </c>
      <c r="G62" s="89">
        <v>22</v>
      </c>
      <c r="H62" s="103">
        <f t="shared" si="15"/>
        <v>36</v>
      </c>
      <c r="I62" s="103">
        <f t="shared" si="0"/>
        <v>1.0050000000000001</v>
      </c>
      <c r="J62" s="89" t="s">
        <v>74</v>
      </c>
      <c r="K62" s="89">
        <v>5</v>
      </c>
      <c r="L62" s="105">
        <f t="shared" si="16"/>
        <v>3.23</v>
      </c>
      <c r="M62" s="89">
        <v>1.8</v>
      </c>
      <c r="Q62" s="89">
        <v>0.55000000000000004</v>
      </c>
      <c r="V62" s="89">
        <v>0.88</v>
      </c>
      <c r="X62" s="106">
        <f t="shared" si="26"/>
        <v>9.9484000000000013E-3</v>
      </c>
      <c r="Y62" s="106">
        <f t="shared" si="2"/>
        <v>4.5000000000000005E-3</v>
      </c>
      <c r="Z62" s="106">
        <f t="shared" si="3"/>
        <v>0</v>
      </c>
      <c r="AA62" s="106">
        <f t="shared" si="4"/>
        <v>0</v>
      </c>
      <c r="AB62" s="106">
        <f t="shared" si="5"/>
        <v>0</v>
      </c>
      <c r="AC62" s="106">
        <f t="shared" si="6"/>
        <v>0</v>
      </c>
      <c r="AD62" s="106">
        <f t="shared" si="7"/>
        <v>2.2000000000000001E-3</v>
      </c>
      <c r="AE62" s="106">
        <f t="shared" si="8"/>
        <v>0</v>
      </c>
      <c r="AF62" s="172">
        <f t="shared" si="17"/>
        <v>6.7000000000000011E-3</v>
      </c>
      <c r="AG62" s="106">
        <f t="shared" si="9"/>
        <v>1.3750000000000004E-3</v>
      </c>
      <c r="AH62" s="106">
        <f t="shared" si="10"/>
        <v>0</v>
      </c>
      <c r="AI62" s="106">
        <f t="shared" si="11"/>
        <v>0</v>
      </c>
      <c r="AJ62" s="106">
        <f t="shared" si="12"/>
        <v>0</v>
      </c>
      <c r="AK62" s="106">
        <f t="shared" si="27"/>
        <v>8.0750000000000006E-3</v>
      </c>
      <c r="AL62" s="107">
        <f t="shared" si="19"/>
        <v>5.9769000000000005</v>
      </c>
    </row>
    <row r="63" spans="1:39" ht="12.75">
      <c r="A63" s="89">
        <v>2</v>
      </c>
      <c r="B63" s="89">
        <v>4</v>
      </c>
      <c r="C63" s="96">
        <v>0.35</v>
      </c>
      <c r="D63" s="96">
        <v>0.36</v>
      </c>
      <c r="E63" s="97">
        <v>3.23</v>
      </c>
      <c r="F63" s="102">
        <f t="shared" si="23"/>
        <v>0.31970476544118781</v>
      </c>
      <c r="G63" s="89">
        <v>22</v>
      </c>
      <c r="H63" s="103">
        <f t="shared" si="15"/>
        <v>36</v>
      </c>
      <c r="I63" s="103">
        <f t="shared" si="0"/>
        <v>1.0762500000000002</v>
      </c>
      <c r="J63" s="89" t="s">
        <v>74</v>
      </c>
      <c r="K63" s="89">
        <v>6</v>
      </c>
      <c r="L63" s="105">
        <f t="shared" si="16"/>
        <v>3.23</v>
      </c>
      <c r="M63" s="89">
        <v>1.31</v>
      </c>
      <c r="N63" s="89">
        <v>1.56</v>
      </c>
      <c r="Q63" s="89">
        <v>0.36</v>
      </c>
      <c r="W63" s="89" t="s">
        <v>106</v>
      </c>
      <c r="X63" s="106">
        <f t="shared" si="26"/>
        <v>9.9484000000000013E-3</v>
      </c>
      <c r="Y63" s="106">
        <f t="shared" si="2"/>
        <v>3.2750000000000001E-3</v>
      </c>
      <c r="Z63" s="106">
        <f t="shared" si="3"/>
        <v>3.9000000000000007E-3</v>
      </c>
      <c r="AA63" s="106">
        <f t="shared" si="4"/>
        <v>0</v>
      </c>
      <c r="AB63" s="106">
        <f t="shared" si="5"/>
        <v>0</v>
      </c>
      <c r="AC63" s="106">
        <f t="shared" si="6"/>
        <v>0</v>
      </c>
      <c r="AD63" s="106">
        <f t="shared" si="7"/>
        <v>0</v>
      </c>
      <c r="AE63" s="106">
        <f t="shared" si="8"/>
        <v>0</v>
      </c>
      <c r="AF63" s="172">
        <f t="shared" si="17"/>
        <v>7.1750000000000008E-3</v>
      </c>
      <c r="AG63" s="106">
        <f t="shared" si="9"/>
        <v>8.9999999999999998E-4</v>
      </c>
      <c r="AH63" s="106">
        <f t="shared" si="10"/>
        <v>0</v>
      </c>
      <c r="AI63" s="106">
        <f t="shared" si="11"/>
        <v>0</v>
      </c>
      <c r="AJ63" s="106">
        <f t="shared" si="12"/>
        <v>0</v>
      </c>
      <c r="AK63" s="106">
        <f t="shared" si="27"/>
        <v>8.0750000000000006E-3</v>
      </c>
      <c r="AL63" s="107">
        <f t="shared" si="19"/>
        <v>6.9095249999999995</v>
      </c>
      <c r="AM63" s="89">
        <v>1</v>
      </c>
    </row>
    <row r="64" spans="1:39" ht="12.75">
      <c r="A64" s="89">
        <v>2</v>
      </c>
      <c r="B64" s="89">
        <v>4</v>
      </c>
      <c r="C64" s="96">
        <v>0.35</v>
      </c>
      <c r="D64" s="96">
        <v>0.36</v>
      </c>
      <c r="E64" s="97">
        <v>3.23</v>
      </c>
      <c r="F64" s="102">
        <f t="shared" si="23"/>
        <v>0.31970476544118781</v>
      </c>
      <c r="G64" s="89">
        <v>22</v>
      </c>
      <c r="H64" s="103">
        <f t="shared" si="15"/>
        <v>36</v>
      </c>
      <c r="I64" s="103">
        <f t="shared" si="0"/>
        <v>0.97500000000000009</v>
      </c>
      <c r="J64" s="89" t="s">
        <v>74</v>
      </c>
      <c r="K64" s="89">
        <v>7</v>
      </c>
      <c r="L64" s="105">
        <f t="shared" si="16"/>
        <v>3.23</v>
      </c>
      <c r="M64" s="89">
        <v>2.6</v>
      </c>
      <c r="Q64" s="89">
        <v>0.63</v>
      </c>
      <c r="X64" s="106">
        <f t="shared" si="26"/>
        <v>9.9484000000000013E-3</v>
      </c>
      <c r="Y64" s="106">
        <f t="shared" si="2"/>
        <v>6.5000000000000006E-3</v>
      </c>
      <c r="Z64" s="106">
        <f t="shared" si="3"/>
        <v>0</v>
      </c>
      <c r="AA64" s="106">
        <f t="shared" si="4"/>
        <v>0</v>
      </c>
      <c r="AB64" s="106">
        <f t="shared" si="5"/>
        <v>0</v>
      </c>
      <c r="AC64" s="106">
        <f t="shared" si="6"/>
        <v>0</v>
      </c>
      <c r="AD64" s="106">
        <f t="shared" si="7"/>
        <v>0</v>
      </c>
      <c r="AE64" s="106">
        <f t="shared" si="8"/>
        <v>0</v>
      </c>
      <c r="AF64" s="172">
        <f t="shared" si="17"/>
        <v>6.5000000000000006E-3</v>
      </c>
      <c r="AG64" s="106">
        <f t="shared" si="9"/>
        <v>1.575E-3</v>
      </c>
      <c r="AH64" s="106">
        <f t="shared" si="10"/>
        <v>0</v>
      </c>
      <c r="AI64" s="106">
        <f t="shared" si="11"/>
        <v>0</v>
      </c>
      <c r="AJ64" s="106">
        <f t="shared" si="12"/>
        <v>0</v>
      </c>
      <c r="AK64" s="106">
        <f t="shared" si="27"/>
        <v>8.0750000000000006E-3</v>
      </c>
      <c r="AL64" s="107">
        <f t="shared" si="19"/>
        <v>6.2594999999999992</v>
      </c>
    </row>
    <row r="65" spans="1:38" ht="12.75">
      <c r="A65" s="89">
        <v>2</v>
      </c>
      <c r="B65" s="89">
        <v>4</v>
      </c>
      <c r="C65" s="96">
        <v>0.35</v>
      </c>
      <c r="D65" s="96">
        <v>0.36</v>
      </c>
      <c r="E65" s="97">
        <v>3.23</v>
      </c>
      <c r="F65" s="102">
        <f t="shared" si="23"/>
        <v>0.31970476544118781</v>
      </c>
      <c r="G65" s="89">
        <v>22</v>
      </c>
      <c r="H65" s="103">
        <f t="shared" si="15"/>
        <v>36</v>
      </c>
      <c r="I65" s="103">
        <f t="shared" si="0"/>
        <v>1.1250000000000002</v>
      </c>
      <c r="J65" s="89" t="s">
        <v>74</v>
      </c>
      <c r="K65" s="89">
        <v>8</v>
      </c>
      <c r="L65" s="105">
        <f t="shared" si="16"/>
        <v>3.23</v>
      </c>
      <c r="M65" s="89">
        <v>2.1</v>
      </c>
      <c r="Q65" s="89">
        <v>0.23</v>
      </c>
      <c r="V65" s="89">
        <v>0.9</v>
      </c>
      <c r="X65" s="106">
        <f t="shared" si="26"/>
        <v>9.9484000000000013E-3</v>
      </c>
      <c r="Y65" s="106">
        <f t="shared" si="2"/>
        <v>5.2500000000000012E-3</v>
      </c>
      <c r="Z65" s="106">
        <f t="shared" si="3"/>
        <v>0</v>
      </c>
      <c r="AA65" s="106">
        <f t="shared" si="4"/>
        <v>0</v>
      </c>
      <c r="AB65" s="106">
        <f t="shared" si="5"/>
        <v>0</v>
      </c>
      <c r="AC65" s="106">
        <f t="shared" si="6"/>
        <v>0</v>
      </c>
      <c r="AD65" s="106">
        <f t="shared" si="7"/>
        <v>2.2500000000000003E-3</v>
      </c>
      <c r="AE65" s="106">
        <f t="shared" si="8"/>
        <v>0</v>
      </c>
      <c r="AF65" s="172">
        <f t="shared" si="17"/>
        <v>7.5000000000000015E-3</v>
      </c>
      <c r="AG65" s="106">
        <f t="shared" si="9"/>
        <v>5.750000000000001E-4</v>
      </c>
      <c r="AH65" s="106">
        <f t="shared" si="10"/>
        <v>0</v>
      </c>
      <c r="AI65" s="106">
        <f t="shared" si="11"/>
        <v>0</v>
      </c>
      <c r="AJ65" s="106">
        <f t="shared" si="12"/>
        <v>0</v>
      </c>
      <c r="AK65" s="106">
        <f t="shared" si="27"/>
        <v>8.0750000000000006E-3</v>
      </c>
      <c r="AL65" s="107">
        <f t="shared" si="19"/>
        <v>6.7364999999999995</v>
      </c>
    </row>
    <row r="66" spans="1:38" ht="12.75">
      <c r="A66" s="89">
        <v>2</v>
      </c>
      <c r="B66" s="89">
        <v>4</v>
      </c>
      <c r="C66" s="96">
        <v>0.35</v>
      </c>
      <c r="D66" s="96">
        <v>0.36</v>
      </c>
      <c r="E66" s="97">
        <v>3.23</v>
      </c>
      <c r="F66" s="102">
        <f t="shared" si="23"/>
        <v>0.31970476544118781</v>
      </c>
      <c r="G66" s="89">
        <v>22</v>
      </c>
      <c r="H66" s="103">
        <f t="shared" si="15"/>
        <v>36</v>
      </c>
      <c r="I66" s="103">
        <f t="shared" si="0"/>
        <v>0.73125000000000018</v>
      </c>
      <c r="J66" s="89" t="s">
        <v>74</v>
      </c>
      <c r="K66" s="89">
        <v>9</v>
      </c>
      <c r="L66" s="105">
        <f t="shared" si="16"/>
        <v>3.23</v>
      </c>
      <c r="M66" s="89">
        <v>1.32</v>
      </c>
      <c r="Q66" s="89">
        <v>1.28</v>
      </c>
      <c r="V66" s="89">
        <v>0.63</v>
      </c>
      <c r="X66" s="106">
        <f t="shared" si="26"/>
        <v>9.9484000000000013E-3</v>
      </c>
      <c r="Y66" s="106">
        <f t="shared" si="2"/>
        <v>3.3000000000000004E-3</v>
      </c>
      <c r="Z66" s="106">
        <f t="shared" si="3"/>
        <v>0</v>
      </c>
      <c r="AA66" s="106">
        <f t="shared" si="4"/>
        <v>0</v>
      </c>
      <c r="AB66" s="106">
        <f t="shared" si="5"/>
        <v>0</v>
      </c>
      <c r="AC66" s="106">
        <f t="shared" si="6"/>
        <v>0</v>
      </c>
      <c r="AD66" s="106">
        <f t="shared" si="7"/>
        <v>1.575E-3</v>
      </c>
      <c r="AE66" s="106">
        <f t="shared" si="8"/>
        <v>0</v>
      </c>
      <c r="AF66" s="172">
        <f t="shared" si="17"/>
        <v>4.8750000000000009E-3</v>
      </c>
      <c r="AG66" s="106">
        <f t="shared" si="9"/>
        <v>3.2000000000000002E-3</v>
      </c>
      <c r="AH66" s="106">
        <f t="shared" si="10"/>
        <v>0</v>
      </c>
      <c r="AI66" s="106">
        <f t="shared" si="11"/>
        <v>0</v>
      </c>
      <c r="AJ66" s="106">
        <f t="shared" si="12"/>
        <v>0</v>
      </c>
      <c r="AK66" s="106">
        <f t="shared" si="27"/>
        <v>8.0750000000000006E-3</v>
      </c>
      <c r="AL66" s="107">
        <f t="shared" si="19"/>
        <v>4.354425</v>
      </c>
    </row>
    <row r="67" spans="1:38" ht="12.75">
      <c r="A67" s="89">
        <v>2</v>
      </c>
      <c r="B67" s="89">
        <v>4</v>
      </c>
      <c r="C67" s="96">
        <v>0.35</v>
      </c>
      <c r="D67" s="96">
        <v>0.36</v>
      </c>
      <c r="E67" s="97">
        <v>3.23</v>
      </c>
      <c r="F67" s="102">
        <f t="shared" si="23"/>
        <v>0.31970476544118781</v>
      </c>
      <c r="G67" s="89">
        <v>22</v>
      </c>
      <c r="H67" s="103">
        <f t="shared" ref="H67:H130" si="28">SUM(G67,loadTime)/60*costMilling</f>
        <v>36</v>
      </c>
      <c r="I67" s="103">
        <f t="shared" ref="I67:I130" si="29">AF67*KDCost</f>
        <v>0.91500000000000004</v>
      </c>
      <c r="J67" s="89" t="s">
        <v>74</v>
      </c>
      <c r="K67" s="89">
        <v>10</v>
      </c>
      <c r="L67" s="105">
        <f t="shared" si="16"/>
        <v>3.24</v>
      </c>
      <c r="M67" s="89">
        <v>2.44</v>
      </c>
      <c r="Q67" s="89">
        <v>0.8</v>
      </c>
      <c r="X67" s="106">
        <f t="shared" si="26"/>
        <v>9.9792000000000006E-3</v>
      </c>
      <c r="Y67" s="106">
        <f t="shared" ref="Y67:Y130" si="30">M67*VLOOKUP($J67,dimension,4,FALSE)*VLOOKUP($J67,dimension,5,FALSE)</f>
        <v>6.1000000000000004E-3</v>
      </c>
      <c r="Z67" s="106">
        <f t="shared" ref="Z67:Z130" si="31">N67*VLOOKUP($J67,dimension,4,FALSE)*VLOOKUP($J67,dimension,5,FALSE)</f>
        <v>0</v>
      </c>
      <c r="AA67" s="106">
        <f t="shared" ref="AA67:AA130" si="32">O67*VLOOKUP($J67,dimension,4,FALSE)*VLOOKUP($J67,dimension,5,FALSE)</f>
        <v>0</v>
      </c>
      <c r="AB67" s="106">
        <f t="shared" ref="AB67:AB130" si="33">P67*VLOOKUP($J67,dimension,4,FALSE)*VLOOKUP($J67,dimension,5,FALSE)</f>
        <v>0</v>
      </c>
      <c r="AC67" s="106">
        <f t="shared" ref="AC67:AC130" si="34">U67*VLOOKUP($J67,dimension,4,FALSE)*VLOOKUP($J67,dimension,5,FALSE)</f>
        <v>0</v>
      </c>
      <c r="AD67" s="106">
        <f t="shared" ref="AD67:AD130" si="35">V67*VLOOKUP($J67,dimension,4,FALSE)*VLOOKUP($J67,dimension,5,FALSE)</f>
        <v>0</v>
      </c>
      <c r="AE67" s="106">
        <f t="shared" ref="AE67:AE130" si="36">IF(J67="Fillets",K67*VLOOKUP(J67,dimension,4,FALSE)*VLOOKUP(J67,dimension,5,FALSE),0)*L67</f>
        <v>0</v>
      </c>
      <c r="AF67" s="172">
        <f t="shared" si="17"/>
        <v>6.1000000000000004E-3</v>
      </c>
      <c r="AG67" s="106">
        <f t="shared" ref="AG67:AG130" si="37">Q67*VLOOKUP($J67,dimension,4,FALSE)*VLOOKUP($J67,dimension,5,FALSE)</f>
        <v>2.0000000000000005E-3</v>
      </c>
      <c r="AH67" s="106">
        <f t="shared" ref="AH67:AH130" si="38">R67*VLOOKUP($J67,dimension,4,FALSE)*VLOOKUP($J67,dimension,5,FALSE)</f>
        <v>0</v>
      </c>
      <c r="AI67" s="106">
        <f t="shared" ref="AI67:AI130" si="39">S67*VLOOKUP($J67,dimension,4,FALSE)*VLOOKUP($J67,dimension,5,FALSE)</f>
        <v>0</v>
      </c>
      <c r="AJ67" s="106">
        <f t="shared" ref="AJ67:AJ130" si="40">T67*VLOOKUP($J67,dimension,4,FALSE)*VLOOKUP($J67,dimension,5,FALSE)</f>
        <v>0</v>
      </c>
      <c r="AK67" s="106">
        <f t="shared" si="27"/>
        <v>8.1000000000000013E-3</v>
      </c>
      <c r="AL67" s="107">
        <f t="shared" ref="AL67:AL130" si="41">IF(J67="Fillets",AK67*priceFillets,IF(J67="4 x 1",(M67*priceSelect)+(N67*priceSelect)+(O67*priceStandard)+(P67*priceHigh)+(U67*priceShortClear)+(V67*priceLongClear),IF(J67="3 x 1",(M67*priceSelect3)+(N67*priceSelect3)+(O67*priceStandard3)+(P67*priceHigh3)+(U67*priceShortClear3)+(V67*priceLongClear3),IF(J67="2 x 2",(M67*priceSelect2)+(N67*priceSelect2)+(O67*priceStandard2)+(P67*priceHigh2)+(U67*priceShortClear2)+(V67*priceLongClear2),IF(J67="2 x 2",(M67*priceSelect2)+(N67*priceSelect2)+(O67*priceStandard2)+(P67*priceHigh2)+(U67*priceShortClear2)+(V67*priceLongClear2),(M67*priceSelect6)+(N67*priceSelect6)+(O67*priceStandard6)+(P67*priceHigh6)+(U67*priceShortClear6)+(V67*priceLongClear6))))))</f>
        <v>5.874299999999999</v>
      </c>
    </row>
    <row r="68" spans="1:38" ht="12.75">
      <c r="A68" s="89">
        <v>2</v>
      </c>
      <c r="B68" s="89">
        <v>4</v>
      </c>
      <c r="C68" s="96">
        <v>0.35</v>
      </c>
      <c r="D68" s="96">
        <v>0.36</v>
      </c>
      <c r="E68" s="97">
        <v>3.23</v>
      </c>
      <c r="F68" s="102">
        <f t="shared" si="23"/>
        <v>0.31970476544118781</v>
      </c>
      <c r="G68" s="89">
        <v>22</v>
      </c>
      <c r="H68" s="103">
        <f t="shared" si="28"/>
        <v>36</v>
      </c>
      <c r="I68" s="103">
        <f t="shared" si="29"/>
        <v>0.9</v>
      </c>
      <c r="J68" s="89" t="s">
        <v>74</v>
      </c>
      <c r="K68" s="89">
        <v>11</v>
      </c>
      <c r="L68" s="105">
        <f t="shared" ref="L68:L74" si="42">SUM(M68:V68)</f>
        <v>3.23</v>
      </c>
      <c r="M68" s="89">
        <v>2.4</v>
      </c>
      <c r="Q68" s="89">
        <v>0.83</v>
      </c>
      <c r="X68" s="106">
        <f t="shared" si="26"/>
        <v>9.9484000000000013E-3</v>
      </c>
      <c r="Y68" s="106">
        <f t="shared" si="30"/>
        <v>6.0000000000000001E-3</v>
      </c>
      <c r="Z68" s="106">
        <f t="shared" si="31"/>
        <v>0</v>
      </c>
      <c r="AA68" s="106">
        <f t="shared" si="32"/>
        <v>0</v>
      </c>
      <c r="AB68" s="106">
        <f t="shared" si="33"/>
        <v>0</v>
      </c>
      <c r="AC68" s="106">
        <f t="shared" si="34"/>
        <v>0</v>
      </c>
      <c r="AD68" s="106">
        <f t="shared" si="35"/>
        <v>0</v>
      </c>
      <c r="AE68" s="106">
        <f t="shared" si="36"/>
        <v>0</v>
      </c>
      <c r="AF68" s="172">
        <f t="shared" ref="AF68:AF131" si="43">SUM(Y68:AE68)</f>
        <v>6.0000000000000001E-3</v>
      </c>
      <c r="AG68" s="106">
        <f t="shared" si="37"/>
        <v>2.075E-3</v>
      </c>
      <c r="AH68" s="106">
        <f t="shared" si="38"/>
        <v>0</v>
      </c>
      <c r="AI68" s="106">
        <f t="shared" si="39"/>
        <v>0</v>
      </c>
      <c r="AJ68" s="106">
        <f t="shared" si="40"/>
        <v>0</v>
      </c>
      <c r="AK68" s="106">
        <f t="shared" si="27"/>
        <v>8.0750000000000006E-3</v>
      </c>
      <c r="AL68" s="107">
        <f t="shared" si="41"/>
        <v>5.7779999999999996</v>
      </c>
    </row>
    <row r="69" spans="1:38" ht="12.75">
      <c r="A69" s="89">
        <v>2</v>
      </c>
      <c r="B69" s="89">
        <v>4</v>
      </c>
      <c r="C69" s="96">
        <v>0.35</v>
      </c>
      <c r="D69" s="96">
        <v>0.36</v>
      </c>
      <c r="E69" s="97">
        <v>3.23</v>
      </c>
      <c r="F69" s="102">
        <f t="shared" si="23"/>
        <v>0.31970476544118781</v>
      </c>
      <c r="G69" s="89">
        <v>22</v>
      </c>
      <c r="H69" s="103">
        <f t="shared" si="28"/>
        <v>36</v>
      </c>
      <c r="I69" s="103">
        <f t="shared" si="29"/>
        <v>0.91125000000000012</v>
      </c>
      <c r="J69" s="89" t="s">
        <v>74</v>
      </c>
      <c r="K69" s="89">
        <v>12</v>
      </c>
      <c r="L69" s="105">
        <f t="shared" si="42"/>
        <v>3.22</v>
      </c>
      <c r="M69" s="89">
        <v>2.4300000000000002</v>
      </c>
      <c r="Q69" s="89">
        <v>0.79</v>
      </c>
      <c r="X69" s="106">
        <f t="shared" si="26"/>
        <v>9.9176000000000004E-3</v>
      </c>
      <c r="Y69" s="106">
        <f t="shared" si="30"/>
        <v>6.0750000000000005E-3</v>
      </c>
      <c r="Z69" s="106">
        <f t="shared" si="31"/>
        <v>0</v>
      </c>
      <c r="AA69" s="106">
        <f t="shared" si="32"/>
        <v>0</v>
      </c>
      <c r="AB69" s="106">
        <f t="shared" si="33"/>
        <v>0</v>
      </c>
      <c r="AC69" s="106">
        <f t="shared" si="34"/>
        <v>0</v>
      </c>
      <c r="AD69" s="106">
        <f t="shared" si="35"/>
        <v>0</v>
      </c>
      <c r="AE69" s="106">
        <f t="shared" si="36"/>
        <v>0</v>
      </c>
      <c r="AF69" s="172">
        <f t="shared" si="43"/>
        <v>6.0750000000000005E-3</v>
      </c>
      <c r="AG69" s="106">
        <f t="shared" si="37"/>
        <v>1.9750000000000006E-3</v>
      </c>
      <c r="AH69" s="106">
        <f t="shared" si="38"/>
        <v>0</v>
      </c>
      <c r="AI69" s="106">
        <f t="shared" si="39"/>
        <v>0</v>
      </c>
      <c r="AJ69" s="106">
        <f t="shared" si="40"/>
        <v>0</v>
      </c>
      <c r="AK69" s="106">
        <f t="shared" si="27"/>
        <v>8.0500000000000016E-3</v>
      </c>
      <c r="AL69" s="107">
        <f t="shared" si="41"/>
        <v>5.850225</v>
      </c>
    </row>
    <row r="70" spans="1:38" ht="12.75">
      <c r="A70" s="89">
        <v>2</v>
      </c>
      <c r="B70" s="89">
        <v>4</v>
      </c>
      <c r="C70" s="96">
        <v>0.35</v>
      </c>
      <c r="D70" s="96">
        <v>0.36</v>
      </c>
      <c r="E70" s="97">
        <v>3.23</v>
      </c>
      <c r="F70" s="102">
        <f t="shared" si="23"/>
        <v>0.31970476544118781</v>
      </c>
      <c r="G70" s="89">
        <v>22</v>
      </c>
      <c r="H70" s="103">
        <f t="shared" si="28"/>
        <v>36</v>
      </c>
      <c r="I70" s="103">
        <f t="shared" si="29"/>
        <v>0.84375000000000011</v>
      </c>
      <c r="J70" s="89" t="s">
        <v>77</v>
      </c>
      <c r="K70" s="89">
        <v>1</v>
      </c>
      <c r="L70" s="105">
        <f t="shared" si="42"/>
        <v>3</v>
      </c>
      <c r="M70" s="89">
        <v>3</v>
      </c>
      <c r="X70" s="106">
        <f t="shared" si="26"/>
        <v>6.9720000000000008E-3</v>
      </c>
      <c r="Y70" s="106">
        <f t="shared" si="30"/>
        <v>5.6250000000000007E-3</v>
      </c>
      <c r="Z70" s="106">
        <f t="shared" si="31"/>
        <v>0</v>
      </c>
      <c r="AA70" s="106">
        <f t="shared" si="32"/>
        <v>0</v>
      </c>
      <c r="AB70" s="106">
        <f t="shared" si="33"/>
        <v>0</v>
      </c>
      <c r="AC70" s="106">
        <f t="shared" si="34"/>
        <v>0</v>
      </c>
      <c r="AD70" s="106">
        <f t="shared" si="35"/>
        <v>0</v>
      </c>
      <c r="AE70" s="106">
        <f t="shared" si="36"/>
        <v>0</v>
      </c>
      <c r="AF70" s="172">
        <f t="shared" si="43"/>
        <v>5.6250000000000007E-3</v>
      </c>
      <c r="AG70" s="106">
        <f t="shared" si="37"/>
        <v>0</v>
      </c>
      <c r="AH70" s="106">
        <f t="shared" si="38"/>
        <v>0</v>
      </c>
      <c r="AI70" s="106">
        <f t="shared" si="39"/>
        <v>0</v>
      </c>
      <c r="AJ70" s="106">
        <f t="shared" si="40"/>
        <v>0</v>
      </c>
      <c r="AK70" s="106">
        <f t="shared" si="27"/>
        <v>5.6250000000000007E-3</v>
      </c>
      <c r="AL70" s="107">
        <f t="shared" si="41"/>
        <v>5.3493750000000002</v>
      </c>
    </row>
    <row r="71" spans="1:38" ht="12.75">
      <c r="A71" s="89">
        <v>2</v>
      </c>
      <c r="B71" s="89">
        <v>4</v>
      </c>
      <c r="C71" s="96">
        <v>0.35</v>
      </c>
      <c r="D71" s="96">
        <v>0.36</v>
      </c>
      <c r="E71" s="97">
        <v>3.23</v>
      </c>
      <c r="F71" s="102">
        <f t="shared" si="23"/>
        <v>0.31970476544118781</v>
      </c>
      <c r="G71" s="89">
        <v>22</v>
      </c>
      <c r="H71" s="103">
        <f t="shared" si="28"/>
        <v>36</v>
      </c>
      <c r="I71" s="103">
        <f t="shared" si="29"/>
        <v>1.2112500000000002</v>
      </c>
      <c r="J71" s="89" t="s">
        <v>78</v>
      </c>
      <c r="K71" s="89">
        <v>1</v>
      </c>
      <c r="L71" s="105">
        <f t="shared" si="42"/>
        <v>3.23</v>
      </c>
      <c r="M71" s="89">
        <v>3.23</v>
      </c>
      <c r="X71" s="106">
        <f t="shared" si="26"/>
        <v>9.0698399999999992E-3</v>
      </c>
      <c r="Y71" s="106">
        <f t="shared" si="30"/>
        <v>8.0750000000000006E-3</v>
      </c>
      <c r="Z71" s="106">
        <f t="shared" si="31"/>
        <v>0</v>
      </c>
      <c r="AA71" s="106">
        <f t="shared" si="32"/>
        <v>0</v>
      </c>
      <c r="AB71" s="106">
        <f t="shared" si="33"/>
        <v>0</v>
      </c>
      <c r="AC71" s="106">
        <f t="shared" si="34"/>
        <v>0</v>
      </c>
      <c r="AD71" s="106">
        <f t="shared" si="35"/>
        <v>0</v>
      </c>
      <c r="AE71" s="106">
        <f t="shared" si="36"/>
        <v>0</v>
      </c>
      <c r="AF71" s="172">
        <f t="shared" si="43"/>
        <v>8.0750000000000006E-3</v>
      </c>
      <c r="AG71" s="106">
        <f t="shared" si="37"/>
        <v>0</v>
      </c>
      <c r="AH71" s="106">
        <f t="shared" si="38"/>
        <v>0</v>
      </c>
      <c r="AI71" s="106">
        <f t="shared" si="39"/>
        <v>0</v>
      </c>
      <c r="AJ71" s="106">
        <f t="shared" si="40"/>
        <v>0</v>
      </c>
      <c r="AK71" s="106">
        <f t="shared" si="27"/>
        <v>8.0750000000000006E-3</v>
      </c>
      <c r="AL71" s="107">
        <f t="shared" si="41"/>
        <v>7.7762249999999993</v>
      </c>
    </row>
    <row r="72" spans="1:38" ht="12.75">
      <c r="A72" s="89">
        <v>2</v>
      </c>
      <c r="B72" s="89">
        <v>4</v>
      </c>
      <c r="C72" s="96">
        <v>0.35</v>
      </c>
      <c r="D72" s="96">
        <v>0.36</v>
      </c>
      <c r="E72" s="97">
        <v>3.23</v>
      </c>
      <c r="F72" s="102">
        <f t="shared" si="23"/>
        <v>0.31970476544118781</v>
      </c>
      <c r="G72" s="89">
        <v>22</v>
      </c>
      <c r="H72" s="103">
        <f t="shared" si="28"/>
        <v>36</v>
      </c>
      <c r="I72" s="103">
        <f t="shared" si="29"/>
        <v>1.2112500000000002</v>
      </c>
      <c r="J72" s="89" t="s">
        <v>78</v>
      </c>
      <c r="K72" s="89">
        <v>2</v>
      </c>
      <c r="L72" s="105">
        <f t="shared" si="42"/>
        <v>3.23</v>
      </c>
      <c r="M72" s="89">
        <v>3.23</v>
      </c>
      <c r="X72" s="106">
        <f t="shared" si="26"/>
        <v>9.0698399999999992E-3</v>
      </c>
      <c r="Y72" s="106">
        <f t="shared" si="30"/>
        <v>8.0750000000000006E-3</v>
      </c>
      <c r="Z72" s="106">
        <f t="shared" si="31"/>
        <v>0</v>
      </c>
      <c r="AA72" s="106">
        <f t="shared" si="32"/>
        <v>0</v>
      </c>
      <c r="AB72" s="106">
        <f t="shared" si="33"/>
        <v>0</v>
      </c>
      <c r="AC72" s="106">
        <f t="shared" si="34"/>
        <v>0</v>
      </c>
      <c r="AD72" s="106">
        <f t="shared" si="35"/>
        <v>0</v>
      </c>
      <c r="AE72" s="106">
        <f t="shared" si="36"/>
        <v>0</v>
      </c>
      <c r="AF72" s="172">
        <f t="shared" si="43"/>
        <v>8.0750000000000006E-3</v>
      </c>
      <c r="AG72" s="106">
        <f t="shared" si="37"/>
        <v>0</v>
      </c>
      <c r="AH72" s="106">
        <f t="shared" si="38"/>
        <v>0</v>
      </c>
      <c r="AI72" s="106">
        <f t="shared" si="39"/>
        <v>0</v>
      </c>
      <c r="AJ72" s="106">
        <f t="shared" si="40"/>
        <v>0</v>
      </c>
      <c r="AK72" s="106">
        <f t="shared" si="27"/>
        <v>8.0750000000000006E-3</v>
      </c>
      <c r="AL72" s="107">
        <f t="shared" si="41"/>
        <v>7.7762249999999993</v>
      </c>
    </row>
    <row r="73" spans="1:38" ht="12.75">
      <c r="A73" s="89">
        <v>2</v>
      </c>
      <c r="B73" s="89">
        <v>4</v>
      </c>
      <c r="C73" s="96">
        <v>0.35</v>
      </c>
      <c r="D73" s="96">
        <v>0.36</v>
      </c>
      <c r="E73" s="97">
        <v>3.23</v>
      </c>
      <c r="F73" s="102">
        <f t="shared" si="23"/>
        <v>0.31970476544118781</v>
      </c>
      <c r="G73" s="89">
        <v>22</v>
      </c>
      <c r="H73" s="103">
        <f t="shared" si="28"/>
        <v>36</v>
      </c>
      <c r="I73" s="103">
        <f t="shared" si="29"/>
        <v>1.155</v>
      </c>
      <c r="J73" s="89" t="s">
        <v>78</v>
      </c>
      <c r="K73" s="89">
        <v>3</v>
      </c>
      <c r="L73" s="105">
        <f t="shared" si="42"/>
        <v>3.23</v>
      </c>
      <c r="M73" s="89">
        <v>1.42</v>
      </c>
      <c r="N73" s="89">
        <v>1.66</v>
      </c>
      <c r="Q73" s="89">
        <v>0.15</v>
      </c>
      <c r="X73" s="106">
        <f t="shared" si="26"/>
        <v>9.0698399999999992E-3</v>
      </c>
      <c r="Y73" s="106">
        <f t="shared" si="30"/>
        <v>3.5499999999999998E-3</v>
      </c>
      <c r="Z73" s="106">
        <f t="shared" si="31"/>
        <v>4.15E-3</v>
      </c>
      <c r="AA73" s="106">
        <f t="shared" si="32"/>
        <v>0</v>
      </c>
      <c r="AB73" s="106">
        <f t="shared" si="33"/>
        <v>0</v>
      </c>
      <c r="AC73" s="106">
        <f t="shared" si="34"/>
        <v>0</v>
      </c>
      <c r="AD73" s="106">
        <f t="shared" si="35"/>
        <v>0</v>
      </c>
      <c r="AE73" s="106">
        <f t="shared" si="36"/>
        <v>0</v>
      </c>
      <c r="AF73" s="172">
        <f t="shared" si="43"/>
        <v>7.7000000000000002E-3</v>
      </c>
      <c r="AG73" s="106">
        <f t="shared" si="37"/>
        <v>3.7500000000000001E-4</v>
      </c>
      <c r="AH73" s="106">
        <f t="shared" si="38"/>
        <v>0</v>
      </c>
      <c r="AI73" s="106">
        <f t="shared" si="39"/>
        <v>0</v>
      </c>
      <c r="AJ73" s="106">
        <f t="shared" si="40"/>
        <v>0</v>
      </c>
      <c r="AK73" s="106">
        <f t="shared" si="27"/>
        <v>8.0750000000000006E-3</v>
      </c>
      <c r="AL73" s="107">
        <f t="shared" si="41"/>
        <v>7.4150999999999989</v>
      </c>
    </row>
    <row r="74" spans="1:38" ht="12.75">
      <c r="A74" s="89">
        <v>2</v>
      </c>
      <c r="B74" s="89">
        <v>4</v>
      </c>
      <c r="C74" s="96">
        <v>0.35</v>
      </c>
      <c r="D74" s="96">
        <v>0.36</v>
      </c>
      <c r="E74" s="97">
        <v>3.23</v>
      </c>
      <c r="F74" s="102">
        <f t="shared" si="23"/>
        <v>0.31970476544118781</v>
      </c>
      <c r="G74" s="89">
        <v>22</v>
      </c>
      <c r="H74" s="103">
        <f t="shared" si="28"/>
        <v>36</v>
      </c>
      <c r="I74" s="103">
        <f t="shared" si="29"/>
        <v>1.2112500000000002</v>
      </c>
      <c r="J74" s="89" t="s">
        <v>78</v>
      </c>
      <c r="K74" s="89">
        <v>4</v>
      </c>
      <c r="L74" s="105">
        <f t="shared" si="42"/>
        <v>3.23</v>
      </c>
      <c r="M74" s="89">
        <v>3.23</v>
      </c>
      <c r="X74" s="106">
        <f t="shared" si="26"/>
        <v>9.0698399999999992E-3</v>
      </c>
      <c r="Y74" s="106">
        <f t="shared" si="30"/>
        <v>8.0750000000000006E-3</v>
      </c>
      <c r="Z74" s="106">
        <f t="shared" si="31"/>
        <v>0</v>
      </c>
      <c r="AA74" s="106">
        <f t="shared" si="32"/>
        <v>0</v>
      </c>
      <c r="AB74" s="106">
        <f t="shared" si="33"/>
        <v>0</v>
      </c>
      <c r="AC74" s="106">
        <f t="shared" si="34"/>
        <v>0</v>
      </c>
      <c r="AD74" s="106">
        <f t="shared" si="35"/>
        <v>0</v>
      </c>
      <c r="AE74" s="106">
        <f t="shared" si="36"/>
        <v>0</v>
      </c>
      <c r="AF74" s="172">
        <f t="shared" si="43"/>
        <v>8.0750000000000006E-3</v>
      </c>
      <c r="AG74" s="106">
        <f t="shared" si="37"/>
        <v>0</v>
      </c>
      <c r="AH74" s="106">
        <f t="shared" si="38"/>
        <v>0</v>
      </c>
      <c r="AI74" s="106">
        <f t="shared" si="39"/>
        <v>0</v>
      </c>
      <c r="AJ74" s="106">
        <f t="shared" si="40"/>
        <v>0</v>
      </c>
      <c r="AK74" s="106">
        <f t="shared" si="27"/>
        <v>8.0750000000000006E-3</v>
      </c>
      <c r="AL74" s="107">
        <f t="shared" si="41"/>
        <v>7.7762249999999993</v>
      </c>
    </row>
    <row r="75" spans="1:38" ht="12.75">
      <c r="A75" s="89">
        <v>2</v>
      </c>
      <c r="B75" s="89">
        <v>4</v>
      </c>
      <c r="C75" s="96">
        <v>0.35</v>
      </c>
      <c r="D75" s="96">
        <v>0.36</v>
      </c>
      <c r="E75" s="97">
        <v>3.23</v>
      </c>
      <c r="F75" s="102">
        <f t="shared" si="23"/>
        <v>0.31970476544118781</v>
      </c>
      <c r="G75" s="89">
        <v>22</v>
      </c>
      <c r="H75" s="103">
        <f t="shared" si="28"/>
        <v>36</v>
      </c>
      <c r="I75" s="103">
        <f t="shared" si="29"/>
        <v>2.8827750000000005</v>
      </c>
      <c r="J75" s="89" t="s">
        <v>79</v>
      </c>
      <c r="K75" s="89">
        <v>14</v>
      </c>
      <c r="L75" s="97">
        <v>3.23</v>
      </c>
      <c r="X75" s="106">
        <f>L75*VLOOKUP(J75,dimension,2,FALSE)*VLOOKUP(J75,dimension,3,FALSE)*K75</f>
        <v>2.4057040000000002E-2</v>
      </c>
      <c r="Y75" s="106">
        <f t="shared" si="30"/>
        <v>0</v>
      </c>
      <c r="Z75" s="106">
        <f t="shared" si="31"/>
        <v>0</v>
      </c>
      <c r="AA75" s="106">
        <f t="shared" si="32"/>
        <v>0</v>
      </c>
      <c r="AB75" s="106">
        <f t="shared" si="33"/>
        <v>0</v>
      </c>
      <c r="AC75" s="106">
        <f t="shared" si="34"/>
        <v>0</v>
      </c>
      <c r="AD75" s="106">
        <f t="shared" si="35"/>
        <v>0</v>
      </c>
      <c r="AE75" s="106">
        <f t="shared" si="36"/>
        <v>1.9218500000000003E-2</v>
      </c>
      <c r="AF75" s="172">
        <f t="shared" si="43"/>
        <v>1.9218500000000003E-2</v>
      </c>
      <c r="AG75" s="106">
        <f t="shared" si="37"/>
        <v>0</v>
      </c>
      <c r="AH75" s="106">
        <f t="shared" si="38"/>
        <v>0</v>
      </c>
      <c r="AI75" s="106">
        <f t="shared" si="39"/>
        <v>0</v>
      </c>
      <c r="AJ75" s="106">
        <f t="shared" si="40"/>
        <v>0</v>
      </c>
      <c r="AK75" s="106">
        <f>L75*VLOOKUP(J75,dimension,4,FALSE)*VLOOKUP(J75,dimension,5,FALSE)*K75</f>
        <v>1.9218499999999999E-2</v>
      </c>
      <c r="AL75" s="107">
        <f t="shared" si="41"/>
        <v>16.431817500000001</v>
      </c>
    </row>
    <row r="76" spans="1:38" ht="12.75">
      <c r="A76" s="89">
        <v>3</v>
      </c>
      <c r="B76" s="89">
        <v>5</v>
      </c>
      <c r="C76" s="96">
        <v>0.32</v>
      </c>
      <c r="D76" s="96">
        <v>0.34</v>
      </c>
      <c r="E76" s="97">
        <v>2.85</v>
      </c>
      <c r="F76" s="102">
        <f t="shared" si="23"/>
        <v>0.24376010098284909</v>
      </c>
      <c r="G76" s="89">
        <v>20</v>
      </c>
      <c r="H76" s="103">
        <f t="shared" si="28"/>
        <v>33.333333333333336</v>
      </c>
      <c r="I76" s="103">
        <f t="shared" si="29"/>
        <v>1.0687500000000001</v>
      </c>
      <c r="J76" s="89" t="s">
        <v>74</v>
      </c>
      <c r="K76" s="89">
        <v>1</v>
      </c>
      <c r="L76" s="105">
        <f t="shared" ref="L76:L92" si="44">SUM(M76:V76)</f>
        <v>2.85</v>
      </c>
      <c r="O76" s="89">
        <v>2.85</v>
      </c>
      <c r="X76" s="106">
        <f t="shared" ref="X76:X92" si="45">L76*VLOOKUP(J76,dimension,2,FALSE)*VLOOKUP(J76,dimension,3,FALSE)</f>
        <v>8.7780000000000011E-3</v>
      </c>
      <c r="Y76" s="106">
        <f t="shared" si="30"/>
        <v>0</v>
      </c>
      <c r="Z76" s="106">
        <f t="shared" si="31"/>
        <v>0</v>
      </c>
      <c r="AA76" s="106">
        <f t="shared" si="32"/>
        <v>7.1250000000000011E-3</v>
      </c>
      <c r="AB76" s="106">
        <f t="shared" si="33"/>
        <v>0</v>
      </c>
      <c r="AC76" s="106">
        <f t="shared" si="34"/>
        <v>0</v>
      </c>
      <c r="AD76" s="106">
        <f t="shared" si="35"/>
        <v>0</v>
      </c>
      <c r="AE76" s="106">
        <f t="shared" si="36"/>
        <v>0</v>
      </c>
      <c r="AF76" s="172">
        <f t="shared" si="43"/>
        <v>7.1250000000000011E-3</v>
      </c>
      <c r="AG76" s="106">
        <f t="shared" si="37"/>
        <v>0</v>
      </c>
      <c r="AH76" s="106">
        <f t="shared" si="38"/>
        <v>0</v>
      </c>
      <c r="AI76" s="106">
        <f t="shared" si="39"/>
        <v>0</v>
      </c>
      <c r="AJ76" s="106">
        <f t="shared" si="40"/>
        <v>0</v>
      </c>
      <c r="AK76" s="106">
        <f t="shared" ref="AK76:AK92" si="46">L76*VLOOKUP(J76,dimension,4,FALSE)*VLOOKUP(J76,dimension,5,FALSE)</f>
        <v>7.1250000000000011E-3</v>
      </c>
      <c r="AL76" s="107">
        <f t="shared" si="41"/>
        <v>6.0918750000000008</v>
      </c>
    </row>
    <row r="77" spans="1:38" ht="12.75">
      <c r="A77" s="89">
        <v>3</v>
      </c>
      <c r="B77" s="89">
        <v>5</v>
      </c>
      <c r="C77" s="96">
        <v>0.32</v>
      </c>
      <c r="D77" s="96">
        <v>0.34</v>
      </c>
      <c r="E77" s="97">
        <v>2.85</v>
      </c>
      <c r="F77" s="102">
        <f t="shared" si="23"/>
        <v>0.24376010098284909</v>
      </c>
      <c r="G77" s="89">
        <v>20</v>
      </c>
      <c r="H77" s="103">
        <f t="shared" si="28"/>
        <v>33.333333333333336</v>
      </c>
      <c r="I77" s="103">
        <f t="shared" si="29"/>
        <v>0.9</v>
      </c>
      <c r="J77" s="89" t="s">
        <v>74</v>
      </c>
      <c r="K77" s="89">
        <v>2</v>
      </c>
      <c r="L77" s="105">
        <f t="shared" si="44"/>
        <v>2.85</v>
      </c>
      <c r="M77" s="89">
        <v>2.4</v>
      </c>
      <c r="Q77" s="89">
        <v>0.33</v>
      </c>
      <c r="R77" s="89">
        <v>0.12</v>
      </c>
      <c r="X77" s="106">
        <f t="shared" si="45"/>
        <v>8.7780000000000011E-3</v>
      </c>
      <c r="Y77" s="106">
        <f t="shared" si="30"/>
        <v>6.0000000000000001E-3</v>
      </c>
      <c r="Z77" s="106">
        <f t="shared" si="31"/>
        <v>0</v>
      </c>
      <c r="AA77" s="106">
        <f t="shared" si="32"/>
        <v>0</v>
      </c>
      <c r="AB77" s="106">
        <f t="shared" si="33"/>
        <v>0</v>
      </c>
      <c r="AC77" s="106">
        <f t="shared" si="34"/>
        <v>0</v>
      </c>
      <c r="AD77" s="106">
        <f t="shared" si="35"/>
        <v>0</v>
      </c>
      <c r="AE77" s="106">
        <f t="shared" si="36"/>
        <v>0</v>
      </c>
      <c r="AF77" s="172">
        <f t="shared" si="43"/>
        <v>6.0000000000000001E-3</v>
      </c>
      <c r="AG77" s="106">
        <f t="shared" si="37"/>
        <v>8.250000000000001E-4</v>
      </c>
      <c r="AH77" s="106">
        <f t="shared" si="38"/>
        <v>3.0000000000000003E-4</v>
      </c>
      <c r="AI77" s="106">
        <f t="shared" si="39"/>
        <v>0</v>
      </c>
      <c r="AJ77" s="106">
        <f t="shared" si="40"/>
        <v>0</v>
      </c>
      <c r="AK77" s="106">
        <f t="shared" si="46"/>
        <v>7.1250000000000011E-3</v>
      </c>
      <c r="AL77" s="107">
        <f t="shared" si="41"/>
        <v>5.7779999999999996</v>
      </c>
    </row>
    <row r="78" spans="1:38" ht="12.75">
      <c r="A78" s="89">
        <v>3</v>
      </c>
      <c r="B78" s="89">
        <v>5</v>
      </c>
      <c r="C78" s="96">
        <v>0.32</v>
      </c>
      <c r="D78" s="96">
        <v>0.34</v>
      </c>
      <c r="E78" s="97">
        <v>2.85</v>
      </c>
      <c r="F78" s="102">
        <f t="shared" si="23"/>
        <v>0.24376010098284909</v>
      </c>
      <c r="G78" s="89">
        <v>20</v>
      </c>
      <c r="H78" s="103">
        <f t="shared" si="28"/>
        <v>33.333333333333336</v>
      </c>
      <c r="I78" s="103">
        <f t="shared" si="29"/>
        <v>0.7350000000000001</v>
      </c>
      <c r="J78" s="89" t="s">
        <v>74</v>
      </c>
      <c r="K78" s="89">
        <v>3</v>
      </c>
      <c r="L78" s="105">
        <f t="shared" si="44"/>
        <v>2.85</v>
      </c>
      <c r="M78" s="89">
        <v>1.96</v>
      </c>
      <c r="Q78" s="89">
        <v>0.68</v>
      </c>
      <c r="R78" s="89">
        <v>0.21</v>
      </c>
      <c r="X78" s="106">
        <f t="shared" si="45"/>
        <v>8.7780000000000011E-3</v>
      </c>
      <c r="Y78" s="106">
        <f t="shared" si="30"/>
        <v>4.9000000000000007E-3</v>
      </c>
      <c r="Z78" s="106">
        <f t="shared" si="31"/>
        <v>0</v>
      </c>
      <c r="AA78" s="106">
        <f t="shared" si="32"/>
        <v>0</v>
      </c>
      <c r="AB78" s="106">
        <f t="shared" si="33"/>
        <v>0</v>
      </c>
      <c r="AC78" s="106">
        <f t="shared" si="34"/>
        <v>0</v>
      </c>
      <c r="AD78" s="106">
        <f t="shared" si="35"/>
        <v>0</v>
      </c>
      <c r="AE78" s="106">
        <f t="shared" si="36"/>
        <v>0</v>
      </c>
      <c r="AF78" s="172">
        <f t="shared" si="43"/>
        <v>4.9000000000000007E-3</v>
      </c>
      <c r="AG78" s="106">
        <f t="shared" si="37"/>
        <v>1.7000000000000001E-3</v>
      </c>
      <c r="AH78" s="106">
        <f t="shared" si="38"/>
        <v>5.2500000000000008E-4</v>
      </c>
      <c r="AI78" s="106">
        <f t="shared" si="39"/>
        <v>0</v>
      </c>
      <c r="AJ78" s="106">
        <f t="shared" si="40"/>
        <v>0</v>
      </c>
      <c r="AK78" s="106">
        <f t="shared" si="46"/>
        <v>7.1250000000000011E-3</v>
      </c>
      <c r="AL78" s="107">
        <f t="shared" si="41"/>
        <v>4.7186999999999992</v>
      </c>
    </row>
    <row r="79" spans="1:38" ht="12.75">
      <c r="A79" s="89">
        <v>3</v>
      </c>
      <c r="B79" s="89">
        <v>5</v>
      </c>
      <c r="C79" s="96">
        <v>0.32</v>
      </c>
      <c r="D79" s="96">
        <v>0.34</v>
      </c>
      <c r="E79" s="97">
        <v>2.85</v>
      </c>
      <c r="F79" s="102">
        <f t="shared" si="23"/>
        <v>0.24376010098284909</v>
      </c>
      <c r="G79" s="89">
        <v>20</v>
      </c>
      <c r="H79" s="103">
        <f t="shared" si="28"/>
        <v>33.333333333333336</v>
      </c>
      <c r="I79" s="103">
        <f t="shared" si="29"/>
        <v>0.89625000000000021</v>
      </c>
      <c r="J79" s="89" t="s">
        <v>74</v>
      </c>
      <c r="K79" s="89">
        <v>4</v>
      </c>
      <c r="L79" s="105">
        <f t="shared" si="44"/>
        <v>2.85</v>
      </c>
      <c r="M79" s="89">
        <v>2.39</v>
      </c>
      <c r="Q79" s="89">
        <v>0.46</v>
      </c>
      <c r="X79" s="106">
        <f t="shared" si="45"/>
        <v>8.7780000000000011E-3</v>
      </c>
      <c r="Y79" s="106">
        <f t="shared" si="30"/>
        <v>5.9750000000000011E-3</v>
      </c>
      <c r="Z79" s="106">
        <f t="shared" si="31"/>
        <v>0</v>
      </c>
      <c r="AA79" s="106">
        <f t="shared" si="32"/>
        <v>0</v>
      </c>
      <c r="AB79" s="106">
        <f t="shared" si="33"/>
        <v>0</v>
      </c>
      <c r="AC79" s="106">
        <f t="shared" si="34"/>
        <v>0</v>
      </c>
      <c r="AD79" s="106">
        <f t="shared" si="35"/>
        <v>0</v>
      </c>
      <c r="AE79" s="106">
        <f t="shared" si="36"/>
        <v>0</v>
      </c>
      <c r="AF79" s="172">
        <f t="shared" si="43"/>
        <v>5.9750000000000011E-3</v>
      </c>
      <c r="AG79" s="106">
        <f t="shared" si="37"/>
        <v>1.1500000000000002E-3</v>
      </c>
      <c r="AH79" s="106">
        <f t="shared" si="38"/>
        <v>0</v>
      </c>
      <c r="AI79" s="106">
        <f t="shared" si="39"/>
        <v>0</v>
      </c>
      <c r="AJ79" s="106">
        <f t="shared" si="40"/>
        <v>0</v>
      </c>
      <c r="AK79" s="106">
        <f t="shared" si="46"/>
        <v>7.1250000000000011E-3</v>
      </c>
      <c r="AL79" s="107">
        <f t="shared" si="41"/>
        <v>5.7539249999999997</v>
      </c>
    </row>
    <row r="80" spans="1:38" ht="12.75">
      <c r="A80" s="89">
        <v>3</v>
      </c>
      <c r="B80" s="89">
        <v>5</v>
      </c>
      <c r="C80" s="96">
        <v>0.32</v>
      </c>
      <c r="D80" s="96">
        <v>0.34</v>
      </c>
      <c r="E80" s="97">
        <v>2.85</v>
      </c>
      <c r="F80" s="102">
        <f t="shared" si="23"/>
        <v>0.24376010098284909</v>
      </c>
      <c r="G80" s="89">
        <v>20</v>
      </c>
      <c r="H80" s="103">
        <f t="shared" si="28"/>
        <v>33.333333333333336</v>
      </c>
      <c r="I80" s="103">
        <f t="shared" si="29"/>
        <v>1.0125000000000002</v>
      </c>
      <c r="J80" s="89" t="s">
        <v>74</v>
      </c>
      <c r="K80" s="89">
        <v>5</v>
      </c>
      <c r="L80" s="105">
        <f t="shared" si="44"/>
        <v>2.85</v>
      </c>
      <c r="M80" s="89">
        <v>2.7</v>
      </c>
      <c r="R80" s="89">
        <v>0.15</v>
      </c>
      <c r="X80" s="106">
        <f t="shared" si="45"/>
        <v>8.7780000000000011E-3</v>
      </c>
      <c r="Y80" s="106">
        <f t="shared" si="30"/>
        <v>6.7500000000000008E-3</v>
      </c>
      <c r="Z80" s="106">
        <f t="shared" si="31"/>
        <v>0</v>
      </c>
      <c r="AA80" s="106">
        <f t="shared" si="32"/>
        <v>0</v>
      </c>
      <c r="AB80" s="106">
        <f t="shared" si="33"/>
        <v>0</v>
      </c>
      <c r="AC80" s="106">
        <f t="shared" si="34"/>
        <v>0</v>
      </c>
      <c r="AD80" s="106">
        <f t="shared" si="35"/>
        <v>0</v>
      </c>
      <c r="AE80" s="106">
        <f t="shared" si="36"/>
        <v>0</v>
      </c>
      <c r="AF80" s="172">
        <f t="shared" si="43"/>
        <v>6.7500000000000008E-3</v>
      </c>
      <c r="AG80" s="106">
        <f t="shared" si="37"/>
        <v>0</v>
      </c>
      <c r="AH80" s="106">
        <f t="shared" si="38"/>
        <v>3.7500000000000001E-4</v>
      </c>
      <c r="AI80" s="106">
        <f t="shared" si="39"/>
        <v>0</v>
      </c>
      <c r="AJ80" s="106">
        <f t="shared" si="40"/>
        <v>0</v>
      </c>
      <c r="AK80" s="106">
        <f t="shared" si="46"/>
        <v>7.1250000000000011E-3</v>
      </c>
      <c r="AL80" s="107">
        <f t="shared" si="41"/>
        <v>6.5002499999999994</v>
      </c>
    </row>
    <row r="81" spans="1:39" ht="12.75">
      <c r="A81" s="89">
        <v>3</v>
      </c>
      <c r="B81" s="89">
        <v>5</v>
      </c>
      <c r="C81" s="96">
        <v>0.32</v>
      </c>
      <c r="D81" s="96">
        <v>0.34</v>
      </c>
      <c r="E81" s="97">
        <v>2.85</v>
      </c>
      <c r="F81" s="102">
        <f t="shared" si="23"/>
        <v>0.24376010098284909</v>
      </c>
      <c r="G81" s="89">
        <v>20</v>
      </c>
      <c r="H81" s="103">
        <f t="shared" si="28"/>
        <v>33.333333333333336</v>
      </c>
      <c r="I81" s="103">
        <f t="shared" si="29"/>
        <v>0.8025000000000001</v>
      </c>
      <c r="J81" s="89" t="s">
        <v>74</v>
      </c>
      <c r="K81" s="89">
        <v>6</v>
      </c>
      <c r="L81" s="105">
        <f t="shared" si="44"/>
        <v>2.85</v>
      </c>
      <c r="M81" s="89">
        <v>2.14</v>
      </c>
      <c r="Q81" s="89">
        <v>0.71</v>
      </c>
      <c r="X81" s="106">
        <f t="shared" si="45"/>
        <v>8.7780000000000011E-3</v>
      </c>
      <c r="Y81" s="106">
        <f t="shared" si="30"/>
        <v>5.3500000000000006E-3</v>
      </c>
      <c r="Z81" s="106">
        <f t="shared" si="31"/>
        <v>0</v>
      </c>
      <c r="AA81" s="106">
        <f t="shared" si="32"/>
        <v>0</v>
      </c>
      <c r="AB81" s="106">
        <f t="shared" si="33"/>
        <v>0</v>
      </c>
      <c r="AC81" s="106">
        <f t="shared" si="34"/>
        <v>0</v>
      </c>
      <c r="AD81" s="106">
        <f t="shared" si="35"/>
        <v>0</v>
      </c>
      <c r="AE81" s="106">
        <f t="shared" si="36"/>
        <v>0</v>
      </c>
      <c r="AF81" s="172">
        <f t="shared" si="43"/>
        <v>5.3500000000000006E-3</v>
      </c>
      <c r="AG81" s="106">
        <f t="shared" si="37"/>
        <v>1.7749999999999999E-3</v>
      </c>
      <c r="AH81" s="106">
        <f t="shared" si="38"/>
        <v>0</v>
      </c>
      <c r="AI81" s="106">
        <f t="shared" si="39"/>
        <v>0</v>
      </c>
      <c r="AJ81" s="106">
        <f t="shared" si="40"/>
        <v>0</v>
      </c>
      <c r="AK81" s="106">
        <f t="shared" si="46"/>
        <v>7.1250000000000011E-3</v>
      </c>
      <c r="AL81" s="107">
        <f t="shared" si="41"/>
        <v>5.15205</v>
      </c>
    </row>
    <row r="82" spans="1:39" ht="12.75">
      <c r="A82" s="89">
        <v>3</v>
      </c>
      <c r="B82" s="89">
        <v>5</v>
      </c>
      <c r="C82" s="96">
        <v>0.32</v>
      </c>
      <c r="D82" s="96">
        <v>0.34</v>
      </c>
      <c r="E82" s="97">
        <v>2.85</v>
      </c>
      <c r="F82" s="102">
        <f t="shared" si="23"/>
        <v>0.24376010098284909</v>
      </c>
      <c r="G82" s="89">
        <v>20</v>
      </c>
      <c r="H82" s="103">
        <f t="shared" si="28"/>
        <v>33.333333333333336</v>
      </c>
      <c r="I82" s="103">
        <f t="shared" si="29"/>
        <v>0.9225000000000001</v>
      </c>
      <c r="J82" s="89" t="s">
        <v>74</v>
      </c>
      <c r="K82" s="89">
        <v>7</v>
      </c>
      <c r="L82" s="105">
        <f t="shared" si="44"/>
        <v>2.48</v>
      </c>
      <c r="M82" s="89">
        <v>1.57</v>
      </c>
      <c r="Q82" s="89">
        <v>0.02</v>
      </c>
      <c r="V82" s="89">
        <v>0.89</v>
      </c>
      <c r="X82" s="106">
        <f t="shared" si="45"/>
        <v>7.6384000000000001E-3</v>
      </c>
      <c r="Y82" s="106">
        <f t="shared" si="30"/>
        <v>3.9250000000000005E-3</v>
      </c>
      <c r="Z82" s="106">
        <f t="shared" si="31"/>
        <v>0</v>
      </c>
      <c r="AA82" s="106">
        <f t="shared" si="32"/>
        <v>0</v>
      </c>
      <c r="AB82" s="106">
        <f t="shared" si="33"/>
        <v>0</v>
      </c>
      <c r="AC82" s="106">
        <f t="shared" si="34"/>
        <v>0</v>
      </c>
      <c r="AD82" s="106">
        <f t="shared" si="35"/>
        <v>2.2250000000000004E-3</v>
      </c>
      <c r="AE82" s="106">
        <f t="shared" si="36"/>
        <v>0</v>
      </c>
      <c r="AF82" s="172">
        <f t="shared" si="43"/>
        <v>6.150000000000001E-3</v>
      </c>
      <c r="AG82" s="106">
        <f t="shared" si="37"/>
        <v>5.0000000000000002E-5</v>
      </c>
      <c r="AH82" s="106">
        <f t="shared" si="38"/>
        <v>0</v>
      </c>
      <c r="AI82" s="106">
        <f t="shared" si="39"/>
        <v>0</v>
      </c>
      <c r="AJ82" s="106">
        <f t="shared" si="40"/>
        <v>0</v>
      </c>
      <c r="AK82" s="106">
        <f t="shared" si="46"/>
        <v>6.2000000000000006E-3</v>
      </c>
      <c r="AL82" s="107">
        <f t="shared" si="41"/>
        <v>5.4418500000000005</v>
      </c>
    </row>
    <row r="83" spans="1:39" ht="12.75">
      <c r="A83" s="89">
        <v>3</v>
      </c>
      <c r="B83" s="89">
        <v>5</v>
      </c>
      <c r="C83" s="96">
        <v>0.32</v>
      </c>
      <c r="D83" s="96">
        <v>0.34</v>
      </c>
      <c r="E83" s="97">
        <v>2.85</v>
      </c>
      <c r="F83" s="102">
        <f t="shared" si="23"/>
        <v>0.24376010098284909</v>
      </c>
      <c r="G83" s="89">
        <v>20</v>
      </c>
      <c r="H83" s="103">
        <f t="shared" si="28"/>
        <v>33.333333333333336</v>
      </c>
      <c r="I83" s="103">
        <f t="shared" si="29"/>
        <v>1.0687500000000001</v>
      </c>
      <c r="J83" s="89" t="s">
        <v>74</v>
      </c>
      <c r="K83" s="89">
        <v>8</v>
      </c>
      <c r="L83" s="105">
        <f t="shared" si="44"/>
        <v>2.85</v>
      </c>
      <c r="M83" s="89">
        <v>2.85</v>
      </c>
      <c r="X83" s="106">
        <f t="shared" si="45"/>
        <v>8.7780000000000011E-3</v>
      </c>
      <c r="Y83" s="106">
        <f t="shared" si="30"/>
        <v>7.1250000000000011E-3</v>
      </c>
      <c r="Z83" s="106">
        <f t="shared" si="31"/>
        <v>0</v>
      </c>
      <c r="AA83" s="106">
        <f t="shared" si="32"/>
        <v>0</v>
      </c>
      <c r="AB83" s="106">
        <f t="shared" si="33"/>
        <v>0</v>
      </c>
      <c r="AC83" s="106">
        <f t="shared" si="34"/>
        <v>0</v>
      </c>
      <c r="AD83" s="106">
        <f t="shared" si="35"/>
        <v>0</v>
      </c>
      <c r="AE83" s="106">
        <f t="shared" si="36"/>
        <v>0</v>
      </c>
      <c r="AF83" s="172">
        <f t="shared" si="43"/>
        <v>7.1250000000000011E-3</v>
      </c>
      <c r="AG83" s="106">
        <f t="shared" si="37"/>
        <v>0</v>
      </c>
      <c r="AH83" s="106">
        <f t="shared" si="38"/>
        <v>0</v>
      </c>
      <c r="AI83" s="106">
        <f t="shared" si="39"/>
        <v>0</v>
      </c>
      <c r="AJ83" s="106">
        <f t="shared" si="40"/>
        <v>0</v>
      </c>
      <c r="AK83" s="106">
        <f t="shared" si="46"/>
        <v>7.1250000000000011E-3</v>
      </c>
      <c r="AL83" s="107">
        <f t="shared" si="41"/>
        <v>6.8613749999999998</v>
      </c>
    </row>
    <row r="84" spans="1:39" ht="12.75">
      <c r="A84" s="89">
        <v>3</v>
      </c>
      <c r="B84" s="89">
        <v>5</v>
      </c>
      <c r="C84" s="96">
        <v>0.32</v>
      </c>
      <c r="D84" s="96">
        <v>0.34</v>
      </c>
      <c r="E84" s="97">
        <v>2.85</v>
      </c>
      <c r="F84" s="102">
        <f t="shared" si="23"/>
        <v>0.24376010098284909</v>
      </c>
      <c r="G84" s="89">
        <v>20</v>
      </c>
      <c r="H84" s="103">
        <f t="shared" si="28"/>
        <v>33.333333333333336</v>
      </c>
      <c r="I84" s="103">
        <f t="shared" si="29"/>
        <v>1.0050000000000001</v>
      </c>
      <c r="J84" s="89" t="s">
        <v>74</v>
      </c>
      <c r="K84" s="89">
        <v>9</v>
      </c>
      <c r="L84" s="105">
        <f t="shared" si="44"/>
        <v>2.85</v>
      </c>
      <c r="M84" s="89">
        <v>2.68</v>
      </c>
      <c r="R84" s="89">
        <v>0.17</v>
      </c>
      <c r="X84" s="106">
        <f t="shared" si="45"/>
        <v>8.7780000000000011E-3</v>
      </c>
      <c r="Y84" s="106">
        <f t="shared" si="30"/>
        <v>6.7000000000000011E-3</v>
      </c>
      <c r="Z84" s="106">
        <f t="shared" si="31"/>
        <v>0</v>
      </c>
      <c r="AA84" s="106">
        <f t="shared" si="32"/>
        <v>0</v>
      </c>
      <c r="AB84" s="106">
        <f t="shared" si="33"/>
        <v>0</v>
      </c>
      <c r="AC84" s="106">
        <f t="shared" si="34"/>
        <v>0</v>
      </c>
      <c r="AD84" s="106">
        <f t="shared" si="35"/>
        <v>0</v>
      </c>
      <c r="AE84" s="106">
        <f t="shared" si="36"/>
        <v>0</v>
      </c>
      <c r="AF84" s="172">
        <f t="shared" si="43"/>
        <v>6.7000000000000011E-3</v>
      </c>
      <c r="AG84" s="106">
        <f t="shared" si="37"/>
        <v>0</v>
      </c>
      <c r="AH84" s="106">
        <f t="shared" si="38"/>
        <v>4.2500000000000003E-4</v>
      </c>
      <c r="AI84" s="106">
        <f t="shared" si="39"/>
        <v>0</v>
      </c>
      <c r="AJ84" s="106">
        <f t="shared" si="40"/>
        <v>0</v>
      </c>
      <c r="AK84" s="106">
        <f t="shared" si="46"/>
        <v>7.1250000000000011E-3</v>
      </c>
      <c r="AL84" s="107">
        <f t="shared" si="41"/>
        <v>6.4520999999999997</v>
      </c>
    </row>
    <row r="85" spans="1:39" ht="12.75">
      <c r="A85" s="89">
        <v>3</v>
      </c>
      <c r="B85" s="89">
        <v>5</v>
      </c>
      <c r="C85" s="96">
        <v>0.32</v>
      </c>
      <c r="D85" s="96">
        <v>0.34</v>
      </c>
      <c r="E85" s="97">
        <v>2.85</v>
      </c>
      <c r="F85" s="102">
        <f t="shared" si="23"/>
        <v>0.24376010098284909</v>
      </c>
      <c r="G85" s="89">
        <v>20</v>
      </c>
      <c r="H85" s="103">
        <f t="shared" si="28"/>
        <v>33.333333333333336</v>
      </c>
      <c r="I85" s="103">
        <f t="shared" si="29"/>
        <v>0.85875000000000012</v>
      </c>
      <c r="J85" s="89" t="s">
        <v>74</v>
      </c>
      <c r="K85" s="89">
        <v>10</v>
      </c>
      <c r="L85" s="105">
        <f t="shared" si="44"/>
        <v>2.85</v>
      </c>
      <c r="M85" s="89">
        <v>2.29</v>
      </c>
      <c r="Q85" s="89">
        <v>0.44</v>
      </c>
      <c r="R85" s="89">
        <v>0.12</v>
      </c>
      <c r="X85" s="106">
        <f t="shared" si="45"/>
        <v>8.7780000000000011E-3</v>
      </c>
      <c r="Y85" s="106">
        <f t="shared" si="30"/>
        <v>5.7250000000000009E-3</v>
      </c>
      <c r="Z85" s="106">
        <f t="shared" si="31"/>
        <v>0</v>
      </c>
      <c r="AA85" s="106">
        <f t="shared" si="32"/>
        <v>0</v>
      </c>
      <c r="AB85" s="106">
        <f t="shared" si="33"/>
        <v>0</v>
      </c>
      <c r="AC85" s="106">
        <f t="shared" si="34"/>
        <v>0</v>
      </c>
      <c r="AD85" s="106">
        <f t="shared" si="35"/>
        <v>0</v>
      </c>
      <c r="AE85" s="106">
        <f t="shared" si="36"/>
        <v>0</v>
      </c>
      <c r="AF85" s="172">
        <f t="shared" si="43"/>
        <v>5.7250000000000009E-3</v>
      </c>
      <c r="AG85" s="106">
        <f t="shared" si="37"/>
        <v>1.1000000000000001E-3</v>
      </c>
      <c r="AH85" s="106">
        <f t="shared" si="38"/>
        <v>3.0000000000000003E-4</v>
      </c>
      <c r="AI85" s="106">
        <f t="shared" si="39"/>
        <v>0</v>
      </c>
      <c r="AJ85" s="106">
        <f t="shared" si="40"/>
        <v>0</v>
      </c>
      <c r="AK85" s="106">
        <f t="shared" si="46"/>
        <v>7.1250000000000011E-3</v>
      </c>
      <c r="AL85" s="107">
        <f t="shared" si="41"/>
        <v>5.5131749999999995</v>
      </c>
    </row>
    <row r="86" spans="1:39" ht="12.75">
      <c r="A86" s="89">
        <v>3</v>
      </c>
      <c r="B86" s="89">
        <v>5</v>
      </c>
      <c r="C86" s="96">
        <v>0.32</v>
      </c>
      <c r="D86" s="96">
        <v>0.34</v>
      </c>
      <c r="E86" s="97">
        <v>2.85</v>
      </c>
      <c r="F86" s="102">
        <f t="shared" ref="F86:F149" si="47">SUMSQ(AVERAGE(C86:D86)/2)*PI()*E86</f>
        <v>0.24376010098284909</v>
      </c>
      <c r="G86" s="89">
        <v>20</v>
      </c>
      <c r="H86" s="103">
        <f t="shared" si="28"/>
        <v>33.333333333333336</v>
      </c>
      <c r="I86" s="103">
        <f t="shared" si="29"/>
        <v>1.0687500000000001</v>
      </c>
      <c r="J86" s="89" t="s">
        <v>74</v>
      </c>
      <c r="K86" s="89">
        <v>11</v>
      </c>
      <c r="L86" s="105">
        <f t="shared" si="44"/>
        <v>2.85</v>
      </c>
      <c r="O86" s="89">
        <v>2.85</v>
      </c>
      <c r="X86" s="106">
        <f t="shared" si="45"/>
        <v>8.7780000000000011E-3</v>
      </c>
      <c r="Y86" s="106">
        <f t="shared" si="30"/>
        <v>0</v>
      </c>
      <c r="Z86" s="106">
        <f t="shared" si="31"/>
        <v>0</v>
      </c>
      <c r="AA86" s="106">
        <f t="shared" si="32"/>
        <v>7.1250000000000011E-3</v>
      </c>
      <c r="AB86" s="106">
        <f t="shared" si="33"/>
        <v>0</v>
      </c>
      <c r="AC86" s="106">
        <f t="shared" si="34"/>
        <v>0</v>
      </c>
      <c r="AD86" s="106">
        <f t="shared" si="35"/>
        <v>0</v>
      </c>
      <c r="AE86" s="106">
        <f t="shared" si="36"/>
        <v>0</v>
      </c>
      <c r="AF86" s="172">
        <f t="shared" si="43"/>
        <v>7.1250000000000011E-3</v>
      </c>
      <c r="AG86" s="106">
        <f t="shared" si="37"/>
        <v>0</v>
      </c>
      <c r="AH86" s="106">
        <f t="shared" si="38"/>
        <v>0</v>
      </c>
      <c r="AI86" s="106">
        <f t="shared" si="39"/>
        <v>0</v>
      </c>
      <c r="AJ86" s="106">
        <f t="shared" si="40"/>
        <v>0</v>
      </c>
      <c r="AK86" s="106">
        <f t="shared" si="46"/>
        <v>7.1250000000000011E-3</v>
      </c>
      <c r="AL86" s="107">
        <f t="shared" si="41"/>
        <v>6.0918750000000008</v>
      </c>
    </row>
    <row r="87" spans="1:39" ht="12.75">
      <c r="A87" s="89">
        <v>3</v>
      </c>
      <c r="B87" s="89">
        <v>5</v>
      </c>
      <c r="C87" s="96">
        <v>0.32</v>
      </c>
      <c r="D87" s="96">
        <v>0.34</v>
      </c>
      <c r="E87" s="97">
        <v>2.85</v>
      </c>
      <c r="F87" s="102">
        <f t="shared" si="47"/>
        <v>0.24376010098284909</v>
      </c>
      <c r="G87" s="89">
        <v>20</v>
      </c>
      <c r="H87" s="103">
        <f t="shared" si="28"/>
        <v>33.333333333333336</v>
      </c>
      <c r="I87" s="103">
        <f t="shared" si="29"/>
        <v>1.0687500000000001</v>
      </c>
      <c r="J87" s="89" t="s">
        <v>74</v>
      </c>
      <c r="K87" s="89">
        <v>12</v>
      </c>
      <c r="L87" s="105">
        <f t="shared" si="44"/>
        <v>2.85</v>
      </c>
      <c r="O87" s="89">
        <v>2.85</v>
      </c>
      <c r="W87" s="89" t="s">
        <v>105</v>
      </c>
      <c r="X87" s="106">
        <f t="shared" si="45"/>
        <v>8.7780000000000011E-3</v>
      </c>
      <c r="Y87" s="106">
        <f t="shared" si="30"/>
        <v>0</v>
      </c>
      <c r="Z87" s="106">
        <f t="shared" si="31"/>
        <v>0</v>
      </c>
      <c r="AA87" s="106">
        <f t="shared" si="32"/>
        <v>7.1250000000000011E-3</v>
      </c>
      <c r="AB87" s="106">
        <f t="shared" si="33"/>
        <v>0</v>
      </c>
      <c r="AC87" s="106">
        <f t="shared" si="34"/>
        <v>0</v>
      </c>
      <c r="AD87" s="106">
        <f t="shared" si="35"/>
        <v>0</v>
      </c>
      <c r="AE87" s="106">
        <f t="shared" si="36"/>
        <v>0</v>
      </c>
      <c r="AF87" s="172">
        <f t="shared" si="43"/>
        <v>7.1250000000000011E-3</v>
      </c>
      <c r="AG87" s="106">
        <f t="shared" si="37"/>
        <v>0</v>
      </c>
      <c r="AH87" s="106">
        <f t="shared" si="38"/>
        <v>0</v>
      </c>
      <c r="AI87" s="106">
        <f t="shared" si="39"/>
        <v>0</v>
      </c>
      <c r="AJ87" s="106">
        <f t="shared" si="40"/>
        <v>0</v>
      </c>
      <c r="AK87" s="106">
        <f t="shared" si="46"/>
        <v>7.1250000000000011E-3</v>
      </c>
      <c r="AL87" s="107">
        <f t="shared" si="41"/>
        <v>6.0918750000000008</v>
      </c>
      <c r="AM87" s="89">
        <v>2</v>
      </c>
    </row>
    <row r="88" spans="1:39" ht="12.75">
      <c r="A88" s="89">
        <v>3</v>
      </c>
      <c r="B88" s="89">
        <v>5</v>
      </c>
      <c r="C88" s="96">
        <v>0.32</v>
      </c>
      <c r="D88" s="96">
        <v>0.34</v>
      </c>
      <c r="E88" s="97">
        <v>2.85</v>
      </c>
      <c r="F88" s="102">
        <f t="shared" si="47"/>
        <v>0.24376010098284909</v>
      </c>
      <c r="G88" s="89">
        <v>20</v>
      </c>
      <c r="H88" s="103">
        <f t="shared" si="28"/>
        <v>33.333333333333336</v>
      </c>
      <c r="I88" s="103">
        <f t="shared" si="29"/>
        <v>0.91875000000000018</v>
      </c>
      <c r="J88" s="89" t="s">
        <v>78</v>
      </c>
      <c r="K88" s="89">
        <v>1</v>
      </c>
      <c r="L88" s="105">
        <f t="shared" si="44"/>
        <v>2.4500000000000002</v>
      </c>
      <c r="M88" s="89">
        <v>2.4500000000000002</v>
      </c>
      <c r="X88" s="106">
        <f t="shared" si="45"/>
        <v>6.8796000000000005E-3</v>
      </c>
      <c r="Y88" s="106">
        <f t="shared" si="30"/>
        <v>6.1250000000000011E-3</v>
      </c>
      <c r="Z88" s="106">
        <f t="shared" si="31"/>
        <v>0</v>
      </c>
      <c r="AA88" s="106">
        <f t="shared" si="32"/>
        <v>0</v>
      </c>
      <c r="AB88" s="106">
        <f t="shared" si="33"/>
        <v>0</v>
      </c>
      <c r="AC88" s="106">
        <f t="shared" si="34"/>
        <v>0</v>
      </c>
      <c r="AD88" s="106">
        <f t="shared" si="35"/>
        <v>0</v>
      </c>
      <c r="AE88" s="106">
        <f t="shared" si="36"/>
        <v>0</v>
      </c>
      <c r="AF88" s="172">
        <f t="shared" si="43"/>
        <v>6.1250000000000011E-3</v>
      </c>
      <c r="AG88" s="106">
        <f t="shared" si="37"/>
        <v>0</v>
      </c>
      <c r="AH88" s="106">
        <f t="shared" si="38"/>
        <v>0</v>
      </c>
      <c r="AI88" s="106">
        <f t="shared" si="39"/>
        <v>0</v>
      </c>
      <c r="AJ88" s="106">
        <f t="shared" si="40"/>
        <v>0</v>
      </c>
      <c r="AK88" s="106">
        <f t="shared" si="46"/>
        <v>6.1250000000000011E-3</v>
      </c>
      <c r="AL88" s="107">
        <f t="shared" si="41"/>
        <v>5.8983749999999997</v>
      </c>
    </row>
    <row r="89" spans="1:39" ht="12.75">
      <c r="A89" s="89">
        <v>3</v>
      </c>
      <c r="B89" s="89">
        <v>5</v>
      </c>
      <c r="C89" s="96">
        <v>0.32</v>
      </c>
      <c r="D89" s="96">
        <v>0.34</v>
      </c>
      <c r="E89" s="97">
        <v>2.85</v>
      </c>
      <c r="F89" s="102">
        <f t="shared" si="47"/>
        <v>0.24376010098284909</v>
      </c>
      <c r="G89" s="89">
        <v>20</v>
      </c>
      <c r="H89" s="103">
        <f t="shared" si="28"/>
        <v>33.333333333333336</v>
      </c>
      <c r="I89" s="103">
        <f t="shared" si="29"/>
        <v>0.91875000000000018</v>
      </c>
      <c r="J89" s="89" t="s">
        <v>78</v>
      </c>
      <c r="K89" s="89">
        <v>2</v>
      </c>
      <c r="L89" s="105">
        <f t="shared" si="44"/>
        <v>2.4500000000000002</v>
      </c>
      <c r="M89" s="89">
        <v>2.4500000000000002</v>
      </c>
      <c r="X89" s="106">
        <f t="shared" si="45"/>
        <v>6.8796000000000005E-3</v>
      </c>
      <c r="Y89" s="106">
        <f t="shared" si="30"/>
        <v>6.1250000000000011E-3</v>
      </c>
      <c r="Z89" s="106">
        <f t="shared" si="31"/>
        <v>0</v>
      </c>
      <c r="AA89" s="106">
        <f t="shared" si="32"/>
        <v>0</v>
      </c>
      <c r="AB89" s="106">
        <f t="shared" si="33"/>
        <v>0</v>
      </c>
      <c r="AC89" s="106">
        <f t="shared" si="34"/>
        <v>0</v>
      </c>
      <c r="AD89" s="106">
        <f t="shared" si="35"/>
        <v>0</v>
      </c>
      <c r="AE89" s="106">
        <f t="shared" si="36"/>
        <v>0</v>
      </c>
      <c r="AF89" s="172">
        <f t="shared" si="43"/>
        <v>6.1250000000000011E-3</v>
      </c>
      <c r="AG89" s="106">
        <f t="shared" si="37"/>
        <v>0</v>
      </c>
      <c r="AH89" s="106">
        <f t="shared" si="38"/>
        <v>0</v>
      </c>
      <c r="AI89" s="106">
        <f t="shared" si="39"/>
        <v>0</v>
      </c>
      <c r="AJ89" s="106">
        <f t="shared" si="40"/>
        <v>0</v>
      </c>
      <c r="AK89" s="106">
        <f t="shared" si="46"/>
        <v>6.1250000000000011E-3</v>
      </c>
      <c r="AL89" s="107">
        <f t="shared" si="41"/>
        <v>5.8983749999999997</v>
      </c>
    </row>
    <row r="90" spans="1:39" ht="12.75">
      <c r="A90" s="89">
        <v>3</v>
      </c>
      <c r="B90" s="89">
        <v>5</v>
      </c>
      <c r="C90" s="96">
        <v>0.32</v>
      </c>
      <c r="D90" s="96">
        <v>0.34</v>
      </c>
      <c r="E90" s="97">
        <v>2.85</v>
      </c>
      <c r="F90" s="102">
        <f t="shared" si="47"/>
        <v>0.24376010098284909</v>
      </c>
      <c r="G90" s="89">
        <v>20</v>
      </c>
      <c r="H90" s="103">
        <f t="shared" si="28"/>
        <v>33.333333333333336</v>
      </c>
      <c r="I90" s="103">
        <f t="shared" si="29"/>
        <v>0.68250000000000022</v>
      </c>
      <c r="J90" s="89" t="s">
        <v>78</v>
      </c>
      <c r="K90" s="89">
        <v>3</v>
      </c>
      <c r="L90" s="105">
        <f t="shared" si="44"/>
        <v>1.82</v>
      </c>
      <c r="M90" s="89">
        <v>1.82</v>
      </c>
      <c r="X90" s="106">
        <f t="shared" si="45"/>
        <v>5.1105600000000001E-3</v>
      </c>
      <c r="Y90" s="106">
        <f t="shared" si="30"/>
        <v>4.5500000000000011E-3</v>
      </c>
      <c r="Z90" s="106">
        <f t="shared" si="31"/>
        <v>0</v>
      </c>
      <c r="AA90" s="106">
        <f t="shared" si="32"/>
        <v>0</v>
      </c>
      <c r="AB90" s="106">
        <f t="shared" si="33"/>
        <v>0</v>
      </c>
      <c r="AC90" s="106">
        <f t="shared" si="34"/>
        <v>0</v>
      </c>
      <c r="AD90" s="106">
        <f t="shared" si="35"/>
        <v>0</v>
      </c>
      <c r="AE90" s="106">
        <f t="shared" si="36"/>
        <v>0</v>
      </c>
      <c r="AF90" s="172">
        <f t="shared" si="43"/>
        <v>4.5500000000000011E-3</v>
      </c>
      <c r="AG90" s="106">
        <f t="shared" si="37"/>
        <v>0</v>
      </c>
      <c r="AH90" s="106">
        <f t="shared" si="38"/>
        <v>0</v>
      </c>
      <c r="AI90" s="106">
        <f t="shared" si="39"/>
        <v>0</v>
      </c>
      <c r="AJ90" s="106">
        <f t="shared" si="40"/>
        <v>0</v>
      </c>
      <c r="AK90" s="106">
        <f t="shared" si="46"/>
        <v>4.5500000000000011E-3</v>
      </c>
      <c r="AL90" s="107">
        <f t="shared" si="41"/>
        <v>4.3816499999999996</v>
      </c>
    </row>
    <row r="91" spans="1:39" ht="12.75">
      <c r="A91" s="89">
        <v>3</v>
      </c>
      <c r="B91" s="89">
        <v>5</v>
      </c>
      <c r="C91" s="96">
        <v>0.32</v>
      </c>
      <c r="D91" s="96">
        <v>0.34</v>
      </c>
      <c r="E91" s="97">
        <v>2.85</v>
      </c>
      <c r="F91" s="102">
        <f t="shared" si="47"/>
        <v>0.24376010098284909</v>
      </c>
      <c r="G91" s="89">
        <v>20</v>
      </c>
      <c r="H91" s="103">
        <f t="shared" si="28"/>
        <v>33.333333333333336</v>
      </c>
      <c r="I91" s="103">
        <f t="shared" si="29"/>
        <v>1.0687500000000001</v>
      </c>
      <c r="J91" s="89" t="s">
        <v>78</v>
      </c>
      <c r="K91" s="89">
        <v>4</v>
      </c>
      <c r="L91" s="105">
        <f t="shared" si="44"/>
        <v>2.85</v>
      </c>
      <c r="M91" s="89">
        <v>2.85</v>
      </c>
      <c r="X91" s="106">
        <f t="shared" si="45"/>
        <v>8.0027999999999992E-3</v>
      </c>
      <c r="Y91" s="106">
        <f t="shared" si="30"/>
        <v>7.1250000000000011E-3</v>
      </c>
      <c r="Z91" s="106">
        <f t="shared" si="31"/>
        <v>0</v>
      </c>
      <c r="AA91" s="106">
        <f t="shared" si="32"/>
        <v>0</v>
      </c>
      <c r="AB91" s="106">
        <f t="shared" si="33"/>
        <v>0</v>
      </c>
      <c r="AC91" s="106">
        <f t="shared" si="34"/>
        <v>0</v>
      </c>
      <c r="AD91" s="106">
        <f t="shared" si="35"/>
        <v>0</v>
      </c>
      <c r="AE91" s="106">
        <f t="shared" si="36"/>
        <v>0</v>
      </c>
      <c r="AF91" s="172">
        <f t="shared" si="43"/>
        <v>7.1250000000000011E-3</v>
      </c>
      <c r="AG91" s="106">
        <f t="shared" si="37"/>
        <v>0</v>
      </c>
      <c r="AH91" s="106">
        <f t="shared" si="38"/>
        <v>0</v>
      </c>
      <c r="AI91" s="106">
        <f t="shared" si="39"/>
        <v>0</v>
      </c>
      <c r="AJ91" s="106">
        <f t="shared" si="40"/>
        <v>0</v>
      </c>
      <c r="AK91" s="106">
        <f t="shared" si="46"/>
        <v>7.1250000000000011E-3</v>
      </c>
      <c r="AL91" s="107">
        <f t="shared" si="41"/>
        <v>6.8613749999999998</v>
      </c>
    </row>
    <row r="92" spans="1:39" ht="12.75">
      <c r="A92" s="89">
        <v>3</v>
      </c>
      <c r="B92" s="89">
        <v>5</v>
      </c>
      <c r="C92" s="96">
        <v>0.32</v>
      </c>
      <c r="D92" s="96">
        <v>0.34</v>
      </c>
      <c r="E92" s="97">
        <v>2.85</v>
      </c>
      <c r="F92" s="102">
        <f t="shared" si="47"/>
        <v>0.24376010098284909</v>
      </c>
      <c r="G92" s="89">
        <v>20</v>
      </c>
      <c r="H92" s="103">
        <f t="shared" si="28"/>
        <v>33.333333333333336</v>
      </c>
      <c r="I92" s="103">
        <f t="shared" si="29"/>
        <v>1.0687500000000001</v>
      </c>
      <c r="J92" s="89" t="s">
        <v>78</v>
      </c>
      <c r="K92" s="89">
        <v>5</v>
      </c>
      <c r="L92" s="105">
        <f t="shared" si="44"/>
        <v>2.85</v>
      </c>
      <c r="M92" s="89">
        <v>2.85</v>
      </c>
      <c r="W92" s="89" t="s">
        <v>106</v>
      </c>
      <c r="X92" s="106">
        <f t="shared" si="45"/>
        <v>8.0027999999999992E-3</v>
      </c>
      <c r="Y92" s="106">
        <f t="shared" si="30"/>
        <v>7.1250000000000011E-3</v>
      </c>
      <c r="Z92" s="106">
        <f t="shared" si="31"/>
        <v>0</v>
      </c>
      <c r="AA92" s="106">
        <f t="shared" si="32"/>
        <v>0</v>
      </c>
      <c r="AB92" s="106">
        <f t="shared" si="33"/>
        <v>0</v>
      </c>
      <c r="AC92" s="106">
        <f t="shared" si="34"/>
        <v>0</v>
      </c>
      <c r="AD92" s="106">
        <f t="shared" si="35"/>
        <v>0</v>
      </c>
      <c r="AE92" s="106">
        <f t="shared" si="36"/>
        <v>0</v>
      </c>
      <c r="AF92" s="172">
        <f t="shared" si="43"/>
        <v>7.1250000000000011E-3</v>
      </c>
      <c r="AG92" s="106">
        <f t="shared" si="37"/>
        <v>0</v>
      </c>
      <c r="AH92" s="106">
        <f t="shared" si="38"/>
        <v>0</v>
      </c>
      <c r="AI92" s="106">
        <f t="shared" si="39"/>
        <v>0</v>
      </c>
      <c r="AJ92" s="106">
        <f t="shared" si="40"/>
        <v>0</v>
      </c>
      <c r="AK92" s="106">
        <f t="shared" si="46"/>
        <v>7.1250000000000011E-3</v>
      </c>
      <c r="AL92" s="107">
        <f t="shared" si="41"/>
        <v>6.8613749999999998</v>
      </c>
      <c r="AM92" s="89">
        <v>1</v>
      </c>
    </row>
    <row r="93" spans="1:39" ht="12.75">
      <c r="A93" s="89">
        <v>3</v>
      </c>
      <c r="B93" s="89">
        <v>5</v>
      </c>
      <c r="C93" s="96">
        <v>0.32</v>
      </c>
      <c r="D93" s="96">
        <v>0.34</v>
      </c>
      <c r="E93" s="97">
        <v>2.85</v>
      </c>
      <c r="F93" s="102">
        <f t="shared" si="47"/>
        <v>0.24376010098284909</v>
      </c>
      <c r="G93" s="89">
        <v>20</v>
      </c>
      <c r="H93" s="103">
        <f t="shared" si="28"/>
        <v>33.333333333333336</v>
      </c>
      <c r="I93" s="103">
        <f t="shared" si="29"/>
        <v>0.54506250000000012</v>
      </c>
      <c r="J93" s="89" t="s">
        <v>79</v>
      </c>
      <c r="K93" s="89">
        <v>3</v>
      </c>
      <c r="L93" s="97">
        <v>2.85</v>
      </c>
      <c r="X93" s="106">
        <f>L93*VLOOKUP(J93,dimension,2,FALSE)*VLOOKUP(J93,dimension,3,FALSE)*K93</f>
        <v>4.5485999999999999E-3</v>
      </c>
      <c r="Y93" s="106">
        <f t="shared" si="30"/>
        <v>0</v>
      </c>
      <c r="Z93" s="106">
        <f t="shared" si="31"/>
        <v>0</v>
      </c>
      <c r="AA93" s="106">
        <f t="shared" si="32"/>
        <v>0</v>
      </c>
      <c r="AB93" s="106">
        <f t="shared" si="33"/>
        <v>0</v>
      </c>
      <c r="AC93" s="106">
        <f t="shared" si="34"/>
        <v>0</v>
      </c>
      <c r="AD93" s="106">
        <f t="shared" si="35"/>
        <v>0</v>
      </c>
      <c r="AE93" s="106">
        <f t="shared" si="36"/>
        <v>3.6337500000000011E-3</v>
      </c>
      <c r="AF93" s="172">
        <f t="shared" si="43"/>
        <v>3.6337500000000011E-3</v>
      </c>
      <c r="AG93" s="106">
        <f t="shared" si="37"/>
        <v>0</v>
      </c>
      <c r="AH93" s="106">
        <f t="shared" si="38"/>
        <v>0</v>
      </c>
      <c r="AI93" s="106">
        <f t="shared" si="39"/>
        <v>0</v>
      </c>
      <c r="AJ93" s="106">
        <f t="shared" si="40"/>
        <v>0</v>
      </c>
      <c r="AK93" s="106">
        <f>L93*VLOOKUP(J93,dimension,4,FALSE)*VLOOKUP(J93,dimension,5,FALSE)*K93</f>
        <v>3.6337500000000007E-3</v>
      </c>
      <c r="AL93" s="107">
        <f t="shared" si="41"/>
        <v>3.1068562500000008</v>
      </c>
    </row>
    <row r="94" spans="1:39" ht="12.75">
      <c r="A94" s="89">
        <v>3</v>
      </c>
      <c r="B94" s="89">
        <v>6</v>
      </c>
      <c r="C94" s="96">
        <v>0.34</v>
      </c>
      <c r="D94" s="96">
        <v>0.38500000000000001</v>
      </c>
      <c r="E94" s="97">
        <v>2.85</v>
      </c>
      <c r="F94" s="102">
        <f t="shared" si="47"/>
        <v>0.29413774811549598</v>
      </c>
      <c r="G94" s="89">
        <v>20.25</v>
      </c>
      <c r="H94" s="103">
        <f t="shared" si="28"/>
        <v>33.666666666666664</v>
      </c>
      <c r="I94" s="103">
        <f t="shared" si="29"/>
        <v>0.96750000000000014</v>
      </c>
      <c r="J94" s="89" t="s">
        <v>74</v>
      </c>
      <c r="K94" s="89">
        <v>1</v>
      </c>
      <c r="L94" s="105">
        <f t="shared" ref="L94:L110" si="48">SUM(M94:V94)</f>
        <v>2.85</v>
      </c>
      <c r="M94" s="89">
        <v>2.58</v>
      </c>
      <c r="Q94" s="89">
        <v>0.15</v>
      </c>
      <c r="R94" s="89">
        <v>0.12</v>
      </c>
      <c r="X94" s="106">
        <f t="shared" ref="X94:X110" si="49">L94*VLOOKUP(J94,dimension,2,FALSE)*VLOOKUP(J94,dimension,3,FALSE)</f>
        <v>8.7780000000000011E-3</v>
      </c>
      <c r="Y94" s="106">
        <f t="shared" si="30"/>
        <v>6.4500000000000009E-3</v>
      </c>
      <c r="Z94" s="106">
        <f t="shared" si="31"/>
        <v>0</v>
      </c>
      <c r="AA94" s="106">
        <f t="shared" si="32"/>
        <v>0</v>
      </c>
      <c r="AB94" s="106">
        <f t="shared" si="33"/>
        <v>0</v>
      </c>
      <c r="AC94" s="106">
        <f t="shared" si="34"/>
        <v>0</v>
      </c>
      <c r="AD94" s="106">
        <f t="shared" si="35"/>
        <v>0</v>
      </c>
      <c r="AE94" s="106">
        <f t="shared" si="36"/>
        <v>0</v>
      </c>
      <c r="AF94" s="172">
        <f t="shared" si="43"/>
        <v>6.4500000000000009E-3</v>
      </c>
      <c r="AG94" s="106">
        <f t="shared" si="37"/>
        <v>3.7500000000000001E-4</v>
      </c>
      <c r="AH94" s="106">
        <f t="shared" si="38"/>
        <v>3.0000000000000003E-4</v>
      </c>
      <c r="AI94" s="106">
        <f t="shared" si="39"/>
        <v>0</v>
      </c>
      <c r="AJ94" s="106">
        <f t="shared" si="40"/>
        <v>0</v>
      </c>
      <c r="AK94" s="106">
        <f t="shared" ref="AK94:AK110" si="50">L94*VLOOKUP(J94,dimension,4,FALSE)*VLOOKUP(J94,dimension,5,FALSE)</f>
        <v>7.1250000000000011E-3</v>
      </c>
      <c r="AL94" s="107">
        <f t="shared" si="41"/>
        <v>6.2113499999999995</v>
      </c>
    </row>
    <row r="95" spans="1:39" ht="12.75">
      <c r="A95" s="89">
        <v>3</v>
      </c>
      <c r="B95" s="89">
        <v>6</v>
      </c>
      <c r="C95" s="96">
        <v>0.34</v>
      </c>
      <c r="D95" s="96">
        <v>0.38500000000000001</v>
      </c>
      <c r="E95" s="97">
        <v>2.85</v>
      </c>
      <c r="F95" s="102">
        <f t="shared" si="47"/>
        <v>0.29413774811549598</v>
      </c>
      <c r="G95" s="89">
        <v>20.25</v>
      </c>
      <c r="H95" s="103">
        <f t="shared" si="28"/>
        <v>33.666666666666664</v>
      </c>
      <c r="I95" s="103">
        <f t="shared" si="29"/>
        <v>0.81000000000000016</v>
      </c>
      <c r="J95" s="89" t="s">
        <v>74</v>
      </c>
      <c r="K95" s="89">
        <v>2</v>
      </c>
      <c r="L95" s="105">
        <f t="shared" si="48"/>
        <v>2.16</v>
      </c>
      <c r="M95" s="89">
        <v>2.16</v>
      </c>
      <c r="X95" s="106">
        <f t="shared" si="49"/>
        <v>6.6528000000000004E-3</v>
      </c>
      <c r="Y95" s="106">
        <f t="shared" si="30"/>
        <v>5.4000000000000012E-3</v>
      </c>
      <c r="Z95" s="106">
        <f t="shared" si="31"/>
        <v>0</v>
      </c>
      <c r="AA95" s="106">
        <f t="shared" si="32"/>
        <v>0</v>
      </c>
      <c r="AB95" s="106">
        <f t="shared" si="33"/>
        <v>0</v>
      </c>
      <c r="AC95" s="106">
        <f t="shared" si="34"/>
        <v>0</v>
      </c>
      <c r="AD95" s="106">
        <f t="shared" si="35"/>
        <v>0</v>
      </c>
      <c r="AE95" s="106">
        <f t="shared" si="36"/>
        <v>0</v>
      </c>
      <c r="AF95" s="172">
        <f t="shared" si="43"/>
        <v>5.4000000000000012E-3</v>
      </c>
      <c r="AG95" s="106">
        <f t="shared" si="37"/>
        <v>0</v>
      </c>
      <c r="AH95" s="106">
        <f t="shared" si="38"/>
        <v>0</v>
      </c>
      <c r="AI95" s="106">
        <f t="shared" si="39"/>
        <v>0</v>
      </c>
      <c r="AJ95" s="106">
        <f t="shared" si="40"/>
        <v>0</v>
      </c>
      <c r="AK95" s="106">
        <f t="shared" si="50"/>
        <v>5.4000000000000012E-3</v>
      </c>
      <c r="AL95" s="107">
        <f t="shared" si="41"/>
        <v>5.2001999999999997</v>
      </c>
    </row>
    <row r="96" spans="1:39" ht="12.75">
      <c r="A96" s="89">
        <v>3</v>
      </c>
      <c r="B96" s="89">
        <v>6</v>
      </c>
      <c r="C96" s="96">
        <v>0.34</v>
      </c>
      <c r="D96" s="96">
        <v>0.38500000000000001</v>
      </c>
      <c r="E96" s="97">
        <v>2.85</v>
      </c>
      <c r="F96" s="102">
        <f t="shared" si="47"/>
        <v>0.29413774811549598</v>
      </c>
      <c r="G96" s="89">
        <v>20.25</v>
      </c>
      <c r="H96" s="103">
        <f t="shared" si="28"/>
        <v>33.666666666666664</v>
      </c>
      <c r="I96" s="103">
        <f t="shared" si="29"/>
        <v>1.0687500000000001</v>
      </c>
      <c r="J96" s="89" t="s">
        <v>74</v>
      </c>
      <c r="K96" s="89">
        <v>3</v>
      </c>
      <c r="L96" s="105">
        <f t="shared" si="48"/>
        <v>2.85</v>
      </c>
      <c r="O96" s="89">
        <v>2.85</v>
      </c>
      <c r="X96" s="106">
        <f t="shared" si="49"/>
        <v>8.7780000000000011E-3</v>
      </c>
      <c r="Y96" s="106">
        <f t="shared" si="30"/>
        <v>0</v>
      </c>
      <c r="Z96" s="106">
        <f t="shared" si="31"/>
        <v>0</v>
      </c>
      <c r="AA96" s="106">
        <f t="shared" si="32"/>
        <v>7.1250000000000011E-3</v>
      </c>
      <c r="AB96" s="106">
        <f t="shared" si="33"/>
        <v>0</v>
      </c>
      <c r="AC96" s="106">
        <f t="shared" si="34"/>
        <v>0</v>
      </c>
      <c r="AD96" s="106">
        <f t="shared" si="35"/>
        <v>0</v>
      </c>
      <c r="AE96" s="106">
        <f t="shared" si="36"/>
        <v>0</v>
      </c>
      <c r="AF96" s="172">
        <f t="shared" si="43"/>
        <v>7.1250000000000011E-3</v>
      </c>
      <c r="AG96" s="106">
        <f t="shared" si="37"/>
        <v>0</v>
      </c>
      <c r="AH96" s="106">
        <f t="shared" si="38"/>
        <v>0</v>
      </c>
      <c r="AI96" s="106">
        <f t="shared" si="39"/>
        <v>0</v>
      </c>
      <c r="AJ96" s="106">
        <f t="shared" si="40"/>
        <v>0</v>
      </c>
      <c r="AK96" s="106">
        <f t="shared" si="50"/>
        <v>7.1250000000000011E-3</v>
      </c>
      <c r="AL96" s="107">
        <f t="shared" si="41"/>
        <v>6.0918750000000008</v>
      </c>
    </row>
    <row r="97" spans="1:38" ht="12.75">
      <c r="A97" s="89">
        <v>3</v>
      </c>
      <c r="B97" s="89">
        <v>6</v>
      </c>
      <c r="C97" s="96">
        <v>0.34</v>
      </c>
      <c r="D97" s="96">
        <v>0.38500000000000001</v>
      </c>
      <c r="E97" s="97">
        <v>2.85</v>
      </c>
      <c r="F97" s="102">
        <f t="shared" si="47"/>
        <v>0.29413774811549598</v>
      </c>
      <c r="G97" s="89">
        <v>20.25</v>
      </c>
      <c r="H97" s="103">
        <f t="shared" si="28"/>
        <v>33.666666666666664</v>
      </c>
      <c r="I97" s="103">
        <f t="shared" si="29"/>
        <v>0.99375000000000013</v>
      </c>
      <c r="J97" s="89" t="s">
        <v>74</v>
      </c>
      <c r="K97" s="89">
        <v>4</v>
      </c>
      <c r="L97" s="105">
        <f t="shared" si="48"/>
        <v>2.85</v>
      </c>
      <c r="M97" s="89">
        <v>2.19</v>
      </c>
      <c r="Q97" s="89">
        <v>0.2</v>
      </c>
      <c r="U97" s="89">
        <v>0.46</v>
      </c>
      <c r="X97" s="106">
        <f t="shared" si="49"/>
        <v>8.7780000000000011E-3</v>
      </c>
      <c r="Y97" s="106">
        <f t="shared" si="30"/>
        <v>5.4750000000000007E-3</v>
      </c>
      <c r="Z97" s="106">
        <f t="shared" si="31"/>
        <v>0</v>
      </c>
      <c r="AA97" s="106">
        <f t="shared" si="32"/>
        <v>0</v>
      </c>
      <c r="AB97" s="106">
        <f t="shared" si="33"/>
        <v>0</v>
      </c>
      <c r="AC97" s="106">
        <f t="shared" si="34"/>
        <v>1.1500000000000002E-3</v>
      </c>
      <c r="AD97" s="106">
        <f t="shared" si="35"/>
        <v>0</v>
      </c>
      <c r="AE97" s="106">
        <f t="shared" si="36"/>
        <v>0</v>
      </c>
      <c r="AF97" s="172">
        <f t="shared" si="43"/>
        <v>6.6250000000000007E-3</v>
      </c>
      <c r="AG97" s="106">
        <f t="shared" si="37"/>
        <v>5.0000000000000012E-4</v>
      </c>
      <c r="AH97" s="106">
        <f t="shared" si="38"/>
        <v>0</v>
      </c>
      <c r="AI97" s="106">
        <f t="shared" si="39"/>
        <v>0</v>
      </c>
      <c r="AJ97" s="106">
        <f t="shared" si="40"/>
        <v>0</v>
      </c>
      <c r="AK97" s="106">
        <f t="shared" si="50"/>
        <v>7.1250000000000011E-3</v>
      </c>
      <c r="AL97" s="107">
        <f t="shared" si="41"/>
        <v>6.0486749999999994</v>
      </c>
    </row>
    <row r="98" spans="1:38" ht="12.75">
      <c r="A98" s="89">
        <v>3</v>
      </c>
      <c r="B98" s="89">
        <v>6</v>
      </c>
      <c r="C98" s="96">
        <v>0.34</v>
      </c>
      <c r="D98" s="96">
        <v>0.38500000000000001</v>
      </c>
      <c r="E98" s="97">
        <v>2.85</v>
      </c>
      <c r="F98" s="102">
        <f t="shared" si="47"/>
        <v>0.29413774811549598</v>
      </c>
      <c r="G98" s="89">
        <v>20.25</v>
      </c>
      <c r="H98" s="103">
        <f t="shared" si="28"/>
        <v>33.666666666666664</v>
      </c>
      <c r="I98" s="103">
        <f t="shared" si="29"/>
        <v>0.74250000000000005</v>
      </c>
      <c r="J98" s="89" t="s">
        <v>74</v>
      </c>
      <c r="K98" s="89">
        <v>5</v>
      </c>
      <c r="L98" s="105">
        <f t="shared" si="48"/>
        <v>1.98</v>
      </c>
      <c r="M98" s="89">
        <v>1.98</v>
      </c>
      <c r="X98" s="106">
        <f t="shared" si="49"/>
        <v>6.0984000000000003E-3</v>
      </c>
      <c r="Y98" s="106">
        <f t="shared" si="30"/>
        <v>4.9500000000000004E-3</v>
      </c>
      <c r="Z98" s="106">
        <f t="shared" si="31"/>
        <v>0</v>
      </c>
      <c r="AA98" s="106">
        <f t="shared" si="32"/>
        <v>0</v>
      </c>
      <c r="AB98" s="106">
        <f t="shared" si="33"/>
        <v>0</v>
      </c>
      <c r="AC98" s="106">
        <f t="shared" si="34"/>
        <v>0</v>
      </c>
      <c r="AD98" s="106">
        <f t="shared" si="35"/>
        <v>0</v>
      </c>
      <c r="AE98" s="106">
        <f t="shared" si="36"/>
        <v>0</v>
      </c>
      <c r="AF98" s="172">
        <f t="shared" si="43"/>
        <v>4.9500000000000004E-3</v>
      </c>
      <c r="AG98" s="106">
        <f t="shared" si="37"/>
        <v>0</v>
      </c>
      <c r="AH98" s="106">
        <f t="shared" si="38"/>
        <v>0</v>
      </c>
      <c r="AI98" s="106">
        <f t="shared" si="39"/>
        <v>0</v>
      </c>
      <c r="AJ98" s="106">
        <f t="shared" si="40"/>
        <v>0</v>
      </c>
      <c r="AK98" s="106">
        <f t="shared" si="50"/>
        <v>4.9500000000000004E-3</v>
      </c>
      <c r="AL98" s="107">
        <f t="shared" si="41"/>
        <v>4.7668499999999998</v>
      </c>
    </row>
    <row r="99" spans="1:38" ht="12.75">
      <c r="A99" s="89">
        <v>3</v>
      </c>
      <c r="B99" s="89">
        <v>6</v>
      </c>
      <c r="C99" s="96">
        <v>0.34</v>
      </c>
      <c r="D99" s="96">
        <v>0.38500000000000001</v>
      </c>
      <c r="E99" s="97">
        <v>2.85</v>
      </c>
      <c r="F99" s="102">
        <f t="shared" si="47"/>
        <v>0.29413774811549598</v>
      </c>
      <c r="G99" s="89">
        <v>20.25</v>
      </c>
      <c r="H99" s="103">
        <f t="shared" si="28"/>
        <v>33.666666666666664</v>
      </c>
      <c r="I99" s="103">
        <f t="shared" si="29"/>
        <v>1.0687500000000001</v>
      </c>
      <c r="J99" s="89" t="s">
        <v>74</v>
      </c>
      <c r="K99" s="89">
        <v>6</v>
      </c>
      <c r="L99" s="105">
        <f t="shared" si="48"/>
        <v>2.85</v>
      </c>
      <c r="M99" s="89">
        <v>2.85</v>
      </c>
      <c r="X99" s="106">
        <f t="shared" si="49"/>
        <v>8.7780000000000011E-3</v>
      </c>
      <c r="Y99" s="106">
        <f t="shared" si="30"/>
        <v>7.1250000000000011E-3</v>
      </c>
      <c r="Z99" s="106">
        <f t="shared" si="31"/>
        <v>0</v>
      </c>
      <c r="AA99" s="106">
        <f t="shared" si="32"/>
        <v>0</v>
      </c>
      <c r="AB99" s="106">
        <f t="shared" si="33"/>
        <v>0</v>
      </c>
      <c r="AC99" s="106">
        <f t="shared" si="34"/>
        <v>0</v>
      </c>
      <c r="AD99" s="106">
        <f t="shared" si="35"/>
        <v>0</v>
      </c>
      <c r="AE99" s="106">
        <f t="shared" si="36"/>
        <v>0</v>
      </c>
      <c r="AF99" s="172">
        <f t="shared" si="43"/>
        <v>7.1250000000000011E-3</v>
      </c>
      <c r="AG99" s="106">
        <f t="shared" si="37"/>
        <v>0</v>
      </c>
      <c r="AH99" s="106">
        <f t="shared" si="38"/>
        <v>0</v>
      </c>
      <c r="AI99" s="106">
        <f t="shared" si="39"/>
        <v>0</v>
      </c>
      <c r="AJ99" s="106">
        <f t="shared" si="40"/>
        <v>0</v>
      </c>
      <c r="AK99" s="106">
        <f t="shared" si="50"/>
        <v>7.1250000000000011E-3</v>
      </c>
      <c r="AL99" s="107">
        <f t="shared" si="41"/>
        <v>6.8613749999999998</v>
      </c>
    </row>
    <row r="100" spans="1:38" ht="12.75">
      <c r="A100" s="89">
        <v>3</v>
      </c>
      <c r="B100" s="89">
        <v>6</v>
      </c>
      <c r="C100" s="96">
        <v>0.34</v>
      </c>
      <c r="D100" s="96">
        <v>0.38500000000000001</v>
      </c>
      <c r="E100" s="97">
        <v>2.85</v>
      </c>
      <c r="F100" s="102">
        <f t="shared" si="47"/>
        <v>0.29413774811549598</v>
      </c>
      <c r="G100" s="89">
        <v>20.25</v>
      </c>
      <c r="H100" s="103">
        <f t="shared" si="28"/>
        <v>33.666666666666664</v>
      </c>
      <c r="I100" s="103">
        <f t="shared" si="29"/>
        <v>1.0687500000000001</v>
      </c>
      <c r="J100" s="89" t="s">
        <v>74</v>
      </c>
      <c r="K100" s="89">
        <v>7</v>
      </c>
      <c r="L100" s="105">
        <f t="shared" si="48"/>
        <v>2.85</v>
      </c>
      <c r="M100" s="89">
        <v>2.85</v>
      </c>
      <c r="X100" s="106">
        <f t="shared" si="49"/>
        <v>8.7780000000000011E-3</v>
      </c>
      <c r="Y100" s="106">
        <f t="shared" si="30"/>
        <v>7.1250000000000011E-3</v>
      </c>
      <c r="Z100" s="106">
        <f t="shared" si="31"/>
        <v>0</v>
      </c>
      <c r="AA100" s="106">
        <f t="shared" si="32"/>
        <v>0</v>
      </c>
      <c r="AB100" s="106">
        <f t="shared" si="33"/>
        <v>0</v>
      </c>
      <c r="AC100" s="106">
        <f t="shared" si="34"/>
        <v>0</v>
      </c>
      <c r="AD100" s="106">
        <f t="shared" si="35"/>
        <v>0</v>
      </c>
      <c r="AE100" s="106">
        <f t="shared" si="36"/>
        <v>0</v>
      </c>
      <c r="AF100" s="172">
        <f t="shared" si="43"/>
        <v>7.1250000000000011E-3</v>
      </c>
      <c r="AG100" s="106">
        <f t="shared" si="37"/>
        <v>0</v>
      </c>
      <c r="AH100" s="106">
        <f t="shared" si="38"/>
        <v>0</v>
      </c>
      <c r="AI100" s="106">
        <f t="shared" si="39"/>
        <v>0</v>
      </c>
      <c r="AJ100" s="106">
        <f t="shared" si="40"/>
        <v>0</v>
      </c>
      <c r="AK100" s="106">
        <f t="shared" si="50"/>
        <v>7.1250000000000011E-3</v>
      </c>
      <c r="AL100" s="107">
        <f t="shared" si="41"/>
        <v>6.8613749999999998</v>
      </c>
    </row>
    <row r="101" spans="1:38" ht="12.75">
      <c r="A101" s="89">
        <v>3</v>
      </c>
      <c r="B101" s="89">
        <v>6</v>
      </c>
      <c r="C101" s="96">
        <v>0.34</v>
      </c>
      <c r="D101" s="96">
        <v>0.38500000000000001</v>
      </c>
      <c r="E101" s="97">
        <v>2.85</v>
      </c>
      <c r="F101" s="102">
        <f t="shared" si="47"/>
        <v>0.29413774811549598</v>
      </c>
      <c r="G101" s="89">
        <v>20.25</v>
      </c>
      <c r="H101" s="103">
        <f t="shared" si="28"/>
        <v>33.666666666666664</v>
      </c>
      <c r="I101" s="103">
        <f t="shared" si="29"/>
        <v>1.0687500000000001</v>
      </c>
      <c r="J101" s="89" t="s">
        <v>74</v>
      </c>
      <c r="K101" s="89">
        <v>8</v>
      </c>
      <c r="L101" s="105">
        <f t="shared" si="48"/>
        <v>2.85</v>
      </c>
      <c r="O101" s="89">
        <v>2.85</v>
      </c>
      <c r="X101" s="106">
        <f t="shared" si="49"/>
        <v>8.7780000000000011E-3</v>
      </c>
      <c r="Y101" s="106">
        <f t="shared" si="30"/>
        <v>0</v>
      </c>
      <c r="Z101" s="106">
        <f t="shared" si="31"/>
        <v>0</v>
      </c>
      <c r="AA101" s="106">
        <f t="shared" si="32"/>
        <v>7.1250000000000011E-3</v>
      </c>
      <c r="AB101" s="106">
        <f t="shared" si="33"/>
        <v>0</v>
      </c>
      <c r="AC101" s="106">
        <f t="shared" si="34"/>
        <v>0</v>
      </c>
      <c r="AD101" s="106">
        <f t="shared" si="35"/>
        <v>0</v>
      </c>
      <c r="AE101" s="106">
        <f t="shared" si="36"/>
        <v>0</v>
      </c>
      <c r="AF101" s="172">
        <f t="shared" si="43"/>
        <v>7.1250000000000011E-3</v>
      </c>
      <c r="AG101" s="106">
        <f t="shared" si="37"/>
        <v>0</v>
      </c>
      <c r="AH101" s="106">
        <f t="shared" si="38"/>
        <v>0</v>
      </c>
      <c r="AI101" s="106">
        <f t="shared" si="39"/>
        <v>0</v>
      </c>
      <c r="AJ101" s="106">
        <f t="shared" si="40"/>
        <v>0</v>
      </c>
      <c r="AK101" s="106">
        <f t="shared" si="50"/>
        <v>7.1250000000000011E-3</v>
      </c>
      <c r="AL101" s="107">
        <f t="shared" si="41"/>
        <v>6.0918750000000008</v>
      </c>
    </row>
    <row r="102" spans="1:38" ht="12.75">
      <c r="A102" s="89">
        <v>3</v>
      </c>
      <c r="B102" s="89">
        <v>6</v>
      </c>
      <c r="C102" s="96">
        <v>0.34</v>
      </c>
      <c r="D102" s="96">
        <v>0.38500000000000001</v>
      </c>
      <c r="E102" s="97">
        <v>2.85</v>
      </c>
      <c r="F102" s="102">
        <f t="shared" si="47"/>
        <v>0.29413774811549598</v>
      </c>
      <c r="G102" s="89">
        <v>20.25</v>
      </c>
      <c r="H102" s="103">
        <f t="shared" si="28"/>
        <v>33.666666666666664</v>
      </c>
      <c r="I102" s="103">
        <f t="shared" si="29"/>
        <v>1.0687500000000001</v>
      </c>
      <c r="J102" s="89" t="s">
        <v>74</v>
      </c>
      <c r="K102" s="89">
        <v>9</v>
      </c>
      <c r="L102" s="105">
        <f t="shared" si="48"/>
        <v>2.85</v>
      </c>
      <c r="O102" s="89">
        <v>2.85</v>
      </c>
      <c r="X102" s="106">
        <f t="shared" si="49"/>
        <v>8.7780000000000011E-3</v>
      </c>
      <c r="Y102" s="106">
        <f t="shared" si="30"/>
        <v>0</v>
      </c>
      <c r="Z102" s="106">
        <f t="shared" si="31"/>
        <v>0</v>
      </c>
      <c r="AA102" s="106">
        <f t="shared" si="32"/>
        <v>7.1250000000000011E-3</v>
      </c>
      <c r="AB102" s="106">
        <f t="shared" si="33"/>
        <v>0</v>
      </c>
      <c r="AC102" s="106">
        <f t="shared" si="34"/>
        <v>0</v>
      </c>
      <c r="AD102" s="106">
        <f t="shared" si="35"/>
        <v>0</v>
      </c>
      <c r="AE102" s="106">
        <f t="shared" si="36"/>
        <v>0</v>
      </c>
      <c r="AF102" s="172">
        <f t="shared" si="43"/>
        <v>7.1250000000000011E-3</v>
      </c>
      <c r="AG102" s="106">
        <f t="shared" si="37"/>
        <v>0</v>
      </c>
      <c r="AH102" s="106">
        <f t="shared" si="38"/>
        <v>0</v>
      </c>
      <c r="AI102" s="106">
        <f t="shared" si="39"/>
        <v>0</v>
      </c>
      <c r="AJ102" s="106">
        <f t="shared" si="40"/>
        <v>0</v>
      </c>
      <c r="AK102" s="106">
        <f t="shared" si="50"/>
        <v>7.1250000000000011E-3</v>
      </c>
      <c r="AL102" s="107">
        <f t="shared" si="41"/>
        <v>6.0918750000000008</v>
      </c>
    </row>
    <row r="103" spans="1:38" ht="12.75">
      <c r="A103" s="89">
        <v>3</v>
      </c>
      <c r="B103" s="89">
        <v>6</v>
      </c>
      <c r="C103" s="96">
        <v>0.34</v>
      </c>
      <c r="D103" s="96">
        <v>0.38500000000000001</v>
      </c>
      <c r="E103" s="97">
        <v>2.85</v>
      </c>
      <c r="F103" s="102">
        <f t="shared" si="47"/>
        <v>0.29413774811549598</v>
      </c>
      <c r="G103" s="89">
        <v>20.25</v>
      </c>
      <c r="H103" s="103">
        <f t="shared" si="28"/>
        <v>33.666666666666664</v>
      </c>
      <c r="I103" s="103">
        <f t="shared" si="29"/>
        <v>0.9375</v>
      </c>
      <c r="J103" s="89" t="s">
        <v>74</v>
      </c>
      <c r="K103" s="89">
        <v>10</v>
      </c>
      <c r="L103" s="105">
        <f t="shared" si="48"/>
        <v>2.85</v>
      </c>
      <c r="M103" s="89">
        <v>2.5</v>
      </c>
      <c r="Q103" s="89">
        <v>0.35</v>
      </c>
      <c r="X103" s="106">
        <f t="shared" si="49"/>
        <v>8.7780000000000011E-3</v>
      </c>
      <c r="Y103" s="106">
        <f t="shared" si="30"/>
        <v>6.2500000000000003E-3</v>
      </c>
      <c r="Z103" s="106">
        <f t="shared" si="31"/>
        <v>0</v>
      </c>
      <c r="AA103" s="106">
        <f t="shared" si="32"/>
        <v>0</v>
      </c>
      <c r="AB103" s="106">
        <f t="shared" si="33"/>
        <v>0</v>
      </c>
      <c r="AC103" s="106">
        <f t="shared" si="34"/>
        <v>0</v>
      </c>
      <c r="AD103" s="106">
        <f t="shared" si="35"/>
        <v>0</v>
      </c>
      <c r="AE103" s="106">
        <f t="shared" si="36"/>
        <v>0</v>
      </c>
      <c r="AF103" s="172">
        <f t="shared" si="43"/>
        <v>6.2500000000000003E-3</v>
      </c>
      <c r="AG103" s="106">
        <f t="shared" si="37"/>
        <v>8.7499999999999991E-4</v>
      </c>
      <c r="AH103" s="106">
        <f t="shared" si="38"/>
        <v>0</v>
      </c>
      <c r="AI103" s="106">
        <f t="shared" si="39"/>
        <v>0</v>
      </c>
      <c r="AJ103" s="106">
        <f t="shared" si="40"/>
        <v>0</v>
      </c>
      <c r="AK103" s="106">
        <f t="shared" si="50"/>
        <v>7.1250000000000011E-3</v>
      </c>
      <c r="AL103" s="107">
        <f t="shared" si="41"/>
        <v>6.0187499999999989</v>
      </c>
    </row>
    <row r="104" spans="1:38" ht="12.75">
      <c r="A104" s="89">
        <v>3</v>
      </c>
      <c r="B104" s="89">
        <v>6</v>
      </c>
      <c r="C104" s="96">
        <v>0.34</v>
      </c>
      <c r="D104" s="96">
        <v>0.38500000000000001</v>
      </c>
      <c r="E104" s="97">
        <v>2.85</v>
      </c>
      <c r="F104" s="102">
        <f t="shared" si="47"/>
        <v>0.29413774811549598</v>
      </c>
      <c r="G104" s="89">
        <v>20.25</v>
      </c>
      <c r="H104" s="103">
        <f t="shared" si="28"/>
        <v>33.666666666666664</v>
      </c>
      <c r="I104" s="103">
        <f t="shared" si="29"/>
        <v>1.0575000000000001</v>
      </c>
      <c r="J104" s="89" t="s">
        <v>74</v>
      </c>
      <c r="K104" s="89">
        <v>11</v>
      </c>
      <c r="L104" s="105">
        <f t="shared" si="48"/>
        <v>2.85</v>
      </c>
      <c r="M104" s="89">
        <v>1.01</v>
      </c>
      <c r="N104" s="89">
        <v>1.81</v>
      </c>
      <c r="Q104" s="89">
        <v>0.03</v>
      </c>
      <c r="X104" s="106">
        <f t="shared" si="49"/>
        <v>8.7780000000000011E-3</v>
      </c>
      <c r="Y104" s="106">
        <f t="shared" si="30"/>
        <v>2.5250000000000003E-3</v>
      </c>
      <c r="Z104" s="106">
        <f t="shared" si="31"/>
        <v>4.5250000000000004E-3</v>
      </c>
      <c r="AA104" s="106">
        <f t="shared" si="32"/>
        <v>0</v>
      </c>
      <c r="AB104" s="106">
        <f t="shared" si="33"/>
        <v>0</v>
      </c>
      <c r="AC104" s="106">
        <f t="shared" si="34"/>
        <v>0</v>
      </c>
      <c r="AD104" s="106">
        <f t="shared" si="35"/>
        <v>0</v>
      </c>
      <c r="AE104" s="106">
        <f t="shared" si="36"/>
        <v>0</v>
      </c>
      <c r="AF104" s="172">
        <f t="shared" si="43"/>
        <v>7.0500000000000007E-3</v>
      </c>
      <c r="AG104" s="106">
        <f t="shared" si="37"/>
        <v>7.5000000000000007E-5</v>
      </c>
      <c r="AH104" s="106">
        <f t="shared" si="38"/>
        <v>0</v>
      </c>
      <c r="AI104" s="106">
        <f t="shared" si="39"/>
        <v>0</v>
      </c>
      <c r="AJ104" s="106">
        <f t="shared" si="40"/>
        <v>0</v>
      </c>
      <c r="AK104" s="106">
        <f t="shared" si="50"/>
        <v>7.1250000000000011E-3</v>
      </c>
      <c r="AL104" s="107">
        <f t="shared" si="41"/>
        <v>6.7891499999999994</v>
      </c>
    </row>
    <row r="105" spans="1:38" ht="12.75">
      <c r="A105" s="89">
        <v>3</v>
      </c>
      <c r="B105" s="89">
        <v>6</v>
      </c>
      <c r="C105" s="96">
        <v>0.34</v>
      </c>
      <c r="D105" s="96">
        <v>0.38500000000000001</v>
      </c>
      <c r="E105" s="97">
        <v>2.85</v>
      </c>
      <c r="F105" s="102">
        <f t="shared" si="47"/>
        <v>0.29413774811549598</v>
      </c>
      <c r="G105" s="89">
        <v>20.25</v>
      </c>
      <c r="H105" s="103">
        <f t="shared" si="28"/>
        <v>33.666666666666664</v>
      </c>
      <c r="I105" s="103">
        <f t="shared" si="29"/>
        <v>0.95625000000000004</v>
      </c>
      <c r="J105" s="89" t="s">
        <v>74</v>
      </c>
      <c r="K105" s="89">
        <v>12</v>
      </c>
      <c r="L105" s="105">
        <f t="shared" si="48"/>
        <v>2.8499999999999996</v>
      </c>
      <c r="M105" s="89">
        <v>1.1100000000000001</v>
      </c>
      <c r="N105" s="89">
        <v>1.44</v>
      </c>
      <c r="Q105" s="89">
        <v>0.19</v>
      </c>
      <c r="R105" s="89">
        <v>0.11</v>
      </c>
      <c r="X105" s="106">
        <f t="shared" si="49"/>
        <v>8.7779999999999993E-3</v>
      </c>
      <c r="Y105" s="106">
        <f t="shared" si="30"/>
        <v>2.7750000000000006E-3</v>
      </c>
      <c r="Z105" s="106">
        <f t="shared" si="31"/>
        <v>3.5999999999999999E-3</v>
      </c>
      <c r="AA105" s="106">
        <f t="shared" si="32"/>
        <v>0</v>
      </c>
      <c r="AB105" s="106">
        <f t="shared" si="33"/>
        <v>0</v>
      </c>
      <c r="AC105" s="106">
        <f t="shared" si="34"/>
        <v>0</v>
      </c>
      <c r="AD105" s="106">
        <f t="shared" si="35"/>
        <v>0</v>
      </c>
      <c r="AE105" s="106">
        <f t="shared" si="36"/>
        <v>0</v>
      </c>
      <c r="AF105" s="172">
        <f t="shared" si="43"/>
        <v>6.3750000000000005E-3</v>
      </c>
      <c r="AG105" s="106">
        <f t="shared" si="37"/>
        <v>4.7500000000000011E-4</v>
      </c>
      <c r="AH105" s="106">
        <f t="shared" si="38"/>
        <v>2.7500000000000002E-4</v>
      </c>
      <c r="AI105" s="106">
        <f t="shared" si="39"/>
        <v>0</v>
      </c>
      <c r="AJ105" s="106">
        <f t="shared" si="40"/>
        <v>0</v>
      </c>
      <c r="AK105" s="106">
        <f t="shared" si="50"/>
        <v>7.1249999999999994E-3</v>
      </c>
      <c r="AL105" s="107">
        <f t="shared" si="41"/>
        <v>6.1391249999999999</v>
      </c>
    </row>
    <row r="106" spans="1:38" ht="12.75">
      <c r="A106" s="89">
        <v>3</v>
      </c>
      <c r="B106" s="89">
        <v>6</v>
      </c>
      <c r="C106" s="96">
        <v>0.34</v>
      </c>
      <c r="D106" s="96">
        <v>0.38500000000000001</v>
      </c>
      <c r="E106" s="97">
        <v>2.85</v>
      </c>
      <c r="F106" s="102">
        <f t="shared" si="47"/>
        <v>0.29413774811549598</v>
      </c>
      <c r="G106" s="89">
        <v>20.25</v>
      </c>
      <c r="H106" s="103">
        <f t="shared" si="28"/>
        <v>33.666666666666664</v>
      </c>
      <c r="I106" s="103">
        <f t="shared" si="29"/>
        <v>1.0687500000000001</v>
      </c>
      <c r="J106" s="89" t="s">
        <v>74</v>
      </c>
      <c r="K106" s="89">
        <v>13</v>
      </c>
      <c r="L106" s="105">
        <f t="shared" si="48"/>
        <v>2.85</v>
      </c>
      <c r="M106" s="89">
        <v>2.85</v>
      </c>
      <c r="X106" s="106">
        <f t="shared" si="49"/>
        <v>8.7780000000000011E-3</v>
      </c>
      <c r="Y106" s="106">
        <f t="shared" si="30"/>
        <v>7.1250000000000011E-3</v>
      </c>
      <c r="Z106" s="106">
        <f t="shared" si="31"/>
        <v>0</v>
      </c>
      <c r="AA106" s="106">
        <f t="shared" si="32"/>
        <v>0</v>
      </c>
      <c r="AB106" s="106">
        <f t="shared" si="33"/>
        <v>0</v>
      </c>
      <c r="AC106" s="106">
        <f t="shared" si="34"/>
        <v>0</v>
      </c>
      <c r="AD106" s="106">
        <f t="shared" si="35"/>
        <v>0</v>
      </c>
      <c r="AE106" s="106">
        <f t="shared" si="36"/>
        <v>0</v>
      </c>
      <c r="AF106" s="172">
        <f t="shared" si="43"/>
        <v>7.1250000000000011E-3</v>
      </c>
      <c r="AG106" s="106">
        <f t="shared" si="37"/>
        <v>0</v>
      </c>
      <c r="AH106" s="106">
        <f t="shared" si="38"/>
        <v>0</v>
      </c>
      <c r="AI106" s="106">
        <f t="shared" si="39"/>
        <v>0</v>
      </c>
      <c r="AJ106" s="106">
        <f t="shared" si="40"/>
        <v>0</v>
      </c>
      <c r="AK106" s="106">
        <f t="shared" si="50"/>
        <v>7.1250000000000011E-3</v>
      </c>
      <c r="AL106" s="107">
        <f t="shared" si="41"/>
        <v>6.8613749999999998</v>
      </c>
    </row>
    <row r="107" spans="1:38" ht="12.75">
      <c r="A107" s="89">
        <v>3</v>
      </c>
      <c r="B107" s="89">
        <v>6</v>
      </c>
      <c r="C107" s="96">
        <v>0.34</v>
      </c>
      <c r="D107" s="96">
        <v>0.38500000000000001</v>
      </c>
      <c r="E107" s="97">
        <v>2.85</v>
      </c>
      <c r="F107" s="102">
        <f t="shared" si="47"/>
        <v>0.29413774811549598</v>
      </c>
      <c r="G107" s="89">
        <v>20.25</v>
      </c>
      <c r="H107" s="103">
        <f t="shared" si="28"/>
        <v>33.666666666666664</v>
      </c>
      <c r="I107" s="103">
        <f t="shared" si="29"/>
        <v>0.96750000000000014</v>
      </c>
      <c r="J107" s="89" t="s">
        <v>74</v>
      </c>
      <c r="K107" s="89">
        <v>14</v>
      </c>
      <c r="L107" s="105">
        <f t="shared" si="48"/>
        <v>2.85</v>
      </c>
      <c r="M107" s="89">
        <v>2.58</v>
      </c>
      <c r="Q107" s="89">
        <v>0.27</v>
      </c>
      <c r="X107" s="106">
        <f t="shared" si="49"/>
        <v>8.7780000000000011E-3</v>
      </c>
      <c r="Y107" s="106">
        <f t="shared" si="30"/>
        <v>6.4500000000000009E-3</v>
      </c>
      <c r="Z107" s="106">
        <f t="shared" si="31"/>
        <v>0</v>
      </c>
      <c r="AA107" s="106">
        <f t="shared" si="32"/>
        <v>0</v>
      </c>
      <c r="AB107" s="106">
        <f t="shared" si="33"/>
        <v>0</v>
      </c>
      <c r="AC107" s="106">
        <f t="shared" si="34"/>
        <v>0</v>
      </c>
      <c r="AD107" s="106">
        <f t="shared" si="35"/>
        <v>0</v>
      </c>
      <c r="AE107" s="106">
        <f t="shared" si="36"/>
        <v>0</v>
      </c>
      <c r="AF107" s="172">
        <f t="shared" si="43"/>
        <v>6.4500000000000009E-3</v>
      </c>
      <c r="AG107" s="106">
        <f t="shared" si="37"/>
        <v>6.7500000000000014E-4</v>
      </c>
      <c r="AH107" s="106">
        <f t="shared" si="38"/>
        <v>0</v>
      </c>
      <c r="AI107" s="106">
        <f t="shared" si="39"/>
        <v>0</v>
      </c>
      <c r="AJ107" s="106">
        <f t="shared" si="40"/>
        <v>0</v>
      </c>
      <c r="AK107" s="106">
        <f t="shared" si="50"/>
        <v>7.1250000000000011E-3</v>
      </c>
      <c r="AL107" s="107">
        <f t="shared" si="41"/>
        <v>6.2113499999999995</v>
      </c>
    </row>
    <row r="108" spans="1:38" ht="12.75">
      <c r="A108" s="89">
        <v>3</v>
      </c>
      <c r="B108" s="89">
        <v>6</v>
      </c>
      <c r="C108" s="96">
        <v>0.34</v>
      </c>
      <c r="D108" s="96">
        <v>0.38500000000000001</v>
      </c>
      <c r="E108" s="97">
        <v>2.85</v>
      </c>
      <c r="F108" s="102">
        <f t="shared" si="47"/>
        <v>0.29413774811549598</v>
      </c>
      <c r="G108" s="89">
        <v>20.25</v>
      </c>
      <c r="H108" s="103">
        <f t="shared" si="28"/>
        <v>33.666666666666664</v>
      </c>
      <c r="I108" s="103">
        <f t="shared" si="29"/>
        <v>1.0687500000000001</v>
      </c>
      <c r="J108" s="89" t="s">
        <v>78</v>
      </c>
      <c r="K108" s="89">
        <v>1</v>
      </c>
      <c r="L108" s="105">
        <f t="shared" si="48"/>
        <v>2.85</v>
      </c>
      <c r="M108" s="89">
        <v>2.85</v>
      </c>
      <c r="X108" s="106">
        <f t="shared" si="49"/>
        <v>8.0027999999999992E-3</v>
      </c>
      <c r="Y108" s="106">
        <f t="shared" si="30"/>
        <v>7.1250000000000011E-3</v>
      </c>
      <c r="Z108" s="106">
        <f t="shared" si="31"/>
        <v>0</v>
      </c>
      <c r="AA108" s="106">
        <f t="shared" si="32"/>
        <v>0</v>
      </c>
      <c r="AB108" s="106">
        <f t="shared" si="33"/>
        <v>0</v>
      </c>
      <c r="AC108" s="106">
        <f t="shared" si="34"/>
        <v>0</v>
      </c>
      <c r="AD108" s="106">
        <f t="shared" si="35"/>
        <v>0</v>
      </c>
      <c r="AE108" s="106">
        <f t="shared" si="36"/>
        <v>0</v>
      </c>
      <c r="AF108" s="172">
        <f t="shared" si="43"/>
        <v>7.1250000000000011E-3</v>
      </c>
      <c r="AG108" s="106">
        <f t="shared" si="37"/>
        <v>0</v>
      </c>
      <c r="AH108" s="106">
        <f t="shared" si="38"/>
        <v>0</v>
      </c>
      <c r="AI108" s="106">
        <f t="shared" si="39"/>
        <v>0</v>
      </c>
      <c r="AJ108" s="106">
        <f t="shared" si="40"/>
        <v>0</v>
      </c>
      <c r="AK108" s="106">
        <f t="shared" si="50"/>
        <v>7.1250000000000011E-3</v>
      </c>
      <c r="AL108" s="107">
        <f t="shared" si="41"/>
        <v>6.8613749999999998</v>
      </c>
    </row>
    <row r="109" spans="1:38" ht="12.75">
      <c r="A109" s="89">
        <v>3</v>
      </c>
      <c r="B109" s="89">
        <v>6</v>
      </c>
      <c r="C109" s="96">
        <v>0.34</v>
      </c>
      <c r="D109" s="96">
        <v>0.38500000000000001</v>
      </c>
      <c r="E109" s="97">
        <v>2.85</v>
      </c>
      <c r="F109" s="102">
        <f t="shared" si="47"/>
        <v>0.29413774811549598</v>
      </c>
      <c r="G109" s="89">
        <v>20.25</v>
      </c>
      <c r="H109" s="103">
        <f t="shared" si="28"/>
        <v>33.666666666666664</v>
      </c>
      <c r="I109" s="103">
        <f t="shared" si="29"/>
        <v>1.0687500000000001</v>
      </c>
      <c r="J109" s="89" t="s">
        <v>78</v>
      </c>
      <c r="K109" s="89">
        <v>2</v>
      </c>
      <c r="L109" s="105">
        <f t="shared" si="48"/>
        <v>2.85</v>
      </c>
      <c r="M109" s="89">
        <v>2.85</v>
      </c>
      <c r="X109" s="106">
        <f t="shared" si="49"/>
        <v>8.0027999999999992E-3</v>
      </c>
      <c r="Y109" s="106">
        <f t="shared" si="30"/>
        <v>7.1250000000000011E-3</v>
      </c>
      <c r="Z109" s="106">
        <f t="shared" si="31"/>
        <v>0</v>
      </c>
      <c r="AA109" s="106">
        <f t="shared" si="32"/>
        <v>0</v>
      </c>
      <c r="AB109" s="106">
        <f t="shared" si="33"/>
        <v>0</v>
      </c>
      <c r="AC109" s="106">
        <f t="shared" si="34"/>
        <v>0</v>
      </c>
      <c r="AD109" s="106">
        <f t="shared" si="35"/>
        <v>0</v>
      </c>
      <c r="AE109" s="106">
        <f t="shared" si="36"/>
        <v>0</v>
      </c>
      <c r="AF109" s="172">
        <f t="shared" si="43"/>
        <v>7.1250000000000011E-3</v>
      </c>
      <c r="AG109" s="106">
        <f t="shared" si="37"/>
        <v>0</v>
      </c>
      <c r="AH109" s="106">
        <f t="shared" si="38"/>
        <v>0</v>
      </c>
      <c r="AI109" s="106">
        <f t="shared" si="39"/>
        <v>0</v>
      </c>
      <c r="AJ109" s="106">
        <f t="shared" si="40"/>
        <v>0</v>
      </c>
      <c r="AK109" s="106">
        <f t="shared" si="50"/>
        <v>7.1250000000000011E-3</v>
      </c>
      <c r="AL109" s="107">
        <f t="shared" si="41"/>
        <v>6.8613749999999998</v>
      </c>
    </row>
    <row r="110" spans="1:38" ht="12.75">
      <c r="A110" s="89">
        <v>3</v>
      </c>
      <c r="B110" s="89">
        <v>6</v>
      </c>
      <c r="C110" s="96">
        <v>0.34</v>
      </c>
      <c r="D110" s="96">
        <v>0.38500000000000001</v>
      </c>
      <c r="E110" s="97">
        <v>2.85</v>
      </c>
      <c r="F110" s="102">
        <f t="shared" si="47"/>
        <v>0.29413774811549598</v>
      </c>
      <c r="G110" s="89">
        <v>20.25</v>
      </c>
      <c r="H110" s="103">
        <f t="shared" si="28"/>
        <v>33.666666666666664</v>
      </c>
      <c r="I110" s="103">
        <f t="shared" si="29"/>
        <v>1.0687500000000001</v>
      </c>
      <c r="J110" s="89" t="s">
        <v>78</v>
      </c>
      <c r="K110" s="89">
        <v>3</v>
      </c>
      <c r="L110" s="105">
        <f t="shared" si="48"/>
        <v>2.85</v>
      </c>
      <c r="M110" s="89">
        <v>2.85</v>
      </c>
      <c r="X110" s="106">
        <f t="shared" si="49"/>
        <v>8.0027999999999992E-3</v>
      </c>
      <c r="Y110" s="106">
        <f t="shared" si="30"/>
        <v>7.1250000000000011E-3</v>
      </c>
      <c r="Z110" s="106">
        <f t="shared" si="31"/>
        <v>0</v>
      </c>
      <c r="AA110" s="106">
        <f t="shared" si="32"/>
        <v>0</v>
      </c>
      <c r="AB110" s="106">
        <f t="shared" si="33"/>
        <v>0</v>
      </c>
      <c r="AC110" s="106">
        <f t="shared" si="34"/>
        <v>0</v>
      </c>
      <c r="AD110" s="106">
        <f t="shared" si="35"/>
        <v>0</v>
      </c>
      <c r="AE110" s="106">
        <f t="shared" si="36"/>
        <v>0</v>
      </c>
      <c r="AF110" s="172">
        <f t="shared" si="43"/>
        <v>7.1250000000000011E-3</v>
      </c>
      <c r="AG110" s="106">
        <f t="shared" si="37"/>
        <v>0</v>
      </c>
      <c r="AH110" s="106">
        <f t="shared" si="38"/>
        <v>0</v>
      </c>
      <c r="AI110" s="106">
        <f t="shared" si="39"/>
        <v>0</v>
      </c>
      <c r="AJ110" s="106">
        <f t="shared" si="40"/>
        <v>0</v>
      </c>
      <c r="AK110" s="106">
        <f t="shared" si="50"/>
        <v>7.1250000000000011E-3</v>
      </c>
      <c r="AL110" s="107">
        <f t="shared" si="41"/>
        <v>6.8613749999999998</v>
      </c>
    </row>
    <row r="111" spans="1:38" ht="12.75">
      <c r="A111" s="89">
        <v>3</v>
      </c>
      <c r="B111" s="89">
        <v>6</v>
      </c>
      <c r="C111" s="96">
        <v>0.34</v>
      </c>
      <c r="D111" s="96">
        <v>0.38500000000000001</v>
      </c>
      <c r="E111" s="97">
        <v>2.85</v>
      </c>
      <c r="F111" s="102">
        <f t="shared" si="47"/>
        <v>0.29413774811549598</v>
      </c>
      <c r="G111" s="89">
        <v>20.25</v>
      </c>
      <c r="H111" s="103">
        <f t="shared" si="28"/>
        <v>33.666666666666664</v>
      </c>
      <c r="I111" s="103">
        <f t="shared" si="29"/>
        <v>1.8168750000000002</v>
      </c>
      <c r="J111" s="89" t="s">
        <v>79</v>
      </c>
      <c r="K111" s="89">
        <v>10</v>
      </c>
      <c r="L111" s="97">
        <v>2.85</v>
      </c>
      <c r="X111" s="106">
        <f>L111*VLOOKUP(J111,dimension,2,FALSE)*VLOOKUP(J111,dimension,3,FALSE)*K111</f>
        <v>1.5162000000000002E-2</v>
      </c>
      <c r="Y111" s="106">
        <f t="shared" si="30"/>
        <v>0</v>
      </c>
      <c r="Z111" s="106">
        <f t="shared" si="31"/>
        <v>0</v>
      </c>
      <c r="AA111" s="106">
        <f t="shared" si="32"/>
        <v>0</v>
      </c>
      <c r="AB111" s="106">
        <f t="shared" si="33"/>
        <v>0</v>
      </c>
      <c r="AC111" s="106">
        <f t="shared" si="34"/>
        <v>0</v>
      </c>
      <c r="AD111" s="106">
        <f t="shared" si="35"/>
        <v>0</v>
      </c>
      <c r="AE111" s="106">
        <f t="shared" si="36"/>
        <v>1.2112500000000002E-2</v>
      </c>
      <c r="AF111" s="172">
        <f t="shared" si="43"/>
        <v>1.2112500000000002E-2</v>
      </c>
      <c r="AG111" s="106">
        <f t="shared" si="37"/>
        <v>0</v>
      </c>
      <c r="AH111" s="106">
        <f t="shared" si="38"/>
        <v>0</v>
      </c>
      <c r="AI111" s="106">
        <f t="shared" si="39"/>
        <v>0</v>
      </c>
      <c r="AJ111" s="106">
        <f t="shared" si="40"/>
        <v>0</v>
      </c>
      <c r="AK111" s="106">
        <f>L111*VLOOKUP(J111,dimension,4,FALSE)*VLOOKUP(J111,dimension,5,FALSE)*K111</f>
        <v>1.2112500000000003E-2</v>
      </c>
      <c r="AL111" s="107">
        <f t="shared" si="41"/>
        <v>10.356187500000003</v>
      </c>
    </row>
    <row r="112" spans="1:38" ht="12.75">
      <c r="A112" s="89">
        <v>4</v>
      </c>
      <c r="B112" s="89">
        <v>7</v>
      </c>
      <c r="C112" s="96">
        <v>0.32</v>
      </c>
      <c r="D112" s="96">
        <v>0.33</v>
      </c>
      <c r="E112" s="97">
        <v>2.8</v>
      </c>
      <c r="F112" s="102">
        <f t="shared" si="47"/>
        <v>0.23228150682479531</v>
      </c>
      <c r="G112" s="89">
        <v>19</v>
      </c>
      <c r="H112" s="103">
        <f t="shared" si="28"/>
        <v>32</v>
      </c>
      <c r="I112" s="103">
        <f t="shared" si="29"/>
        <v>0.55125000000000002</v>
      </c>
      <c r="J112" s="89" t="s">
        <v>74</v>
      </c>
      <c r="K112" s="89">
        <v>1</v>
      </c>
      <c r="L112" s="105">
        <f t="shared" ref="L112:L126" si="51">SUM(M112:V112)</f>
        <v>1.47</v>
      </c>
      <c r="M112" s="89">
        <v>0.87</v>
      </c>
      <c r="V112" s="89">
        <v>0.6</v>
      </c>
      <c r="X112" s="106">
        <f t="shared" ref="X112:X126" si="52">L112*VLOOKUP(J112,dimension,2,FALSE)*VLOOKUP(J112,dimension,3,FALSE)</f>
        <v>4.5276000000000005E-3</v>
      </c>
      <c r="Y112" s="106">
        <f t="shared" si="30"/>
        <v>2.1750000000000003E-3</v>
      </c>
      <c r="Z112" s="106">
        <f t="shared" si="31"/>
        <v>0</v>
      </c>
      <c r="AA112" s="106">
        <f t="shared" si="32"/>
        <v>0</v>
      </c>
      <c r="AB112" s="106">
        <f t="shared" si="33"/>
        <v>0</v>
      </c>
      <c r="AC112" s="106">
        <f t="shared" si="34"/>
        <v>0</v>
      </c>
      <c r="AD112" s="106">
        <f t="shared" si="35"/>
        <v>1.5E-3</v>
      </c>
      <c r="AE112" s="106">
        <f t="shared" si="36"/>
        <v>0</v>
      </c>
      <c r="AF112" s="172">
        <f t="shared" si="43"/>
        <v>3.6750000000000003E-3</v>
      </c>
      <c r="AG112" s="106">
        <f t="shared" si="37"/>
        <v>0</v>
      </c>
      <c r="AH112" s="106">
        <f t="shared" si="38"/>
        <v>0</v>
      </c>
      <c r="AI112" s="106">
        <f t="shared" si="39"/>
        <v>0</v>
      </c>
      <c r="AJ112" s="106">
        <f t="shared" si="40"/>
        <v>0</v>
      </c>
      <c r="AK112" s="106">
        <f t="shared" ref="AK112:AK126" si="53">L112*VLOOKUP(J112,dimension,4,FALSE)*VLOOKUP(J112,dimension,5,FALSE)</f>
        <v>3.6749999999999999E-3</v>
      </c>
      <c r="AL112" s="107">
        <f t="shared" si="41"/>
        <v>3.2150249999999998</v>
      </c>
    </row>
    <row r="113" spans="1:40" ht="12.75">
      <c r="A113" s="89">
        <v>4</v>
      </c>
      <c r="B113" s="89">
        <v>7</v>
      </c>
      <c r="C113" s="96">
        <v>0.32</v>
      </c>
      <c r="D113" s="96">
        <v>0.33</v>
      </c>
      <c r="E113" s="97">
        <v>2.8</v>
      </c>
      <c r="F113" s="102">
        <f t="shared" si="47"/>
        <v>0.23228150682479531</v>
      </c>
      <c r="G113" s="89">
        <v>19</v>
      </c>
      <c r="H113" s="103">
        <f t="shared" si="28"/>
        <v>32</v>
      </c>
      <c r="I113" s="103">
        <f t="shared" si="29"/>
        <v>0.91875000000000007</v>
      </c>
      <c r="J113" s="89" t="s">
        <v>74</v>
      </c>
      <c r="K113" s="89">
        <v>2</v>
      </c>
      <c r="L113" s="105">
        <f t="shared" si="51"/>
        <v>2.54</v>
      </c>
      <c r="M113" s="89">
        <v>1.48</v>
      </c>
      <c r="Q113" s="89">
        <v>0.09</v>
      </c>
      <c r="U113" s="89">
        <v>0.37</v>
      </c>
      <c r="V113" s="89">
        <v>0.6</v>
      </c>
      <c r="X113" s="106">
        <f t="shared" si="52"/>
        <v>7.8232000000000006E-3</v>
      </c>
      <c r="Y113" s="106">
        <f t="shared" si="30"/>
        <v>3.7000000000000002E-3</v>
      </c>
      <c r="Z113" s="106">
        <f t="shared" si="31"/>
        <v>0</v>
      </c>
      <c r="AA113" s="106">
        <f t="shared" si="32"/>
        <v>0</v>
      </c>
      <c r="AB113" s="106">
        <f t="shared" si="33"/>
        <v>0</v>
      </c>
      <c r="AC113" s="106">
        <f t="shared" si="34"/>
        <v>9.2500000000000004E-4</v>
      </c>
      <c r="AD113" s="106">
        <f t="shared" si="35"/>
        <v>1.5E-3</v>
      </c>
      <c r="AE113" s="106">
        <f t="shared" si="36"/>
        <v>0</v>
      </c>
      <c r="AF113" s="172">
        <f t="shared" si="43"/>
        <v>6.1250000000000002E-3</v>
      </c>
      <c r="AG113" s="106">
        <f t="shared" si="37"/>
        <v>2.2499999999999999E-4</v>
      </c>
      <c r="AH113" s="106">
        <f t="shared" si="38"/>
        <v>0</v>
      </c>
      <c r="AI113" s="106">
        <f t="shared" si="39"/>
        <v>0</v>
      </c>
      <c r="AJ113" s="106">
        <f t="shared" si="40"/>
        <v>0</v>
      </c>
      <c r="AK113" s="106">
        <f t="shared" si="53"/>
        <v>6.3500000000000006E-3</v>
      </c>
      <c r="AL113" s="107">
        <f t="shared" si="41"/>
        <v>5.307974999999999</v>
      </c>
    </row>
    <row r="114" spans="1:40" ht="12.75">
      <c r="A114" s="89">
        <v>4</v>
      </c>
      <c r="B114" s="89">
        <v>7</v>
      </c>
      <c r="C114" s="96">
        <v>0.32</v>
      </c>
      <c r="D114" s="96">
        <v>0.33</v>
      </c>
      <c r="E114" s="97">
        <v>2.8</v>
      </c>
      <c r="F114" s="102">
        <f t="shared" si="47"/>
        <v>0.23228150682479531</v>
      </c>
      <c r="G114" s="89">
        <v>19</v>
      </c>
      <c r="H114" s="103">
        <f t="shared" si="28"/>
        <v>32</v>
      </c>
      <c r="I114" s="103">
        <f t="shared" si="29"/>
        <v>0.94875000000000009</v>
      </c>
      <c r="J114" s="89" t="s">
        <v>74</v>
      </c>
      <c r="K114" s="89">
        <v>3</v>
      </c>
      <c r="L114" s="105">
        <f t="shared" si="51"/>
        <v>2.8</v>
      </c>
      <c r="M114" s="89">
        <v>1.21</v>
      </c>
      <c r="Q114" s="89">
        <v>0.27</v>
      </c>
      <c r="U114" s="89">
        <v>0.5</v>
      </c>
      <c r="V114" s="89">
        <v>0.82</v>
      </c>
      <c r="X114" s="106">
        <f t="shared" si="52"/>
        <v>8.6239999999999997E-3</v>
      </c>
      <c r="Y114" s="106">
        <f t="shared" si="30"/>
        <v>3.0249999999999999E-3</v>
      </c>
      <c r="Z114" s="106">
        <f t="shared" si="31"/>
        <v>0</v>
      </c>
      <c r="AA114" s="106">
        <f t="shared" si="32"/>
        <v>0</v>
      </c>
      <c r="AB114" s="106">
        <f t="shared" si="33"/>
        <v>0</v>
      </c>
      <c r="AC114" s="106">
        <f t="shared" si="34"/>
        <v>1.2500000000000002E-3</v>
      </c>
      <c r="AD114" s="106">
        <f t="shared" si="35"/>
        <v>2.0500000000000002E-3</v>
      </c>
      <c r="AE114" s="106">
        <f t="shared" si="36"/>
        <v>0</v>
      </c>
      <c r="AF114" s="172">
        <f t="shared" si="43"/>
        <v>6.3250000000000008E-3</v>
      </c>
      <c r="AG114" s="106">
        <f t="shared" si="37"/>
        <v>6.7500000000000014E-4</v>
      </c>
      <c r="AH114" s="106">
        <f t="shared" si="38"/>
        <v>0</v>
      </c>
      <c r="AI114" s="106">
        <f t="shared" si="39"/>
        <v>0</v>
      </c>
      <c r="AJ114" s="106">
        <f t="shared" si="40"/>
        <v>0</v>
      </c>
      <c r="AK114" s="106">
        <f t="shared" si="53"/>
        <v>6.9999999999999993E-3</v>
      </c>
      <c r="AL114" s="107">
        <f t="shared" si="41"/>
        <v>5.2881749999999998</v>
      </c>
    </row>
    <row r="115" spans="1:40" ht="12.75">
      <c r="A115" s="89">
        <v>4</v>
      </c>
      <c r="B115" s="89">
        <v>7</v>
      </c>
      <c r="C115" s="96">
        <v>0.32</v>
      </c>
      <c r="D115" s="96">
        <v>0.33</v>
      </c>
      <c r="E115" s="97">
        <v>2.8</v>
      </c>
      <c r="F115" s="102">
        <f t="shared" si="47"/>
        <v>0.23228150682479531</v>
      </c>
      <c r="G115" s="89">
        <v>19</v>
      </c>
      <c r="H115" s="103">
        <f t="shared" si="28"/>
        <v>32</v>
      </c>
      <c r="I115" s="103">
        <f t="shared" si="29"/>
        <v>0.99375000000000013</v>
      </c>
      <c r="J115" s="89" t="s">
        <v>74</v>
      </c>
      <c r="K115" s="89">
        <v>4</v>
      </c>
      <c r="L115" s="105">
        <f t="shared" si="51"/>
        <v>2.8</v>
      </c>
      <c r="M115" s="89">
        <v>2.02</v>
      </c>
      <c r="Q115" s="89">
        <v>0.15</v>
      </c>
      <c r="V115" s="89">
        <v>0.63</v>
      </c>
      <c r="X115" s="106">
        <f t="shared" si="52"/>
        <v>8.6239999999999997E-3</v>
      </c>
      <c r="Y115" s="106">
        <f t="shared" si="30"/>
        <v>5.0500000000000007E-3</v>
      </c>
      <c r="Z115" s="106">
        <f t="shared" si="31"/>
        <v>0</v>
      </c>
      <c r="AA115" s="106">
        <f t="shared" si="32"/>
        <v>0</v>
      </c>
      <c r="AB115" s="106">
        <f t="shared" si="33"/>
        <v>0</v>
      </c>
      <c r="AC115" s="106">
        <f t="shared" si="34"/>
        <v>0</v>
      </c>
      <c r="AD115" s="106">
        <f t="shared" si="35"/>
        <v>1.575E-3</v>
      </c>
      <c r="AE115" s="106">
        <f t="shared" si="36"/>
        <v>0</v>
      </c>
      <c r="AF115" s="172">
        <f t="shared" si="43"/>
        <v>6.6250000000000007E-3</v>
      </c>
      <c r="AG115" s="106">
        <f t="shared" si="37"/>
        <v>3.7500000000000001E-4</v>
      </c>
      <c r="AH115" s="106">
        <f t="shared" si="38"/>
        <v>0</v>
      </c>
      <c r="AI115" s="106">
        <f t="shared" si="39"/>
        <v>0</v>
      </c>
      <c r="AJ115" s="106">
        <f t="shared" si="40"/>
        <v>0</v>
      </c>
      <c r="AK115" s="106">
        <f t="shared" si="53"/>
        <v>6.9999999999999993E-3</v>
      </c>
      <c r="AL115" s="107">
        <f t="shared" si="41"/>
        <v>6.039674999999999</v>
      </c>
    </row>
    <row r="116" spans="1:40" ht="12.75">
      <c r="A116" s="89">
        <v>4</v>
      </c>
      <c r="B116" s="89">
        <v>7</v>
      </c>
      <c r="C116" s="96">
        <v>0.32</v>
      </c>
      <c r="D116" s="96">
        <v>0.33</v>
      </c>
      <c r="E116" s="97">
        <v>2.8</v>
      </c>
      <c r="F116" s="102">
        <f t="shared" si="47"/>
        <v>0.23228150682479531</v>
      </c>
      <c r="G116" s="89">
        <v>19</v>
      </c>
      <c r="H116" s="103">
        <f t="shared" si="28"/>
        <v>32</v>
      </c>
      <c r="I116" s="103">
        <f t="shared" si="29"/>
        <v>1.0162500000000001</v>
      </c>
      <c r="J116" s="89" t="s">
        <v>74</v>
      </c>
      <c r="K116" s="89">
        <v>5</v>
      </c>
      <c r="L116" s="105">
        <f t="shared" si="51"/>
        <v>2.8</v>
      </c>
      <c r="M116" s="89">
        <v>1.1599999999999999</v>
      </c>
      <c r="N116" s="89">
        <v>1.55</v>
      </c>
      <c r="Q116" s="89">
        <v>0.09</v>
      </c>
      <c r="X116" s="106">
        <f t="shared" si="52"/>
        <v>8.6239999999999997E-3</v>
      </c>
      <c r="Y116" s="106">
        <f t="shared" si="30"/>
        <v>2.8999999999999998E-3</v>
      </c>
      <c r="Z116" s="106">
        <f t="shared" si="31"/>
        <v>3.8750000000000008E-3</v>
      </c>
      <c r="AA116" s="106">
        <f t="shared" si="32"/>
        <v>0</v>
      </c>
      <c r="AB116" s="106">
        <f t="shared" si="33"/>
        <v>0</v>
      </c>
      <c r="AC116" s="106">
        <f t="shared" si="34"/>
        <v>0</v>
      </c>
      <c r="AD116" s="106">
        <f t="shared" si="35"/>
        <v>0</v>
      </c>
      <c r="AE116" s="106">
        <f t="shared" si="36"/>
        <v>0</v>
      </c>
      <c r="AF116" s="172">
        <f t="shared" si="43"/>
        <v>6.7750000000000006E-3</v>
      </c>
      <c r="AG116" s="106">
        <f t="shared" si="37"/>
        <v>2.2499999999999999E-4</v>
      </c>
      <c r="AH116" s="106">
        <f t="shared" si="38"/>
        <v>0</v>
      </c>
      <c r="AI116" s="106">
        <f t="shared" si="39"/>
        <v>0</v>
      </c>
      <c r="AJ116" s="106">
        <f t="shared" si="40"/>
        <v>0</v>
      </c>
      <c r="AK116" s="106">
        <f t="shared" si="53"/>
        <v>6.9999999999999993E-3</v>
      </c>
      <c r="AL116" s="107">
        <f t="shared" si="41"/>
        <v>6.5243249999999993</v>
      </c>
    </row>
    <row r="117" spans="1:40" ht="12.75">
      <c r="A117" s="89">
        <v>4</v>
      </c>
      <c r="B117" s="89">
        <v>7</v>
      </c>
      <c r="C117" s="96">
        <v>0.32</v>
      </c>
      <c r="D117" s="96">
        <v>0.33</v>
      </c>
      <c r="E117" s="97">
        <v>2.8</v>
      </c>
      <c r="F117" s="102">
        <f t="shared" si="47"/>
        <v>0.23228150682479531</v>
      </c>
      <c r="G117" s="89">
        <v>19</v>
      </c>
      <c r="H117" s="103">
        <f t="shared" si="28"/>
        <v>32</v>
      </c>
      <c r="I117" s="103">
        <f t="shared" si="29"/>
        <v>1.0125000000000002</v>
      </c>
      <c r="J117" s="89" t="s">
        <v>74</v>
      </c>
      <c r="K117" s="89">
        <v>6</v>
      </c>
      <c r="L117" s="105">
        <f t="shared" si="51"/>
        <v>2.8000000000000003</v>
      </c>
      <c r="M117" s="89">
        <v>1.2</v>
      </c>
      <c r="N117" s="89">
        <v>1.5</v>
      </c>
      <c r="Q117" s="89">
        <v>0.1</v>
      </c>
      <c r="X117" s="106">
        <f t="shared" si="52"/>
        <v>8.6240000000000015E-3</v>
      </c>
      <c r="Y117" s="106">
        <f t="shared" si="30"/>
        <v>3.0000000000000001E-3</v>
      </c>
      <c r="Z117" s="106">
        <f t="shared" si="31"/>
        <v>3.7500000000000007E-3</v>
      </c>
      <c r="AA117" s="106">
        <f t="shared" si="32"/>
        <v>0</v>
      </c>
      <c r="AB117" s="106">
        <f t="shared" si="33"/>
        <v>0</v>
      </c>
      <c r="AC117" s="106">
        <f t="shared" si="34"/>
        <v>0</v>
      </c>
      <c r="AD117" s="106">
        <f t="shared" si="35"/>
        <v>0</v>
      </c>
      <c r="AE117" s="106">
        <f t="shared" si="36"/>
        <v>0</v>
      </c>
      <c r="AF117" s="172">
        <f t="shared" si="43"/>
        <v>6.7500000000000008E-3</v>
      </c>
      <c r="AG117" s="106">
        <f t="shared" si="37"/>
        <v>2.5000000000000006E-4</v>
      </c>
      <c r="AH117" s="106">
        <f t="shared" si="38"/>
        <v>0</v>
      </c>
      <c r="AI117" s="106">
        <f t="shared" si="39"/>
        <v>0</v>
      </c>
      <c r="AJ117" s="106">
        <f t="shared" si="40"/>
        <v>0</v>
      </c>
      <c r="AK117" s="106">
        <f t="shared" si="53"/>
        <v>7.000000000000001E-3</v>
      </c>
      <c r="AL117" s="107">
        <f t="shared" si="41"/>
        <v>6.5002499999999994</v>
      </c>
    </row>
    <row r="118" spans="1:40" ht="12.75">
      <c r="A118" s="89">
        <v>4</v>
      </c>
      <c r="B118" s="89">
        <v>7</v>
      </c>
      <c r="C118" s="96">
        <v>0.32</v>
      </c>
      <c r="D118" s="96">
        <v>0.33</v>
      </c>
      <c r="E118" s="97">
        <v>2.8</v>
      </c>
      <c r="F118" s="102">
        <f t="shared" si="47"/>
        <v>0.23228150682479531</v>
      </c>
      <c r="G118" s="89">
        <v>19</v>
      </c>
      <c r="H118" s="103">
        <f t="shared" si="28"/>
        <v>32</v>
      </c>
      <c r="I118" s="103">
        <f t="shared" si="29"/>
        <v>1.0312500000000002</v>
      </c>
      <c r="J118" s="89" t="s">
        <v>74</v>
      </c>
      <c r="K118" s="89">
        <v>7</v>
      </c>
      <c r="L118" s="105">
        <f t="shared" si="51"/>
        <v>2.8</v>
      </c>
      <c r="M118" s="89">
        <v>1.83</v>
      </c>
      <c r="N118" s="89">
        <v>0.92</v>
      </c>
      <c r="Q118" s="89">
        <v>0.05</v>
      </c>
      <c r="X118" s="106">
        <f t="shared" si="52"/>
        <v>8.6239999999999997E-3</v>
      </c>
      <c r="Y118" s="106">
        <f t="shared" si="30"/>
        <v>4.5750000000000009E-3</v>
      </c>
      <c r="Z118" s="106">
        <f t="shared" si="31"/>
        <v>2.3000000000000004E-3</v>
      </c>
      <c r="AA118" s="106">
        <f t="shared" si="32"/>
        <v>0</v>
      </c>
      <c r="AB118" s="106">
        <f t="shared" si="33"/>
        <v>0</v>
      </c>
      <c r="AC118" s="106">
        <f t="shared" si="34"/>
        <v>0</v>
      </c>
      <c r="AD118" s="106">
        <f t="shared" si="35"/>
        <v>0</v>
      </c>
      <c r="AE118" s="106">
        <f t="shared" si="36"/>
        <v>0</v>
      </c>
      <c r="AF118" s="172">
        <f t="shared" si="43"/>
        <v>6.8750000000000009E-3</v>
      </c>
      <c r="AG118" s="106">
        <f t="shared" si="37"/>
        <v>1.2500000000000003E-4</v>
      </c>
      <c r="AH118" s="106">
        <f t="shared" si="38"/>
        <v>0</v>
      </c>
      <c r="AI118" s="106">
        <f t="shared" si="39"/>
        <v>0</v>
      </c>
      <c r="AJ118" s="106">
        <f t="shared" si="40"/>
        <v>0</v>
      </c>
      <c r="AK118" s="106">
        <f t="shared" si="53"/>
        <v>6.9999999999999993E-3</v>
      </c>
      <c r="AL118" s="107">
        <f t="shared" si="41"/>
        <v>6.6206249999999986</v>
      </c>
    </row>
    <row r="119" spans="1:40" ht="12.75">
      <c r="A119" s="89">
        <v>4</v>
      </c>
      <c r="B119" s="89">
        <v>7</v>
      </c>
      <c r="C119" s="96">
        <v>0.32</v>
      </c>
      <c r="D119" s="96">
        <v>0.33</v>
      </c>
      <c r="E119" s="97">
        <v>2.8</v>
      </c>
      <c r="F119" s="102">
        <f t="shared" si="47"/>
        <v>0.23228150682479531</v>
      </c>
      <c r="G119" s="89">
        <v>19</v>
      </c>
      <c r="H119" s="103">
        <f t="shared" si="28"/>
        <v>32</v>
      </c>
      <c r="I119" s="103">
        <f t="shared" si="29"/>
        <v>0.8137500000000002</v>
      </c>
      <c r="J119" s="89" t="s">
        <v>74</v>
      </c>
      <c r="K119" s="89">
        <v>8</v>
      </c>
      <c r="L119" s="105">
        <f t="shared" si="51"/>
        <v>2.8</v>
      </c>
      <c r="M119" s="89">
        <v>0.9</v>
      </c>
      <c r="P119" s="89">
        <v>1.27</v>
      </c>
      <c r="Q119" s="89">
        <v>0.63</v>
      </c>
      <c r="X119" s="106">
        <f t="shared" si="52"/>
        <v>8.6239999999999997E-3</v>
      </c>
      <c r="Y119" s="106">
        <f t="shared" si="30"/>
        <v>2.2500000000000003E-3</v>
      </c>
      <c r="Z119" s="106">
        <f t="shared" si="31"/>
        <v>0</v>
      </c>
      <c r="AA119" s="106">
        <f t="shared" si="32"/>
        <v>0</v>
      </c>
      <c r="AB119" s="106">
        <f t="shared" si="33"/>
        <v>3.1750000000000003E-3</v>
      </c>
      <c r="AC119" s="106">
        <f t="shared" si="34"/>
        <v>0</v>
      </c>
      <c r="AD119" s="106">
        <f t="shared" si="35"/>
        <v>0</v>
      </c>
      <c r="AE119" s="106">
        <f t="shared" si="36"/>
        <v>0</v>
      </c>
      <c r="AF119" s="172">
        <f t="shared" si="43"/>
        <v>5.425000000000001E-3</v>
      </c>
      <c r="AG119" s="106">
        <f t="shared" si="37"/>
        <v>1.575E-3</v>
      </c>
      <c r="AH119" s="106">
        <f t="shared" si="38"/>
        <v>0</v>
      </c>
      <c r="AI119" s="106">
        <f t="shared" si="39"/>
        <v>0</v>
      </c>
      <c r="AJ119" s="106">
        <f t="shared" si="40"/>
        <v>0</v>
      </c>
      <c r="AK119" s="106">
        <f t="shared" si="53"/>
        <v>6.9999999999999993E-3</v>
      </c>
      <c r="AL119" s="107">
        <f t="shared" si="41"/>
        <v>4.7670750000000002</v>
      </c>
    </row>
    <row r="120" spans="1:40" ht="12.75">
      <c r="A120" s="89">
        <v>4</v>
      </c>
      <c r="B120" s="89">
        <v>7</v>
      </c>
      <c r="C120" s="96">
        <v>0.32</v>
      </c>
      <c r="D120" s="96">
        <v>0.33</v>
      </c>
      <c r="E120" s="97">
        <v>2.8</v>
      </c>
      <c r="F120" s="102">
        <f t="shared" si="47"/>
        <v>0.23228150682479531</v>
      </c>
      <c r="G120" s="89">
        <v>19</v>
      </c>
      <c r="H120" s="103">
        <f t="shared" si="28"/>
        <v>32</v>
      </c>
      <c r="I120" s="103">
        <f t="shared" si="29"/>
        <v>0.86249999999999993</v>
      </c>
      <c r="J120" s="89" t="s">
        <v>74</v>
      </c>
      <c r="K120" s="89">
        <v>9</v>
      </c>
      <c r="L120" s="105">
        <f t="shared" si="51"/>
        <v>2.8000000000000003</v>
      </c>
      <c r="M120" s="89">
        <v>1.31</v>
      </c>
      <c r="Q120" s="89">
        <v>0.5</v>
      </c>
      <c r="U120" s="89">
        <v>0.39</v>
      </c>
      <c r="V120" s="89">
        <v>0.6</v>
      </c>
      <c r="X120" s="106">
        <f t="shared" si="52"/>
        <v>8.6240000000000015E-3</v>
      </c>
      <c r="Y120" s="106">
        <f t="shared" si="30"/>
        <v>3.2750000000000001E-3</v>
      </c>
      <c r="Z120" s="106">
        <f t="shared" si="31"/>
        <v>0</v>
      </c>
      <c r="AA120" s="106">
        <f t="shared" si="32"/>
        <v>0</v>
      </c>
      <c r="AB120" s="106">
        <f t="shared" si="33"/>
        <v>0</v>
      </c>
      <c r="AC120" s="106">
        <f t="shared" si="34"/>
        <v>9.7500000000000017E-4</v>
      </c>
      <c r="AD120" s="106">
        <f t="shared" si="35"/>
        <v>1.5E-3</v>
      </c>
      <c r="AE120" s="106">
        <f t="shared" si="36"/>
        <v>0</v>
      </c>
      <c r="AF120" s="172">
        <f t="shared" si="43"/>
        <v>5.7499999999999999E-3</v>
      </c>
      <c r="AG120" s="106">
        <f t="shared" si="37"/>
        <v>1.2500000000000002E-3</v>
      </c>
      <c r="AH120" s="106">
        <f t="shared" si="38"/>
        <v>0</v>
      </c>
      <c r="AI120" s="106">
        <f t="shared" si="39"/>
        <v>0</v>
      </c>
      <c r="AJ120" s="106">
        <f t="shared" si="40"/>
        <v>0</v>
      </c>
      <c r="AK120" s="106">
        <f t="shared" si="53"/>
        <v>7.000000000000001E-3</v>
      </c>
      <c r="AL120" s="107">
        <f t="shared" si="41"/>
        <v>4.9324500000000002</v>
      </c>
    </row>
    <row r="121" spans="1:40" ht="12.75">
      <c r="A121" s="89">
        <v>4</v>
      </c>
      <c r="B121" s="89">
        <v>7</v>
      </c>
      <c r="C121" s="96">
        <v>0.32</v>
      </c>
      <c r="D121" s="96">
        <v>0.33</v>
      </c>
      <c r="E121" s="97">
        <v>2.8</v>
      </c>
      <c r="F121" s="102">
        <f t="shared" si="47"/>
        <v>0.23228150682479531</v>
      </c>
      <c r="G121" s="89">
        <v>19</v>
      </c>
      <c r="H121" s="103">
        <f t="shared" si="28"/>
        <v>32</v>
      </c>
      <c r="I121" s="103">
        <f t="shared" si="29"/>
        <v>0.62156250000000002</v>
      </c>
      <c r="J121" s="89" t="s">
        <v>77</v>
      </c>
      <c r="K121" s="89">
        <v>1</v>
      </c>
      <c r="L121" s="105">
        <f t="shared" si="51"/>
        <v>2.2399999999999998</v>
      </c>
      <c r="M121" s="89">
        <v>1.05</v>
      </c>
      <c r="N121" s="89">
        <v>1.1599999999999999</v>
      </c>
      <c r="Q121" s="89">
        <v>0.03</v>
      </c>
      <c r="X121" s="106">
        <f t="shared" si="52"/>
        <v>5.2057600000000002E-3</v>
      </c>
      <c r="Y121" s="106">
        <f t="shared" si="30"/>
        <v>1.96875E-3</v>
      </c>
      <c r="Z121" s="106">
        <f t="shared" si="31"/>
        <v>2.1749999999999999E-3</v>
      </c>
      <c r="AA121" s="106">
        <f t="shared" si="32"/>
        <v>0</v>
      </c>
      <c r="AB121" s="106">
        <f t="shared" si="33"/>
        <v>0</v>
      </c>
      <c r="AC121" s="106">
        <f t="shared" si="34"/>
        <v>0</v>
      </c>
      <c r="AD121" s="106">
        <f t="shared" si="35"/>
        <v>0</v>
      </c>
      <c r="AE121" s="106">
        <f t="shared" si="36"/>
        <v>0</v>
      </c>
      <c r="AF121" s="172">
        <f t="shared" si="43"/>
        <v>4.1437499999999999E-3</v>
      </c>
      <c r="AG121" s="106">
        <f t="shared" si="37"/>
        <v>5.6249999999999998E-5</v>
      </c>
      <c r="AH121" s="106">
        <f t="shared" si="38"/>
        <v>0</v>
      </c>
      <c r="AI121" s="106">
        <f t="shared" si="39"/>
        <v>0</v>
      </c>
      <c r="AJ121" s="106">
        <f t="shared" si="40"/>
        <v>0</v>
      </c>
      <c r="AK121" s="106">
        <f t="shared" si="53"/>
        <v>4.1999999999999997E-3</v>
      </c>
      <c r="AL121" s="107">
        <f t="shared" si="41"/>
        <v>3.9407062499999999</v>
      </c>
    </row>
    <row r="122" spans="1:40" ht="12.75">
      <c r="A122" s="89">
        <v>4</v>
      </c>
      <c r="B122" s="89">
        <v>7</v>
      </c>
      <c r="C122" s="96">
        <v>0.32</v>
      </c>
      <c r="D122" s="96">
        <v>0.33</v>
      </c>
      <c r="E122" s="97">
        <v>2.8</v>
      </c>
      <c r="F122" s="102">
        <f t="shared" si="47"/>
        <v>0.23228150682479531</v>
      </c>
      <c r="G122" s="89">
        <v>19</v>
      </c>
      <c r="H122" s="103">
        <f t="shared" si="28"/>
        <v>32</v>
      </c>
      <c r="I122" s="103">
        <f t="shared" si="29"/>
        <v>1.0162500000000003</v>
      </c>
      <c r="J122" s="89" t="s">
        <v>78</v>
      </c>
      <c r="K122" s="89">
        <v>1</v>
      </c>
      <c r="L122" s="105">
        <f t="shared" si="51"/>
        <v>2.8</v>
      </c>
      <c r="M122" s="89">
        <v>1.37</v>
      </c>
      <c r="N122" s="89">
        <v>1.34</v>
      </c>
      <c r="Q122" s="89">
        <v>0.09</v>
      </c>
      <c r="X122" s="106">
        <f t="shared" si="52"/>
        <v>7.8623999999999986E-3</v>
      </c>
      <c r="Y122" s="106">
        <f t="shared" si="30"/>
        <v>3.4250000000000005E-3</v>
      </c>
      <c r="Z122" s="106">
        <f t="shared" si="31"/>
        <v>3.3500000000000005E-3</v>
      </c>
      <c r="AA122" s="106">
        <f t="shared" si="32"/>
        <v>0</v>
      </c>
      <c r="AB122" s="106">
        <f t="shared" si="33"/>
        <v>0</v>
      </c>
      <c r="AC122" s="106">
        <f t="shared" si="34"/>
        <v>0</v>
      </c>
      <c r="AD122" s="106">
        <f t="shared" si="35"/>
        <v>0</v>
      </c>
      <c r="AE122" s="106">
        <f t="shared" si="36"/>
        <v>0</v>
      </c>
      <c r="AF122" s="172">
        <f t="shared" si="43"/>
        <v>6.7750000000000015E-3</v>
      </c>
      <c r="AG122" s="106">
        <f t="shared" si="37"/>
        <v>2.2499999999999999E-4</v>
      </c>
      <c r="AH122" s="106">
        <f t="shared" si="38"/>
        <v>0</v>
      </c>
      <c r="AI122" s="106">
        <f t="shared" si="39"/>
        <v>0</v>
      </c>
      <c r="AJ122" s="106">
        <f t="shared" si="40"/>
        <v>0</v>
      </c>
      <c r="AK122" s="106">
        <f t="shared" si="53"/>
        <v>6.9999999999999993E-3</v>
      </c>
      <c r="AL122" s="107">
        <f t="shared" si="41"/>
        <v>6.5243249999999993</v>
      </c>
    </row>
    <row r="123" spans="1:40" ht="12.75">
      <c r="A123" s="89">
        <v>4</v>
      </c>
      <c r="B123" s="89">
        <v>7</v>
      </c>
      <c r="C123" s="96">
        <v>0.32</v>
      </c>
      <c r="D123" s="96">
        <v>0.33</v>
      </c>
      <c r="E123" s="97">
        <v>2.8</v>
      </c>
      <c r="F123" s="102">
        <f t="shared" si="47"/>
        <v>0.23228150682479531</v>
      </c>
      <c r="G123" s="89">
        <v>19</v>
      </c>
      <c r="H123" s="103">
        <f t="shared" si="28"/>
        <v>32</v>
      </c>
      <c r="I123" s="103">
        <f t="shared" si="29"/>
        <v>0.84750000000000003</v>
      </c>
      <c r="J123" s="89" t="s">
        <v>78</v>
      </c>
      <c r="K123" s="89">
        <v>2</v>
      </c>
      <c r="L123" s="105">
        <f t="shared" si="51"/>
        <v>2.8</v>
      </c>
      <c r="M123" s="89">
        <v>1.93</v>
      </c>
      <c r="Q123" s="89">
        <v>0.54</v>
      </c>
      <c r="U123" s="89">
        <v>0.33</v>
      </c>
      <c r="X123" s="106">
        <f t="shared" si="52"/>
        <v>7.8623999999999986E-3</v>
      </c>
      <c r="Y123" s="106">
        <f t="shared" si="30"/>
        <v>4.8250000000000003E-3</v>
      </c>
      <c r="Z123" s="106">
        <f t="shared" si="31"/>
        <v>0</v>
      </c>
      <c r="AA123" s="106">
        <f t="shared" si="32"/>
        <v>0</v>
      </c>
      <c r="AB123" s="106">
        <f t="shared" si="33"/>
        <v>0</v>
      </c>
      <c r="AC123" s="106">
        <f t="shared" si="34"/>
        <v>8.250000000000001E-4</v>
      </c>
      <c r="AD123" s="106">
        <f t="shared" si="35"/>
        <v>0</v>
      </c>
      <c r="AE123" s="106">
        <f t="shared" si="36"/>
        <v>0</v>
      </c>
      <c r="AF123" s="172">
        <f t="shared" si="43"/>
        <v>5.6500000000000005E-3</v>
      </c>
      <c r="AG123" s="106">
        <f t="shared" si="37"/>
        <v>1.3500000000000003E-3</v>
      </c>
      <c r="AH123" s="106">
        <f t="shared" si="38"/>
        <v>0</v>
      </c>
      <c r="AI123" s="106">
        <f t="shared" si="39"/>
        <v>0</v>
      </c>
      <c r="AJ123" s="106">
        <f t="shared" si="40"/>
        <v>0</v>
      </c>
      <c r="AK123" s="106">
        <f t="shared" si="53"/>
        <v>6.9999999999999993E-3</v>
      </c>
      <c r="AL123" s="107">
        <f t="shared" si="41"/>
        <v>5.2033499999999995</v>
      </c>
    </row>
    <row r="124" spans="1:40" ht="12.75">
      <c r="A124" s="89">
        <v>4</v>
      </c>
      <c r="B124" s="89">
        <v>7</v>
      </c>
      <c r="C124" s="96">
        <v>0.32</v>
      </c>
      <c r="D124" s="96">
        <v>0.33</v>
      </c>
      <c r="E124" s="97">
        <v>2.8</v>
      </c>
      <c r="F124" s="102">
        <f t="shared" si="47"/>
        <v>0.23228150682479531</v>
      </c>
      <c r="G124" s="89">
        <v>19</v>
      </c>
      <c r="H124" s="103">
        <f t="shared" si="28"/>
        <v>32</v>
      </c>
      <c r="I124" s="103">
        <f t="shared" si="29"/>
        <v>0.77249999999999996</v>
      </c>
      <c r="J124" s="89" t="s">
        <v>78</v>
      </c>
      <c r="K124" s="89">
        <v>3</v>
      </c>
      <c r="L124" s="105">
        <f t="shared" si="51"/>
        <v>2.8000000000000003</v>
      </c>
      <c r="M124" s="89">
        <v>1.38</v>
      </c>
      <c r="Q124" s="89">
        <v>0.74</v>
      </c>
      <c r="V124" s="89">
        <v>0.68</v>
      </c>
      <c r="X124" s="106">
        <f t="shared" si="52"/>
        <v>7.8624000000000003E-3</v>
      </c>
      <c r="Y124" s="106">
        <f t="shared" si="30"/>
        <v>3.4499999999999999E-3</v>
      </c>
      <c r="Z124" s="106">
        <f t="shared" si="31"/>
        <v>0</v>
      </c>
      <c r="AA124" s="106">
        <f t="shared" si="32"/>
        <v>0</v>
      </c>
      <c r="AB124" s="106">
        <f t="shared" si="33"/>
        <v>0</v>
      </c>
      <c r="AC124" s="106">
        <f t="shared" si="34"/>
        <v>0</v>
      </c>
      <c r="AD124" s="106">
        <f t="shared" si="35"/>
        <v>1.7000000000000001E-3</v>
      </c>
      <c r="AE124" s="106">
        <f t="shared" si="36"/>
        <v>0</v>
      </c>
      <c r="AF124" s="172">
        <f t="shared" si="43"/>
        <v>5.1500000000000001E-3</v>
      </c>
      <c r="AG124" s="106">
        <f t="shared" si="37"/>
        <v>1.8500000000000001E-3</v>
      </c>
      <c r="AH124" s="106">
        <f t="shared" si="38"/>
        <v>0</v>
      </c>
      <c r="AI124" s="106">
        <f t="shared" si="39"/>
        <v>0</v>
      </c>
      <c r="AJ124" s="106">
        <f t="shared" si="40"/>
        <v>0</v>
      </c>
      <c r="AK124" s="106">
        <f t="shared" si="53"/>
        <v>7.000000000000001E-3</v>
      </c>
      <c r="AL124" s="107">
        <f t="shared" si="41"/>
        <v>4.5922499999999999</v>
      </c>
    </row>
    <row r="125" spans="1:40" ht="12.75">
      <c r="A125" s="89">
        <v>4</v>
      </c>
      <c r="B125" s="89">
        <v>7</v>
      </c>
      <c r="C125" s="96">
        <v>0.32</v>
      </c>
      <c r="D125" s="96">
        <v>0.33</v>
      </c>
      <c r="E125" s="97">
        <v>2.8</v>
      </c>
      <c r="F125" s="102">
        <f t="shared" si="47"/>
        <v>0.23228150682479531</v>
      </c>
      <c r="G125" s="89">
        <v>19</v>
      </c>
      <c r="H125" s="103">
        <f t="shared" si="28"/>
        <v>32</v>
      </c>
      <c r="I125" s="103">
        <f t="shared" si="29"/>
        <v>1.0499999999999998</v>
      </c>
      <c r="J125" s="89" t="s">
        <v>78</v>
      </c>
      <c r="K125" s="89">
        <v>4</v>
      </c>
      <c r="L125" s="105">
        <f t="shared" si="51"/>
        <v>2.8</v>
      </c>
      <c r="M125" s="89">
        <v>2.8</v>
      </c>
      <c r="X125" s="106">
        <f t="shared" si="52"/>
        <v>7.8623999999999986E-3</v>
      </c>
      <c r="Y125" s="106">
        <f t="shared" si="30"/>
        <v>6.9999999999999993E-3</v>
      </c>
      <c r="Z125" s="106">
        <f t="shared" si="31"/>
        <v>0</v>
      </c>
      <c r="AA125" s="106">
        <f t="shared" si="32"/>
        <v>0</v>
      </c>
      <c r="AB125" s="106">
        <f t="shared" si="33"/>
        <v>0</v>
      </c>
      <c r="AC125" s="106">
        <f t="shared" si="34"/>
        <v>0</v>
      </c>
      <c r="AD125" s="106">
        <f t="shared" si="35"/>
        <v>0</v>
      </c>
      <c r="AE125" s="106">
        <f t="shared" si="36"/>
        <v>0</v>
      </c>
      <c r="AF125" s="172">
        <f t="shared" si="43"/>
        <v>6.9999999999999993E-3</v>
      </c>
      <c r="AG125" s="106">
        <f t="shared" si="37"/>
        <v>0</v>
      </c>
      <c r="AH125" s="106">
        <f t="shared" si="38"/>
        <v>0</v>
      </c>
      <c r="AI125" s="106">
        <f t="shared" si="39"/>
        <v>0</v>
      </c>
      <c r="AJ125" s="106">
        <f t="shared" si="40"/>
        <v>0</v>
      </c>
      <c r="AK125" s="106">
        <f t="shared" si="53"/>
        <v>6.9999999999999993E-3</v>
      </c>
      <c r="AL125" s="107">
        <f t="shared" si="41"/>
        <v>6.7409999999999988</v>
      </c>
    </row>
    <row r="126" spans="1:40" ht="12.75">
      <c r="A126" s="89">
        <v>4</v>
      </c>
      <c r="B126" s="89">
        <v>7</v>
      </c>
      <c r="C126" s="96">
        <v>0.32</v>
      </c>
      <c r="D126" s="96">
        <v>0.33</v>
      </c>
      <c r="E126" s="97">
        <v>2.8</v>
      </c>
      <c r="F126" s="102">
        <f t="shared" si="47"/>
        <v>0.23228150682479531</v>
      </c>
      <c r="G126" s="89">
        <v>19</v>
      </c>
      <c r="H126" s="103">
        <f t="shared" si="28"/>
        <v>32</v>
      </c>
      <c r="I126" s="103">
        <f t="shared" si="29"/>
        <v>1.0499999999999998</v>
      </c>
      <c r="J126" s="89" t="s">
        <v>78</v>
      </c>
      <c r="K126" s="89">
        <v>5</v>
      </c>
      <c r="L126" s="105">
        <f t="shared" si="51"/>
        <v>2.8</v>
      </c>
      <c r="O126" s="89">
        <v>2.8</v>
      </c>
      <c r="X126" s="106">
        <f t="shared" si="52"/>
        <v>7.8623999999999986E-3</v>
      </c>
      <c r="Y126" s="106">
        <f t="shared" si="30"/>
        <v>0</v>
      </c>
      <c r="Z126" s="106">
        <f t="shared" si="31"/>
        <v>0</v>
      </c>
      <c r="AA126" s="106">
        <f t="shared" si="32"/>
        <v>6.9999999999999993E-3</v>
      </c>
      <c r="AB126" s="106">
        <f t="shared" si="33"/>
        <v>0</v>
      </c>
      <c r="AC126" s="106">
        <f t="shared" si="34"/>
        <v>0</v>
      </c>
      <c r="AD126" s="106">
        <f t="shared" si="35"/>
        <v>0</v>
      </c>
      <c r="AE126" s="106">
        <f t="shared" si="36"/>
        <v>0</v>
      </c>
      <c r="AF126" s="172">
        <f t="shared" si="43"/>
        <v>6.9999999999999993E-3</v>
      </c>
      <c r="AG126" s="106">
        <f t="shared" si="37"/>
        <v>0</v>
      </c>
      <c r="AH126" s="106">
        <f t="shared" si="38"/>
        <v>0</v>
      </c>
      <c r="AI126" s="106">
        <f t="shared" si="39"/>
        <v>0</v>
      </c>
      <c r="AJ126" s="106">
        <f t="shared" si="40"/>
        <v>0</v>
      </c>
      <c r="AK126" s="106">
        <f t="shared" si="53"/>
        <v>6.9999999999999993E-3</v>
      </c>
      <c r="AL126" s="107">
        <f t="shared" si="41"/>
        <v>5.9850000000000003</v>
      </c>
    </row>
    <row r="127" spans="1:40" ht="12.75">
      <c r="A127" s="89">
        <v>4</v>
      </c>
      <c r="B127" s="89">
        <v>7</v>
      </c>
      <c r="C127" s="96">
        <v>0.32</v>
      </c>
      <c r="D127" s="96">
        <v>0.33</v>
      </c>
      <c r="E127" s="97">
        <v>2.8</v>
      </c>
      <c r="F127" s="102">
        <f t="shared" si="47"/>
        <v>0.23228150682479531</v>
      </c>
      <c r="G127" s="89">
        <v>19</v>
      </c>
      <c r="H127" s="103">
        <f t="shared" si="28"/>
        <v>32</v>
      </c>
      <c r="I127" s="103">
        <f t="shared" si="29"/>
        <v>1.2495000000000001</v>
      </c>
      <c r="J127" s="89" t="s">
        <v>79</v>
      </c>
      <c r="K127" s="89">
        <v>7</v>
      </c>
      <c r="L127" s="97">
        <v>2.8</v>
      </c>
      <c r="X127" s="106">
        <f>L127*VLOOKUP(J127,dimension,2,FALSE)*VLOOKUP(J127,dimension,3,FALSE)*K127</f>
        <v>1.0427199999999999E-2</v>
      </c>
      <c r="Y127" s="106">
        <f t="shared" si="30"/>
        <v>0</v>
      </c>
      <c r="Z127" s="106">
        <f t="shared" si="31"/>
        <v>0</v>
      </c>
      <c r="AA127" s="106">
        <f t="shared" si="32"/>
        <v>0</v>
      </c>
      <c r="AB127" s="106">
        <f t="shared" si="33"/>
        <v>0</v>
      </c>
      <c r="AC127" s="106">
        <f t="shared" si="34"/>
        <v>0</v>
      </c>
      <c r="AD127" s="106">
        <f t="shared" si="35"/>
        <v>0</v>
      </c>
      <c r="AE127" s="106">
        <f t="shared" si="36"/>
        <v>8.3300000000000006E-3</v>
      </c>
      <c r="AF127" s="172">
        <f t="shared" si="43"/>
        <v>8.3300000000000006E-3</v>
      </c>
      <c r="AG127" s="106">
        <f t="shared" si="37"/>
        <v>0</v>
      </c>
      <c r="AH127" s="106">
        <f t="shared" si="38"/>
        <v>0</v>
      </c>
      <c r="AI127" s="106">
        <f t="shared" si="39"/>
        <v>0</v>
      </c>
      <c r="AJ127" s="106">
        <f t="shared" si="40"/>
        <v>0</v>
      </c>
      <c r="AK127" s="106">
        <f>L127*VLOOKUP(J127,dimension,4,FALSE)*VLOOKUP(J127,dimension,5,FALSE)*K127</f>
        <v>8.3299999999999989E-3</v>
      </c>
      <c r="AL127" s="107">
        <f t="shared" si="41"/>
        <v>7.1221499999999986</v>
      </c>
    </row>
    <row r="128" spans="1:40" ht="12.75">
      <c r="A128" s="89">
        <v>4</v>
      </c>
      <c r="B128" s="89">
        <v>8</v>
      </c>
      <c r="C128" s="96">
        <v>0.33</v>
      </c>
      <c r="D128" s="96">
        <v>0.37</v>
      </c>
      <c r="E128" s="97">
        <v>3.2</v>
      </c>
      <c r="F128" s="102">
        <f t="shared" si="47"/>
        <v>0.30787608005179967</v>
      </c>
      <c r="G128" s="89">
        <v>20</v>
      </c>
      <c r="H128" s="103">
        <f t="shared" si="28"/>
        <v>33.333333333333336</v>
      </c>
      <c r="I128" s="103">
        <f t="shared" si="29"/>
        <v>1.125</v>
      </c>
      <c r="J128" s="89" t="s">
        <v>74</v>
      </c>
      <c r="K128" s="89">
        <v>1</v>
      </c>
      <c r="L128" s="105">
        <f t="shared" ref="L128:L144" si="54">SUM(M128:V128)</f>
        <v>3.2</v>
      </c>
      <c r="M128" s="89">
        <v>1.8</v>
      </c>
      <c r="N128" s="89">
        <v>1.2</v>
      </c>
      <c r="Q128" s="89">
        <v>0.2</v>
      </c>
      <c r="X128" s="106">
        <f t="shared" ref="X128:X144" si="55">L128*VLOOKUP(J128,dimension,2,FALSE)*VLOOKUP(J128,dimension,3,FALSE)</f>
        <v>9.8560000000000019E-3</v>
      </c>
      <c r="Y128" s="106">
        <f t="shared" si="30"/>
        <v>4.5000000000000005E-3</v>
      </c>
      <c r="Z128" s="106">
        <f t="shared" si="31"/>
        <v>3.0000000000000001E-3</v>
      </c>
      <c r="AA128" s="106">
        <f t="shared" si="32"/>
        <v>0</v>
      </c>
      <c r="AB128" s="106">
        <f t="shared" si="33"/>
        <v>0</v>
      </c>
      <c r="AC128" s="106">
        <f t="shared" si="34"/>
        <v>0</v>
      </c>
      <c r="AD128" s="106">
        <f t="shared" si="35"/>
        <v>0</v>
      </c>
      <c r="AE128" s="106">
        <f t="shared" si="36"/>
        <v>0</v>
      </c>
      <c r="AF128" s="172">
        <f t="shared" si="43"/>
        <v>7.5000000000000006E-3</v>
      </c>
      <c r="AG128" s="106">
        <f t="shared" si="37"/>
        <v>5.0000000000000012E-4</v>
      </c>
      <c r="AH128" s="106">
        <f t="shared" si="38"/>
        <v>0</v>
      </c>
      <c r="AI128" s="106">
        <f t="shared" si="39"/>
        <v>0</v>
      </c>
      <c r="AJ128" s="106">
        <f t="shared" si="40"/>
        <v>0</v>
      </c>
      <c r="AK128" s="106">
        <f t="shared" ref="AK128:AK144" si="56">L128*VLOOKUP(J128,dimension,4,FALSE)*VLOOKUP(J128,dimension,5,FALSE)</f>
        <v>8.0000000000000019E-3</v>
      </c>
      <c r="AL128" s="107">
        <f t="shared" si="41"/>
        <v>7.2225000000000001</v>
      </c>
      <c r="AM128" s="108">
        <f t="shared" ref="AM128:AM140" si="57">SUM(M128:V128)</f>
        <v>3.2</v>
      </c>
      <c r="AN128" s="108"/>
    </row>
    <row r="129" spans="1:40" ht="12.75">
      <c r="A129" s="89">
        <v>4</v>
      </c>
      <c r="B129" s="89">
        <v>8</v>
      </c>
      <c r="C129" s="96">
        <v>0.33</v>
      </c>
      <c r="D129" s="96">
        <v>0.37</v>
      </c>
      <c r="E129" s="97">
        <v>3.2</v>
      </c>
      <c r="F129" s="102">
        <f t="shared" si="47"/>
        <v>0.30787608005179967</v>
      </c>
      <c r="G129" s="89">
        <v>20</v>
      </c>
      <c r="H129" s="103">
        <f t="shared" si="28"/>
        <v>33.333333333333336</v>
      </c>
      <c r="I129" s="103">
        <f t="shared" si="29"/>
        <v>0.86250000000000016</v>
      </c>
      <c r="J129" s="89" t="s">
        <v>74</v>
      </c>
      <c r="K129" s="89">
        <v>2</v>
      </c>
      <c r="L129" s="105">
        <f t="shared" si="54"/>
        <v>3.2</v>
      </c>
      <c r="M129" s="89">
        <v>1.8</v>
      </c>
      <c r="Q129" s="89">
        <v>0.9</v>
      </c>
      <c r="U129" s="89">
        <v>0.5</v>
      </c>
      <c r="X129" s="106">
        <f t="shared" si="55"/>
        <v>9.8560000000000019E-3</v>
      </c>
      <c r="Y129" s="106">
        <f t="shared" si="30"/>
        <v>4.5000000000000005E-3</v>
      </c>
      <c r="Z129" s="106">
        <f t="shared" si="31"/>
        <v>0</v>
      </c>
      <c r="AA129" s="106">
        <f t="shared" si="32"/>
        <v>0</v>
      </c>
      <c r="AB129" s="106">
        <f t="shared" si="33"/>
        <v>0</v>
      </c>
      <c r="AC129" s="106">
        <f t="shared" si="34"/>
        <v>1.2500000000000002E-3</v>
      </c>
      <c r="AD129" s="106">
        <f t="shared" si="35"/>
        <v>0</v>
      </c>
      <c r="AE129" s="106">
        <f t="shared" si="36"/>
        <v>0</v>
      </c>
      <c r="AF129" s="172">
        <f t="shared" si="43"/>
        <v>5.7500000000000008E-3</v>
      </c>
      <c r="AG129" s="106">
        <f t="shared" si="37"/>
        <v>2.2500000000000003E-3</v>
      </c>
      <c r="AH129" s="106">
        <f t="shared" si="38"/>
        <v>0</v>
      </c>
      <c r="AI129" s="106">
        <f t="shared" si="39"/>
        <v>0</v>
      </c>
      <c r="AJ129" s="106">
        <f t="shared" si="40"/>
        <v>0</v>
      </c>
      <c r="AK129" s="106">
        <f t="shared" si="56"/>
        <v>8.0000000000000019E-3</v>
      </c>
      <c r="AL129" s="107">
        <f t="shared" si="41"/>
        <v>5.1772499999999999</v>
      </c>
      <c r="AM129" s="108">
        <f t="shared" si="57"/>
        <v>3.2</v>
      </c>
      <c r="AN129" s="108"/>
    </row>
    <row r="130" spans="1:40" ht="12.75">
      <c r="A130" s="89">
        <v>4</v>
      </c>
      <c r="B130" s="89">
        <v>8</v>
      </c>
      <c r="C130" s="96">
        <v>0.33</v>
      </c>
      <c r="D130" s="96">
        <v>0.37</v>
      </c>
      <c r="E130" s="97">
        <v>3.2</v>
      </c>
      <c r="F130" s="102">
        <f t="shared" si="47"/>
        <v>0.30787608005179967</v>
      </c>
      <c r="G130" s="89">
        <v>20</v>
      </c>
      <c r="H130" s="103">
        <f t="shared" si="28"/>
        <v>33.333333333333336</v>
      </c>
      <c r="I130" s="103">
        <f t="shared" si="29"/>
        <v>0.88875000000000026</v>
      </c>
      <c r="J130" s="89" t="s">
        <v>74</v>
      </c>
      <c r="K130" s="89">
        <v>3</v>
      </c>
      <c r="L130" s="105">
        <f t="shared" si="54"/>
        <v>3.2</v>
      </c>
      <c r="M130" s="89">
        <v>1</v>
      </c>
      <c r="N130" s="89">
        <v>1.37</v>
      </c>
      <c r="Q130" s="89">
        <v>0.68</v>
      </c>
      <c r="R130" s="89">
        <v>0.15</v>
      </c>
      <c r="X130" s="106">
        <f t="shared" si="55"/>
        <v>9.8560000000000019E-3</v>
      </c>
      <c r="Y130" s="106">
        <f t="shared" si="30"/>
        <v>2.5000000000000005E-3</v>
      </c>
      <c r="Z130" s="106">
        <f t="shared" si="31"/>
        <v>3.4250000000000005E-3</v>
      </c>
      <c r="AA130" s="106">
        <f t="shared" si="32"/>
        <v>0</v>
      </c>
      <c r="AB130" s="106">
        <f t="shared" si="33"/>
        <v>0</v>
      </c>
      <c r="AC130" s="106">
        <f t="shared" si="34"/>
        <v>0</v>
      </c>
      <c r="AD130" s="106">
        <f t="shared" si="35"/>
        <v>0</v>
      </c>
      <c r="AE130" s="106">
        <f t="shared" si="36"/>
        <v>0</v>
      </c>
      <c r="AF130" s="172">
        <f t="shared" si="43"/>
        <v>5.9250000000000014E-3</v>
      </c>
      <c r="AG130" s="106">
        <f t="shared" si="37"/>
        <v>1.7000000000000001E-3</v>
      </c>
      <c r="AH130" s="106">
        <f t="shared" si="38"/>
        <v>3.7500000000000001E-4</v>
      </c>
      <c r="AI130" s="106">
        <f t="shared" si="39"/>
        <v>0</v>
      </c>
      <c r="AJ130" s="106">
        <f t="shared" si="40"/>
        <v>0</v>
      </c>
      <c r="AK130" s="106">
        <f t="shared" si="56"/>
        <v>8.0000000000000019E-3</v>
      </c>
      <c r="AL130" s="107">
        <f t="shared" si="41"/>
        <v>5.7057749999999992</v>
      </c>
      <c r="AM130" s="108">
        <f t="shared" si="57"/>
        <v>3.2</v>
      </c>
      <c r="AN130" s="108"/>
    </row>
    <row r="131" spans="1:40" ht="12.75">
      <c r="A131" s="89">
        <v>4</v>
      </c>
      <c r="B131" s="89">
        <v>8</v>
      </c>
      <c r="C131" s="96">
        <v>0.33</v>
      </c>
      <c r="D131" s="96">
        <v>0.37</v>
      </c>
      <c r="E131" s="97">
        <v>3.2</v>
      </c>
      <c r="F131" s="102">
        <f t="shared" si="47"/>
        <v>0.30787608005179967</v>
      </c>
      <c r="G131" s="89">
        <v>20</v>
      </c>
      <c r="H131" s="103">
        <f t="shared" ref="H131:H194" si="58">SUM(G131,loadTime)/60*costMilling</f>
        <v>33.333333333333336</v>
      </c>
      <c r="I131" s="103">
        <f t="shared" ref="I131:I194" si="59">AF131*KDCost</f>
        <v>0.86250000000000016</v>
      </c>
      <c r="J131" s="89" t="s">
        <v>74</v>
      </c>
      <c r="K131" s="89">
        <v>4</v>
      </c>
      <c r="L131" s="105">
        <f t="shared" si="54"/>
        <v>3.2</v>
      </c>
      <c r="M131" s="89">
        <v>1.0900000000000001</v>
      </c>
      <c r="Q131" s="89">
        <v>0.9</v>
      </c>
      <c r="U131" s="89">
        <v>0.38</v>
      </c>
      <c r="V131" s="89">
        <v>0.83</v>
      </c>
      <c r="X131" s="106">
        <f t="shared" si="55"/>
        <v>9.8560000000000019E-3</v>
      </c>
      <c r="Y131" s="106">
        <f t="shared" ref="Y131:Y194" si="60">M131*VLOOKUP($J131,dimension,4,FALSE)*VLOOKUP($J131,dimension,5,FALSE)</f>
        <v>2.7250000000000004E-3</v>
      </c>
      <c r="Z131" s="106">
        <f t="shared" ref="Z131:Z194" si="61">N131*VLOOKUP($J131,dimension,4,FALSE)*VLOOKUP($J131,dimension,5,FALSE)</f>
        <v>0</v>
      </c>
      <c r="AA131" s="106">
        <f t="shared" ref="AA131:AA194" si="62">O131*VLOOKUP($J131,dimension,4,FALSE)*VLOOKUP($J131,dimension,5,FALSE)</f>
        <v>0</v>
      </c>
      <c r="AB131" s="106">
        <f t="shared" ref="AB131:AB194" si="63">P131*VLOOKUP($J131,dimension,4,FALSE)*VLOOKUP($J131,dimension,5,FALSE)</f>
        <v>0</v>
      </c>
      <c r="AC131" s="106">
        <f t="shared" ref="AC131:AC194" si="64">U131*VLOOKUP($J131,dimension,4,FALSE)*VLOOKUP($J131,dimension,5,FALSE)</f>
        <v>9.5000000000000021E-4</v>
      </c>
      <c r="AD131" s="106">
        <f t="shared" ref="AD131:AD194" si="65">V131*VLOOKUP($J131,dimension,4,FALSE)*VLOOKUP($J131,dimension,5,FALSE)</f>
        <v>2.075E-3</v>
      </c>
      <c r="AE131" s="106">
        <f t="shared" ref="AE131:AE194" si="66">IF(J131="Fillets",K131*VLOOKUP(J131,dimension,4,FALSE)*VLOOKUP(J131,dimension,5,FALSE),0)*L131</f>
        <v>0</v>
      </c>
      <c r="AF131" s="172">
        <f t="shared" si="43"/>
        <v>5.7500000000000008E-3</v>
      </c>
      <c r="AG131" s="106">
        <f t="shared" ref="AG131:AG194" si="67">Q131*VLOOKUP($J131,dimension,4,FALSE)*VLOOKUP($J131,dimension,5,FALSE)</f>
        <v>2.2500000000000003E-3</v>
      </c>
      <c r="AH131" s="106">
        <f t="shared" ref="AH131:AH194" si="68">R131*VLOOKUP($J131,dimension,4,FALSE)*VLOOKUP($J131,dimension,5,FALSE)</f>
        <v>0</v>
      </c>
      <c r="AI131" s="106">
        <f t="shared" ref="AI131:AI194" si="69">S131*VLOOKUP($J131,dimension,4,FALSE)*VLOOKUP($J131,dimension,5,FALSE)</f>
        <v>0</v>
      </c>
      <c r="AJ131" s="106">
        <f t="shared" ref="AJ131:AJ194" si="70">T131*VLOOKUP($J131,dimension,4,FALSE)*VLOOKUP($J131,dimension,5,FALSE)</f>
        <v>0</v>
      </c>
      <c r="AK131" s="106">
        <f t="shared" si="56"/>
        <v>8.0000000000000019E-3</v>
      </c>
      <c r="AL131" s="107">
        <f t="shared" ref="AL131:AL194" si="71">IF(J131="Fillets",AK131*priceFillets,IF(J131="4 x 1",(M131*priceSelect)+(N131*priceSelect)+(O131*priceStandard)+(P131*priceHigh)+(U131*priceShortClear)+(V131*priceLongClear),IF(J131="3 x 1",(M131*priceSelect3)+(N131*priceSelect3)+(O131*priceStandard3)+(P131*priceHigh3)+(U131*priceShortClear3)+(V131*priceLongClear3),IF(J131="2 x 2",(M131*priceSelect2)+(N131*priceSelect2)+(O131*priceStandard2)+(P131*priceHigh2)+(U131*priceShortClear2)+(V131*priceLongClear2),IF(J131="2 x 2",(M131*priceSelect2)+(N131*priceSelect2)+(O131*priceStandard2)+(P131*priceHigh2)+(U131*priceShortClear2)+(V131*priceLongClear2),(M131*priceSelect6)+(N131*priceSelect6)+(O131*priceStandard6)+(P131*priceHigh6)+(U131*priceShortClear6)+(V131*priceLongClear6))))))</f>
        <v>4.8154499999999993</v>
      </c>
      <c r="AM131" s="108">
        <f t="shared" si="57"/>
        <v>3.2</v>
      </c>
      <c r="AN131" s="108"/>
    </row>
    <row r="132" spans="1:40" ht="12.75">
      <c r="A132" s="89">
        <v>4</v>
      </c>
      <c r="B132" s="89">
        <v>8</v>
      </c>
      <c r="C132" s="96">
        <v>0.33</v>
      </c>
      <c r="D132" s="96">
        <v>0.37</v>
      </c>
      <c r="E132" s="97">
        <v>3.2</v>
      </c>
      <c r="F132" s="102">
        <f t="shared" si="47"/>
        <v>0.30787608005179967</v>
      </c>
      <c r="G132" s="89">
        <v>20</v>
      </c>
      <c r="H132" s="103">
        <f t="shared" si="58"/>
        <v>33.333333333333336</v>
      </c>
      <c r="I132" s="103">
        <f t="shared" si="59"/>
        <v>0.87750000000000006</v>
      </c>
      <c r="J132" s="89" t="s">
        <v>74</v>
      </c>
      <c r="K132" s="89">
        <v>5</v>
      </c>
      <c r="L132" s="105">
        <f t="shared" si="54"/>
        <v>3.1999999999999997</v>
      </c>
      <c r="M132" s="89">
        <v>2.34</v>
      </c>
      <c r="Q132" s="89">
        <v>0.86</v>
      </c>
      <c r="X132" s="106">
        <f t="shared" si="55"/>
        <v>9.8560000000000002E-3</v>
      </c>
      <c r="Y132" s="106">
        <f t="shared" si="60"/>
        <v>5.8500000000000002E-3</v>
      </c>
      <c r="Z132" s="106">
        <f t="shared" si="61"/>
        <v>0</v>
      </c>
      <c r="AA132" s="106">
        <f t="shared" si="62"/>
        <v>0</v>
      </c>
      <c r="AB132" s="106">
        <f t="shared" si="63"/>
        <v>0</v>
      </c>
      <c r="AC132" s="106">
        <f t="shared" si="64"/>
        <v>0</v>
      </c>
      <c r="AD132" s="106">
        <f t="shared" si="65"/>
        <v>0</v>
      </c>
      <c r="AE132" s="106">
        <f t="shared" si="66"/>
        <v>0</v>
      </c>
      <c r="AF132" s="172">
        <f t="shared" ref="AF132:AF195" si="72">SUM(Y132:AE132)</f>
        <v>5.8500000000000002E-3</v>
      </c>
      <c r="AG132" s="106">
        <f t="shared" si="67"/>
        <v>2.1500000000000004E-3</v>
      </c>
      <c r="AH132" s="106">
        <f t="shared" si="68"/>
        <v>0</v>
      </c>
      <c r="AI132" s="106">
        <f t="shared" si="69"/>
        <v>0</v>
      </c>
      <c r="AJ132" s="106">
        <f t="shared" si="70"/>
        <v>0</v>
      </c>
      <c r="AK132" s="106">
        <f t="shared" si="56"/>
        <v>8.0000000000000002E-3</v>
      </c>
      <c r="AL132" s="107">
        <f t="shared" si="71"/>
        <v>5.6335499999999987</v>
      </c>
      <c r="AM132" s="108">
        <f t="shared" si="57"/>
        <v>3.1999999999999997</v>
      </c>
      <c r="AN132" s="108"/>
    </row>
    <row r="133" spans="1:40" ht="12.75">
      <c r="A133" s="89">
        <v>4</v>
      </c>
      <c r="B133" s="89">
        <v>8</v>
      </c>
      <c r="C133" s="96">
        <v>0.33</v>
      </c>
      <c r="D133" s="96">
        <v>0.37</v>
      </c>
      <c r="E133" s="97">
        <v>3.2</v>
      </c>
      <c r="F133" s="102">
        <f t="shared" si="47"/>
        <v>0.30787608005179967</v>
      </c>
      <c r="G133" s="89">
        <v>20</v>
      </c>
      <c r="H133" s="103">
        <f t="shared" si="58"/>
        <v>33.333333333333336</v>
      </c>
      <c r="I133" s="103">
        <f t="shared" si="59"/>
        <v>1.2</v>
      </c>
      <c r="J133" s="89" t="s">
        <v>74</v>
      </c>
      <c r="K133" s="89">
        <v>6</v>
      </c>
      <c r="L133" s="105">
        <f t="shared" si="54"/>
        <v>3.2</v>
      </c>
      <c r="N133" s="89">
        <v>2.11</v>
      </c>
      <c r="O133" s="89">
        <v>1.0900000000000001</v>
      </c>
      <c r="X133" s="106">
        <f t="shared" si="55"/>
        <v>9.8560000000000019E-3</v>
      </c>
      <c r="Y133" s="106">
        <f t="shared" si="60"/>
        <v>0</v>
      </c>
      <c r="Z133" s="106">
        <f t="shared" si="61"/>
        <v>5.2750000000000002E-3</v>
      </c>
      <c r="AA133" s="106">
        <f t="shared" si="62"/>
        <v>2.7250000000000004E-3</v>
      </c>
      <c r="AB133" s="106">
        <f t="shared" si="63"/>
        <v>0</v>
      </c>
      <c r="AC133" s="106">
        <f t="shared" si="64"/>
        <v>0</v>
      </c>
      <c r="AD133" s="106">
        <f t="shared" si="65"/>
        <v>0</v>
      </c>
      <c r="AE133" s="106">
        <f t="shared" si="66"/>
        <v>0</v>
      </c>
      <c r="AF133" s="172">
        <f t="shared" si="72"/>
        <v>8.0000000000000002E-3</v>
      </c>
      <c r="AG133" s="106">
        <f t="shared" si="67"/>
        <v>0</v>
      </c>
      <c r="AH133" s="106">
        <f t="shared" si="68"/>
        <v>0</v>
      </c>
      <c r="AI133" s="106">
        <f t="shared" si="69"/>
        <v>0</v>
      </c>
      <c r="AJ133" s="106">
        <f t="shared" si="70"/>
        <v>0</v>
      </c>
      <c r="AK133" s="106">
        <f t="shared" si="56"/>
        <v>8.0000000000000019E-3</v>
      </c>
      <c r="AL133" s="107">
        <f t="shared" si="71"/>
        <v>7.4097</v>
      </c>
      <c r="AM133" s="108">
        <f t="shared" si="57"/>
        <v>3.2</v>
      </c>
      <c r="AN133" s="108"/>
    </row>
    <row r="134" spans="1:40" ht="12.75">
      <c r="A134" s="89">
        <v>4</v>
      </c>
      <c r="B134" s="89">
        <v>8</v>
      </c>
      <c r="C134" s="96">
        <v>0.33</v>
      </c>
      <c r="D134" s="96">
        <v>0.37</v>
      </c>
      <c r="E134" s="97">
        <v>3.2</v>
      </c>
      <c r="F134" s="102">
        <f t="shared" si="47"/>
        <v>0.30787608005179967</v>
      </c>
      <c r="G134" s="89">
        <v>20</v>
      </c>
      <c r="H134" s="103">
        <f t="shared" si="58"/>
        <v>33.333333333333336</v>
      </c>
      <c r="I134" s="103">
        <f t="shared" si="59"/>
        <v>0.71250000000000013</v>
      </c>
      <c r="J134" s="89" t="s">
        <v>74</v>
      </c>
      <c r="K134" s="89">
        <v>7</v>
      </c>
      <c r="L134" s="105">
        <f t="shared" si="54"/>
        <v>3.2</v>
      </c>
      <c r="P134" s="89">
        <v>1.1200000000000001</v>
      </c>
      <c r="Q134" s="89">
        <v>1.2</v>
      </c>
      <c r="R134" s="89">
        <v>0.1</v>
      </c>
      <c r="V134" s="89">
        <v>0.78</v>
      </c>
      <c r="X134" s="106">
        <f t="shared" si="55"/>
        <v>9.8560000000000019E-3</v>
      </c>
      <c r="Y134" s="106">
        <f t="shared" si="60"/>
        <v>0</v>
      </c>
      <c r="Z134" s="106">
        <f t="shared" si="61"/>
        <v>0</v>
      </c>
      <c r="AA134" s="106">
        <f t="shared" si="62"/>
        <v>0</v>
      </c>
      <c r="AB134" s="106">
        <f t="shared" si="63"/>
        <v>2.8000000000000004E-3</v>
      </c>
      <c r="AC134" s="106">
        <f t="shared" si="64"/>
        <v>0</v>
      </c>
      <c r="AD134" s="106">
        <f t="shared" si="65"/>
        <v>1.9500000000000003E-3</v>
      </c>
      <c r="AE134" s="106">
        <f t="shared" si="66"/>
        <v>0</v>
      </c>
      <c r="AF134" s="172">
        <f t="shared" si="72"/>
        <v>4.7500000000000007E-3</v>
      </c>
      <c r="AG134" s="106">
        <f t="shared" si="67"/>
        <v>3.0000000000000001E-3</v>
      </c>
      <c r="AH134" s="106">
        <f t="shared" si="68"/>
        <v>2.5000000000000006E-4</v>
      </c>
      <c r="AI134" s="106">
        <f t="shared" si="69"/>
        <v>0</v>
      </c>
      <c r="AJ134" s="106">
        <f t="shared" si="70"/>
        <v>0</v>
      </c>
      <c r="AK134" s="106">
        <f t="shared" si="56"/>
        <v>8.0000000000000019E-3</v>
      </c>
      <c r="AL134" s="107">
        <f t="shared" si="71"/>
        <v>3.7498500000000003</v>
      </c>
      <c r="AM134" s="108">
        <f t="shared" si="57"/>
        <v>3.2</v>
      </c>
      <c r="AN134" s="108"/>
    </row>
    <row r="135" spans="1:40" ht="12.75">
      <c r="A135" s="89">
        <v>4</v>
      </c>
      <c r="B135" s="89">
        <v>8</v>
      </c>
      <c r="C135" s="96">
        <v>0.33</v>
      </c>
      <c r="D135" s="96">
        <v>0.37</v>
      </c>
      <c r="E135" s="97">
        <v>3.2</v>
      </c>
      <c r="F135" s="102">
        <f t="shared" si="47"/>
        <v>0.30787608005179967</v>
      </c>
      <c r="G135" s="89">
        <v>20</v>
      </c>
      <c r="H135" s="103">
        <f t="shared" si="58"/>
        <v>33.333333333333336</v>
      </c>
      <c r="I135" s="103">
        <f t="shared" si="59"/>
        <v>0.84375000000000011</v>
      </c>
      <c r="J135" s="89" t="s">
        <v>74</v>
      </c>
      <c r="K135" s="89">
        <v>8</v>
      </c>
      <c r="L135" s="105">
        <f t="shared" si="54"/>
        <v>3.2</v>
      </c>
      <c r="M135" s="89">
        <v>1.1499999999999999</v>
      </c>
      <c r="N135" s="89">
        <v>1.1000000000000001</v>
      </c>
      <c r="Q135" s="89">
        <v>0.95</v>
      </c>
      <c r="X135" s="106">
        <f t="shared" si="55"/>
        <v>9.8560000000000019E-3</v>
      </c>
      <c r="Y135" s="106">
        <f t="shared" si="60"/>
        <v>2.875E-3</v>
      </c>
      <c r="Z135" s="106">
        <f t="shared" si="61"/>
        <v>2.7500000000000007E-3</v>
      </c>
      <c r="AA135" s="106">
        <f t="shared" si="62"/>
        <v>0</v>
      </c>
      <c r="AB135" s="106">
        <f t="shared" si="63"/>
        <v>0</v>
      </c>
      <c r="AC135" s="106">
        <f t="shared" si="64"/>
        <v>0</v>
      </c>
      <c r="AD135" s="106">
        <f t="shared" si="65"/>
        <v>0</v>
      </c>
      <c r="AE135" s="106">
        <f t="shared" si="66"/>
        <v>0</v>
      </c>
      <c r="AF135" s="172">
        <f t="shared" si="72"/>
        <v>5.6250000000000007E-3</v>
      </c>
      <c r="AG135" s="106">
        <f t="shared" si="67"/>
        <v>2.3750000000000004E-3</v>
      </c>
      <c r="AH135" s="106">
        <f t="shared" si="68"/>
        <v>0</v>
      </c>
      <c r="AI135" s="106">
        <f t="shared" si="69"/>
        <v>0</v>
      </c>
      <c r="AJ135" s="106">
        <f t="shared" si="70"/>
        <v>0</v>
      </c>
      <c r="AK135" s="106">
        <f t="shared" si="56"/>
        <v>8.0000000000000019E-3</v>
      </c>
      <c r="AL135" s="107">
        <f t="shared" si="71"/>
        <v>5.4168749999999992</v>
      </c>
      <c r="AM135" s="108">
        <f t="shared" si="57"/>
        <v>3.2</v>
      </c>
      <c r="AN135" s="108"/>
    </row>
    <row r="136" spans="1:40" ht="12.75">
      <c r="A136" s="89">
        <v>4</v>
      </c>
      <c r="B136" s="89">
        <v>8</v>
      </c>
      <c r="C136" s="96">
        <v>0.33</v>
      </c>
      <c r="D136" s="96">
        <v>0.37</v>
      </c>
      <c r="E136" s="97">
        <v>3.2</v>
      </c>
      <c r="F136" s="102">
        <f t="shared" si="47"/>
        <v>0.30787608005179967</v>
      </c>
      <c r="G136" s="89">
        <v>20</v>
      </c>
      <c r="H136" s="103">
        <f t="shared" si="58"/>
        <v>33.333333333333336</v>
      </c>
      <c r="I136" s="103">
        <f t="shared" si="59"/>
        <v>0.83250000000000013</v>
      </c>
      <c r="J136" s="89" t="s">
        <v>74</v>
      </c>
      <c r="K136" s="89">
        <v>9</v>
      </c>
      <c r="L136" s="105">
        <f t="shared" si="54"/>
        <v>3.2</v>
      </c>
      <c r="M136" s="89">
        <v>1.34</v>
      </c>
      <c r="Q136" s="89">
        <v>0.88</v>
      </c>
      <c r="R136" s="89">
        <v>0.1</v>
      </c>
      <c r="V136" s="89">
        <v>0.88</v>
      </c>
      <c r="X136" s="106">
        <f t="shared" si="55"/>
        <v>9.8560000000000019E-3</v>
      </c>
      <c r="Y136" s="106">
        <f t="shared" si="60"/>
        <v>3.3500000000000005E-3</v>
      </c>
      <c r="Z136" s="106">
        <f t="shared" si="61"/>
        <v>0</v>
      </c>
      <c r="AA136" s="106">
        <f t="shared" si="62"/>
        <v>0</v>
      </c>
      <c r="AB136" s="106">
        <f t="shared" si="63"/>
        <v>0</v>
      </c>
      <c r="AC136" s="106">
        <f t="shared" si="64"/>
        <v>0</v>
      </c>
      <c r="AD136" s="106">
        <f t="shared" si="65"/>
        <v>2.2000000000000001E-3</v>
      </c>
      <c r="AE136" s="106">
        <f t="shared" si="66"/>
        <v>0</v>
      </c>
      <c r="AF136" s="172">
        <f t="shared" si="72"/>
        <v>5.5500000000000011E-3</v>
      </c>
      <c r="AG136" s="106">
        <f t="shared" si="67"/>
        <v>2.2000000000000001E-3</v>
      </c>
      <c r="AH136" s="106">
        <f t="shared" si="68"/>
        <v>2.5000000000000006E-4</v>
      </c>
      <c r="AI136" s="106">
        <f t="shared" si="69"/>
        <v>0</v>
      </c>
      <c r="AJ136" s="106">
        <f t="shared" si="70"/>
        <v>0</v>
      </c>
      <c r="AK136" s="106">
        <f t="shared" si="56"/>
        <v>8.0000000000000019E-3</v>
      </c>
      <c r="AL136" s="107">
        <f t="shared" si="71"/>
        <v>4.8694500000000005</v>
      </c>
      <c r="AM136" s="108">
        <f t="shared" si="57"/>
        <v>3.2</v>
      </c>
      <c r="AN136" s="108"/>
    </row>
    <row r="137" spans="1:40" ht="12.75">
      <c r="A137" s="89">
        <v>4</v>
      </c>
      <c r="B137" s="89">
        <v>8</v>
      </c>
      <c r="C137" s="96">
        <v>0.33</v>
      </c>
      <c r="D137" s="96">
        <v>0.37</v>
      </c>
      <c r="E137" s="97">
        <v>3.2</v>
      </c>
      <c r="F137" s="102">
        <f t="shared" si="47"/>
        <v>0.30787608005179967</v>
      </c>
      <c r="G137" s="89">
        <v>20</v>
      </c>
      <c r="H137" s="103">
        <f t="shared" si="58"/>
        <v>33.333333333333336</v>
      </c>
      <c r="I137" s="103">
        <f t="shared" si="59"/>
        <v>1.14375</v>
      </c>
      <c r="J137" s="89" t="s">
        <v>74</v>
      </c>
      <c r="K137" s="89">
        <v>10</v>
      </c>
      <c r="L137" s="105">
        <f t="shared" si="54"/>
        <v>3.1999999999999997</v>
      </c>
      <c r="M137" s="89">
        <v>1.2</v>
      </c>
      <c r="N137" s="89">
        <v>1.85</v>
      </c>
      <c r="Q137" s="89">
        <v>0.05</v>
      </c>
      <c r="R137" s="89">
        <v>0.1</v>
      </c>
      <c r="X137" s="106">
        <f t="shared" si="55"/>
        <v>9.8560000000000002E-3</v>
      </c>
      <c r="Y137" s="106">
        <f t="shared" si="60"/>
        <v>3.0000000000000001E-3</v>
      </c>
      <c r="Z137" s="106">
        <f t="shared" si="61"/>
        <v>4.6250000000000006E-3</v>
      </c>
      <c r="AA137" s="106">
        <f t="shared" si="62"/>
        <v>0</v>
      </c>
      <c r="AB137" s="106">
        <f t="shared" si="63"/>
        <v>0</v>
      </c>
      <c r="AC137" s="106">
        <f t="shared" si="64"/>
        <v>0</v>
      </c>
      <c r="AD137" s="106">
        <f t="shared" si="65"/>
        <v>0</v>
      </c>
      <c r="AE137" s="106">
        <f t="shared" si="66"/>
        <v>0</v>
      </c>
      <c r="AF137" s="172">
        <f t="shared" si="72"/>
        <v>7.6250000000000007E-3</v>
      </c>
      <c r="AG137" s="106">
        <f t="shared" si="67"/>
        <v>1.2500000000000003E-4</v>
      </c>
      <c r="AH137" s="106">
        <f t="shared" si="68"/>
        <v>2.5000000000000006E-4</v>
      </c>
      <c r="AI137" s="106">
        <f t="shared" si="69"/>
        <v>0</v>
      </c>
      <c r="AJ137" s="106">
        <f t="shared" si="70"/>
        <v>0</v>
      </c>
      <c r="AK137" s="106">
        <f t="shared" si="56"/>
        <v>8.0000000000000002E-3</v>
      </c>
      <c r="AL137" s="107">
        <f t="shared" si="71"/>
        <v>7.3428749999999994</v>
      </c>
      <c r="AM137" s="108">
        <f t="shared" si="57"/>
        <v>3.1999999999999997</v>
      </c>
      <c r="AN137" s="108"/>
    </row>
    <row r="138" spans="1:40" ht="12.75">
      <c r="A138" s="89">
        <v>4</v>
      </c>
      <c r="B138" s="89">
        <v>8</v>
      </c>
      <c r="C138" s="96">
        <v>0.33</v>
      </c>
      <c r="D138" s="96">
        <v>0.37</v>
      </c>
      <c r="E138" s="97">
        <v>3.2</v>
      </c>
      <c r="F138" s="102">
        <f t="shared" si="47"/>
        <v>0.30787608005179967</v>
      </c>
      <c r="G138" s="89">
        <v>20</v>
      </c>
      <c r="H138" s="103">
        <f t="shared" si="58"/>
        <v>33.333333333333336</v>
      </c>
      <c r="I138" s="103">
        <f t="shared" si="59"/>
        <v>1.0725000000000002</v>
      </c>
      <c r="J138" s="89" t="s">
        <v>74</v>
      </c>
      <c r="K138" s="89">
        <v>11</v>
      </c>
      <c r="L138" s="105">
        <f t="shared" si="54"/>
        <v>3.2</v>
      </c>
      <c r="M138" s="89">
        <v>1.06</v>
      </c>
      <c r="N138" s="89">
        <v>1.8</v>
      </c>
      <c r="Q138" s="89">
        <v>0.34</v>
      </c>
      <c r="X138" s="106">
        <f t="shared" si="55"/>
        <v>9.8560000000000019E-3</v>
      </c>
      <c r="Y138" s="106">
        <f t="shared" si="60"/>
        <v>2.6500000000000004E-3</v>
      </c>
      <c r="Z138" s="106">
        <f t="shared" si="61"/>
        <v>4.5000000000000005E-3</v>
      </c>
      <c r="AA138" s="106">
        <f t="shared" si="62"/>
        <v>0</v>
      </c>
      <c r="AB138" s="106">
        <f t="shared" si="63"/>
        <v>0</v>
      </c>
      <c r="AC138" s="106">
        <f t="shared" si="64"/>
        <v>0</v>
      </c>
      <c r="AD138" s="106">
        <f t="shared" si="65"/>
        <v>0</v>
      </c>
      <c r="AE138" s="106">
        <f t="shared" si="66"/>
        <v>0</v>
      </c>
      <c r="AF138" s="172">
        <f t="shared" si="72"/>
        <v>7.150000000000001E-3</v>
      </c>
      <c r="AG138" s="106">
        <f t="shared" si="67"/>
        <v>8.5000000000000006E-4</v>
      </c>
      <c r="AH138" s="106">
        <f t="shared" si="68"/>
        <v>0</v>
      </c>
      <c r="AI138" s="106">
        <f t="shared" si="69"/>
        <v>0</v>
      </c>
      <c r="AJ138" s="106">
        <f t="shared" si="70"/>
        <v>0</v>
      </c>
      <c r="AK138" s="106">
        <f t="shared" si="56"/>
        <v>8.0000000000000019E-3</v>
      </c>
      <c r="AL138" s="107">
        <f t="shared" si="71"/>
        <v>6.8854499999999996</v>
      </c>
      <c r="AM138" s="108">
        <f t="shared" si="57"/>
        <v>3.2</v>
      </c>
      <c r="AN138" s="108"/>
    </row>
    <row r="139" spans="1:40" ht="12.75">
      <c r="A139" s="89">
        <v>4</v>
      </c>
      <c r="B139" s="89">
        <v>8</v>
      </c>
      <c r="C139" s="96">
        <v>0.33</v>
      </c>
      <c r="D139" s="96">
        <v>0.37</v>
      </c>
      <c r="E139" s="97">
        <v>3.2</v>
      </c>
      <c r="F139" s="102">
        <f t="shared" si="47"/>
        <v>0.30787608005179967</v>
      </c>
      <c r="G139" s="89">
        <v>20</v>
      </c>
      <c r="H139" s="103">
        <f t="shared" si="58"/>
        <v>33.333333333333336</v>
      </c>
      <c r="I139" s="103">
        <f t="shared" si="59"/>
        <v>1.1850000000000001</v>
      </c>
      <c r="J139" s="89" t="s">
        <v>74</v>
      </c>
      <c r="K139" s="89">
        <v>12</v>
      </c>
      <c r="L139" s="105">
        <f t="shared" si="54"/>
        <v>3.2</v>
      </c>
      <c r="M139" s="89">
        <v>1.28</v>
      </c>
      <c r="N139" s="89">
        <v>1.88</v>
      </c>
      <c r="Q139" s="89">
        <v>0.04</v>
      </c>
      <c r="X139" s="106">
        <f t="shared" si="55"/>
        <v>9.8560000000000019E-3</v>
      </c>
      <c r="Y139" s="106">
        <f t="shared" si="60"/>
        <v>3.2000000000000002E-3</v>
      </c>
      <c r="Z139" s="106">
        <f t="shared" si="61"/>
        <v>4.7000000000000002E-3</v>
      </c>
      <c r="AA139" s="106">
        <f t="shared" si="62"/>
        <v>0</v>
      </c>
      <c r="AB139" s="106">
        <f t="shared" si="63"/>
        <v>0</v>
      </c>
      <c r="AC139" s="106">
        <f t="shared" si="64"/>
        <v>0</v>
      </c>
      <c r="AD139" s="106">
        <f t="shared" si="65"/>
        <v>0</v>
      </c>
      <c r="AE139" s="106">
        <f t="shared" si="66"/>
        <v>0</v>
      </c>
      <c r="AF139" s="172">
        <f t="shared" si="72"/>
        <v>7.9000000000000008E-3</v>
      </c>
      <c r="AG139" s="106">
        <f t="shared" si="67"/>
        <v>1E-4</v>
      </c>
      <c r="AH139" s="106">
        <f t="shared" si="68"/>
        <v>0</v>
      </c>
      <c r="AI139" s="106">
        <f t="shared" si="69"/>
        <v>0</v>
      </c>
      <c r="AJ139" s="106">
        <f t="shared" si="70"/>
        <v>0</v>
      </c>
      <c r="AK139" s="106">
        <f t="shared" si="56"/>
        <v>8.0000000000000019E-3</v>
      </c>
      <c r="AL139" s="107">
        <f t="shared" si="71"/>
        <v>7.6076999999999995</v>
      </c>
      <c r="AM139" s="108">
        <f t="shared" si="57"/>
        <v>3.2</v>
      </c>
      <c r="AN139" s="108"/>
    </row>
    <row r="140" spans="1:40" ht="12.75">
      <c r="A140" s="89">
        <v>4</v>
      </c>
      <c r="B140" s="89">
        <v>8</v>
      </c>
      <c r="C140" s="96">
        <v>0.33</v>
      </c>
      <c r="D140" s="96">
        <v>0.37</v>
      </c>
      <c r="E140" s="97">
        <v>3.2</v>
      </c>
      <c r="F140" s="102">
        <f t="shared" si="47"/>
        <v>0.30787608005179967</v>
      </c>
      <c r="G140" s="89">
        <v>20</v>
      </c>
      <c r="H140" s="103">
        <f t="shared" si="58"/>
        <v>33.333333333333336</v>
      </c>
      <c r="I140" s="103">
        <f t="shared" si="59"/>
        <v>1.1512500000000001</v>
      </c>
      <c r="J140" s="89" t="s">
        <v>74</v>
      </c>
      <c r="K140" s="89">
        <v>13</v>
      </c>
      <c r="L140" s="105">
        <f t="shared" si="54"/>
        <v>3.2</v>
      </c>
      <c r="M140" s="89">
        <v>1.34</v>
      </c>
      <c r="O140" s="89">
        <v>1.73</v>
      </c>
      <c r="Q140" s="89">
        <v>0.13</v>
      </c>
      <c r="X140" s="106">
        <f t="shared" si="55"/>
        <v>9.8560000000000019E-3</v>
      </c>
      <c r="Y140" s="106">
        <f t="shared" si="60"/>
        <v>3.3500000000000005E-3</v>
      </c>
      <c r="Z140" s="106">
        <f t="shared" si="61"/>
        <v>0</v>
      </c>
      <c r="AA140" s="106">
        <f t="shared" si="62"/>
        <v>4.3250000000000007E-3</v>
      </c>
      <c r="AB140" s="106">
        <f t="shared" si="63"/>
        <v>0</v>
      </c>
      <c r="AC140" s="106">
        <f t="shared" si="64"/>
        <v>0</v>
      </c>
      <c r="AD140" s="106">
        <f t="shared" si="65"/>
        <v>0</v>
      </c>
      <c r="AE140" s="106">
        <f t="shared" si="66"/>
        <v>0</v>
      </c>
      <c r="AF140" s="172">
        <f t="shared" si="72"/>
        <v>7.6750000000000013E-3</v>
      </c>
      <c r="AG140" s="106">
        <f t="shared" si="67"/>
        <v>3.2500000000000004E-4</v>
      </c>
      <c r="AH140" s="106">
        <f t="shared" si="68"/>
        <v>0</v>
      </c>
      <c r="AI140" s="106">
        <f t="shared" si="69"/>
        <v>0</v>
      </c>
      <c r="AJ140" s="106">
        <f t="shared" si="70"/>
        <v>0</v>
      </c>
      <c r="AK140" s="106">
        <f t="shared" si="56"/>
        <v>8.0000000000000019E-3</v>
      </c>
      <c r="AL140" s="107">
        <f t="shared" si="71"/>
        <v>6.9239250000000006</v>
      </c>
      <c r="AM140" s="108">
        <f t="shared" si="57"/>
        <v>3.2</v>
      </c>
      <c r="AN140" s="108"/>
    </row>
    <row r="141" spans="1:40" ht="12.75">
      <c r="A141" s="89">
        <v>4</v>
      </c>
      <c r="B141" s="89">
        <v>8</v>
      </c>
      <c r="C141" s="96">
        <v>0.33</v>
      </c>
      <c r="D141" s="96">
        <v>0.37</v>
      </c>
      <c r="E141" s="97">
        <v>3.2</v>
      </c>
      <c r="F141" s="102">
        <f t="shared" si="47"/>
        <v>0.30787608005179967</v>
      </c>
      <c r="G141" s="89">
        <v>20</v>
      </c>
      <c r="H141" s="103">
        <f t="shared" si="58"/>
        <v>33.333333333333336</v>
      </c>
      <c r="I141" s="103">
        <f t="shared" si="59"/>
        <v>0.90000000000000013</v>
      </c>
      <c r="J141" s="89" t="s">
        <v>77</v>
      </c>
      <c r="K141" s="89">
        <v>1</v>
      </c>
      <c r="L141" s="105">
        <f t="shared" si="54"/>
        <v>3.2</v>
      </c>
      <c r="M141" s="89">
        <v>3.2</v>
      </c>
      <c r="X141" s="106">
        <f t="shared" si="55"/>
        <v>7.4368000000000012E-3</v>
      </c>
      <c r="Y141" s="106">
        <f t="shared" si="60"/>
        <v>6.000000000000001E-3</v>
      </c>
      <c r="Z141" s="106">
        <f t="shared" si="61"/>
        <v>0</v>
      </c>
      <c r="AA141" s="106">
        <f t="shared" si="62"/>
        <v>0</v>
      </c>
      <c r="AB141" s="106">
        <f t="shared" si="63"/>
        <v>0</v>
      </c>
      <c r="AC141" s="106">
        <f t="shared" si="64"/>
        <v>0</v>
      </c>
      <c r="AD141" s="106">
        <f t="shared" si="65"/>
        <v>0</v>
      </c>
      <c r="AE141" s="106">
        <f t="shared" si="66"/>
        <v>0</v>
      </c>
      <c r="AF141" s="172">
        <f t="shared" si="72"/>
        <v>6.000000000000001E-3</v>
      </c>
      <c r="AG141" s="106">
        <f t="shared" si="67"/>
        <v>0</v>
      </c>
      <c r="AH141" s="106">
        <f t="shared" si="68"/>
        <v>0</v>
      </c>
      <c r="AI141" s="106">
        <f t="shared" si="69"/>
        <v>0</v>
      </c>
      <c r="AJ141" s="106">
        <f t="shared" si="70"/>
        <v>0</v>
      </c>
      <c r="AK141" s="106">
        <f t="shared" si="56"/>
        <v>6.000000000000001E-3</v>
      </c>
      <c r="AL141" s="107">
        <f t="shared" si="71"/>
        <v>5.7060000000000004</v>
      </c>
    </row>
    <row r="142" spans="1:40" ht="12.75">
      <c r="A142" s="89">
        <v>4</v>
      </c>
      <c r="B142" s="89">
        <v>8</v>
      </c>
      <c r="C142" s="96">
        <v>0.33</v>
      </c>
      <c r="D142" s="96">
        <v>0.37</v>
      </c>
      <c r="E142" s="97">
        <v>3.2</v>
      </c>
      <c r="F142" s="102">
        <f t="shared" si="47"/>
        <v>0.30787608005179967</v>
      </c>
      <c r="G142" s="89">
        <v>20</v>
      </c>
      <c r="H142" s="103">
        <f t="shared" si="58"/>
        <v>33.333333333333336</v>
      </c>
      <c r="I142" s="103">
        <f t="shared" si="59"/>
        <v>1.2000000000000002</v>
      </c>
      <c r="J142" s="89" t="s">
        <v>78</v>
      </c>
      <c r="K142" s="89">
        <v>1</v>
      </c>
      <c r="L142" s="105">
        <f t="shared" si="54"/>
        <v>3.2</v>
      </c>
      <c r="M142" s="89">
        <v>3.2</v>
      </c>
      <c r="X142" s="106">
        <f t="shared" si="55"/>
        <v>8.9855999999999998E-3</v>
      </c>
      <c r="Y142" s="106">
        <f t="shared" si="60"/>
        <v>8.0000000000000019E-3</v>
      </c>
      <c r="Z142" s="106">
        <f t="shared" si="61"/>
        <v>0</v>
      </c>
      <c r="AA142" s="106">
        <f t="shared" si="62"/>
        <v>0</v>
      </c>
      <c r="AB142" s="106">
        <f t="shared" si="63"/>
        <v>0</v>
      </c>
      <c r="AC142" s="106">
        <f t="shared" si="64"/>
        <v>0</v>
      </c>
      <c r="AD142" s="106">
        <f t="shared" si="65"/>
        <v>0</v>
      </c>
      <c r="AE142" s="106">
        <f t="shared" si="66"/>
        <v>0</v>
      </c>
      <c r="AF142" s="172">
        <f t="shared" si="72"/>
        <v>8.0000000000000019E-3</v>
      </c>
      <c r="AG142" s="106">
        <f t="shared" si="67"/>
        <v>0</v>
      </c>
      <c r="AH142" s="106">
        <f t="shared" si="68"/>
        <v>0</v>
      </c>
      <c r="AI142" s="106">
        <f t="shared" si="69"/>
        <v>0</v>
      </c>
      <c r="AJ142" s="106">
        <f t="shared" si="70"/>
        <v>0</v>
      </c>
      <c r="AK142" s="106">
        <f t="shared" si="56"/>
        <v>8.0000000000000019E-3</v>
      </c>
      <c r="AL142" s="107">
        <f t="shared" si="71"/>
        <v>7.7039999999999997</v>
      </c>
    </row>
    <row r="143" spans="1:40" ht="12.75">
      <c r="A143" s="89">
        <v>4</v>
      </c>
      <c r="B143" s="89">
        <v>8</v>
      </c>
      <c r="C143" s="96">
        <v>0.33</v>
      </c>
      <c r="D143" s="96">
        <v>0.37</v>
      </c>
      <c r="E143" s="97">
        <v>3.2</v>
      </c>
      <c r="F143" s="102">
        <f t="shared" si="47"/>
        <v>0.30787608005179967</v>
      </c>
      <c r="G143" s="89">
        <v>20</v>
      </c>
      <c r="H143" s="103">
        <f t="shared" si="58"/>
        <v>33.333333333333336</v>
      </c>
      <c r="I143" s="103">
        <f t="shared" si="59"/>
        <v>1.0612500000000002</v>
      </c>
      <c r="J143" s="89" t="s">
        <v>78</v>
      </c>
      <c r="K143" s="89">
        <v>2</v>
      </c>
      <c r="L143" s="105">
        <f t="shared" si="54"/>
        <v>2.83</v>
      </c>
      <c r="M143" s="89">
        <v>2.83</v>
      </c>
      <c r="X143" s="106">
        <f t="shared" si="55"/>
        <v>7.9466399999999996E-3</v>
      </c>
      <c r="Y143" s="106">
        <f t="shared" si="60"/>
        <v>7.0750000000000014E-3</v>
      </c>
      <c r="Z143" s="106">
        <f t="shared" si="61"/>
        <v>0</v>
      </c>
      <c r="AA143" s="106">
        <f t="shared" si="62"/>
        <v>0</v>
      </c>
      <c r="AB143" s="106">
        <f t="shared" si="63"/>
        <v>0</v>
      </c>
      <c r="AC143" s="106">
        <f t="shared" si="64"/>
        <v>0</v>
      </c>
      <c r="AD143" s="106">
        <f t="shared" si="65"/>
        <v>0</v>
      </c>
      <c r="AE143" s="106">
        <f t="shared" si="66"/>
        <v>0</v>
      </c>
      <c r="AF143" s="172">
        <f t="shared" si="72"/>
        <v>7.0750000000000014E-3</v>
      </c>
      <c r="AG143" s="106">
        <f t="shared" si="67"/>
        <v>0</v>
      </c>
      <c r="AH143" s="106">
        <f t="shared" si="68"/>
        <v>0</v>
      </c>
      <c r="AI143" s="106">
        <f t="shared" si="69"/>
        <v>0</v>
      </c>
      <c r="AJ143" s="106">
        <f t="shared" si="70"/>
        <v>0</v>
      </c>
      <c r="AK143" s="106">
        <f t="shared" si="56"/>
        <v>7.0750000000000014E-3</v>
      </c>
      <c r="AL143" s="107">
        <f t="shared" si="71"/>
        <v>6.8132249999999992</v>
      </c>
    </row>
    <row r="144" spans="1:40" ht="12.75">
      <c r="A144" s="89">
        <v>4</v>
      </c>
      <c r="B144" s="89">
        <v>8</v>
      </c>
      <c r="C144" s="96">
        <v>0.33</v>
      </c>
      <c r="D144" s="96">
        <v>0.37</v>
      </c>
      <c r="E144" s="97">
        <v>3.2</v>
      </c>
      <c r="F144" s="102">
        <f t="shared" si="47"/>
        <v>0.30787608005179967</v>
      </c>
      <c r="G144" s="89">
        <v>20</v>
      </c>
      <c r="H144" s="103">
        <f t="shared" si="58"/>
        <v>33.333333333333336</v>
      </c>
      <c r="I144" s="103">
        <f t="shared" si="59"/>
        <v>1.2000000000000002</v>
      </c>
      <c r="J144" s="89" t="s">
        <v>78</v>
      </c>
      <c r="K144" s="89">
        <v>3</v>
      </c>
      <c r="L144" s="105">
        <f t="shared" si="54"/>
        <v>3.2</v>
      </c>
      <c r="M144" s="89">
        <v>3.2</v>
      </c>
      <c r="X144" s="106">
        <f t="shared" si="55"/>
        <v>8.9855999999999998E-3</v>
      </c>
      <c r="Y144" s="106">
        <f t="shared" si="60"/>
        <v>8.0000000000000019E-3</v>
      </c>
      <c r="Z144" s="106">
        <f t="shared" si="61"/>
        <v>0</v>
      </c>
      <c r="AA144" s="106">
        <f t="shared" si="62"/>
        <v>0</v>
      </c>
      <c r="AB144" s="106">
        <f t="shared" si="63"/>
        <v>0</v>
      </c>
      <c r="AC144" s="106">
        <f t="shared" si="64"/>
        <v>0</v>
      </c>
      <c r="AD144" s="106">
        <f t="shared" si="65"/>
        <v>0</v>
      </c>
      <c r="AE144" s="106">
        <f t="shared" si="66"/>
        <v>0</v>
      </c>
      <c r="AF144" s="172">
        <f t="shared" si="72"/>
        <v>8.0000000000000019E-3</v>
      </c>
      <c r="AG144" s="106">
        <f t="shared" si="67"/>
        <v>0</v>
      </c>
      <c r="AH144" s="106">
        <f t="shared" si="68"/>
        <v>0</v>
      </c>
      <c r="AI144" s="106">
        <f t="shared" si="69"/>
        <v>0</v>
      </c>
      <c r="AJ144" s="106">
        <f t="shared" si="70"/>
        <v>0</v>
      </c>
      <c r="AK144" s="106">
        <f t="shared" si="56"/>
        <v>8.0000000000000019E-3</v>
      </c>
      <c r="AL144" s="107">
        <f t="shared" si="71"/>
        <v>7.7039999999999997</v>
      </c>
    </row>
    <row r="145" spans="1:38" ht="12.75">
      <c r="A145" s="89">
        <v>4</v>
      </c>
      <c r="B145" s="89">
        <v>8</v>
      </c>
      <c r="C145" s="96">
        <v>0.33</v>
      </c>
      <c r="D145" s="96">
        <v>0.37</v>
      </c>
      <c r="E145" s="97">
        <v>3.2</v>
      </c>
      <c r="F145" s="102">
        <f t="shared" si="47"/>
        <v>0.30787608005179967</v>
      </c>
      <c r="G145" s="89">
        <v>20</v>
      </c>
      <c r="H145" s="103">
        <f t="shared" si="58"/>
        <v>33.333333333333336</v>
      </c>
      <c r="I145" s="103">
        <f t="shared" si="59"/>
        <v>1.8360000000000001</v>
      </c>
      <c r="J145" s="89" t="s">
        <v>79</v>
      </c>
      <c r="K145" s="89">
        <v>9</v>
      </c>
      <c r="L145" s="97">
        <v>3.2</v>
      </c>
      <c r="X145" s="106">
        <f>L145*VLOOKUP(J145,dimension,2,FALSE)*VLOOKUP(J145,dimension,3,FALSE)*K145</f>
        <v>1.5321600000000001E-2</v>
      </c>
      <c r="Y145" s="106">
        <f t="shared" si="60"/>
        <v>0</v>
      </c>
      <c r="Z145" s="106">
        <f t="shared" si="61"/>
        <v>0</v>
      </c>
      <c r="AA145" s="106">
        <f t="shared" si="62"/>
        <v>0</v>
      </c>
      <c r="AB145" s="106">
        <f t="shared" si="63"/>
        <v>0</v>
      </c>
      <c r="AC145" s="106">
        <f t="shared" si="64"/>
        <v>0</v>
      </c>
      <c r="AD145" s="106">
        <f t="shared" si="65"/>
        <v>0</v>
      </c>
      <c r="AE145" s="106">
        <f t="shared" si="66"/>
        <v>1.2240000000000001E-2</v>
      </c>
      <c r="AF145" s="172">
        <f t="shared" si="72"/>
        <v>1.2240000000000001E-2</v>
      </c>
      <c r="AG145" s="106">
        <f t="shared" si="67"/>
        <v>0</v>
      </c>
      <c r="AH145" s="106">
        <f t="shared" si="68"/>
        <v>0</v>
      </c>
      <c r="AI145" s="106">
        <f t="shared" si="69"/>
        <v>0</v>
      </c>
      <c r="AJ145" s="106">
        <f t="shared" si="70"/>
        <v>0</v>
      </c>
      <c r="AK145" s="106">
        <f>L145*VLOOKUP(J145,dimension,4,FALSE)*VLOOKUP(J145,dimension,5,FALSE)*K145</f>
        <v>1.2240000000000003E-2</v>
      </c>
      <c r="AL145" s="107">
        <f t="shared" si="71"/>
        <v>10.465200000000003</v>
      </c>
    </row>
    <row r="146" spans="1:38" ht="12.75">
      <c r="A146" s="89">
        <v>5</v>
      </c>
      <c r="B146" s="89">
        <v>9</v>
      </c>
      <c r="C146" s="96">
        <v>0.315</v>
      </c>
      <c r="D146" s="96">
        <v>0.35</v>
      </c>
      <c r="E146" s="97">
        <v>3.21</v>
      </c>
      <c r="F146" s="102">
        <f t="shared" si="47"/>
        <v>0.27872646900377035</v>
      </c>
      <c r="G146" s="89">
        <v>22</v>
      </c>
      <c r="H146" s="103">
        <f t="shared" si="58"/>
        <v>36</v>
      </c>
      <c r="I146" s="103">
        <f t="shared" si="59"/>
        <v>1.1400000000000001</v>
      </c>
      <c r="J146" s="89" t="s">
        <v>74</v>
      </c>
      <c r="K146" s="89">
        <v>1</v>
      </c>
      <c r="L146" s="105">
        <f t="shared" ref="L146:L161" si="73">SUM(M146:V146)</f>
        <v>3.21</v>
      </c>
      <c r="M146" s="89">
        <v>0.96</v>
      </c>
      <c r="O146" s="89">
        <v>1.6</v>
      </c>
      <c r="Q146" s="89">
        <v>0.17</v>
      </c>
      <c r="U146" s="89">
        <v>0.48</v>
      </c>
      <c r="X146" s="106">
        <f t="shared" ref="X146:X161" si="74">L146*VLOOKUP(J146,dimension,2,FALSE)*VLOOKUP(J146,dimension,3,FALSE)</f>
        <v>9.8867999999999994E-3</v>
      </c>
      <c r="Y146" s="106">
        <f t="shared" si="60"/>
        <v>2.4000000000000002E-3</v>
      </c>
      <c r="Z146" s="106">
        <f t="shared" si="61"/>
        <v>0</v>
      </c>
      <c r="AA146" s="106">
        <f t="shared" si="62"/>
        <v>4.000000000000001E-3</v>
      </c>
      <c r="AB146" s="106">
        <f t="shared" si="63"/>
        <v>0</v>
      </c>
      <c r="AC146" s="106">
        <f t="shared" si="64"/>
        <v>1.2000000000000001E-3</v>
      </c>
      <c r="AD146" s="106">
        <f t="shared" si="65"/>
        <v>0</v>
      </c>
      <c r="AE146" s="106">
        <f t="shared" si="66"/>
        <v>0</v>
      </c>
      <c r="AF146" s="172">
        <f t="shared" si="72"/>
        <v>7.6000000000000009E-3</v>
      </c>
      <c r="AG146" s="106">
        <f t="shared" si="67"/>
        <v>4.2500000000000003E-4</v>
      </c>
      <c r="AH146" s="106">
        <f t="shared" si="68"/>
        <v>0</v>
      </c>
      <c r="AI146" s="106">
        <f t="shared" si="69"/>
        <v>0</v>
      </c>
      <c r="AJ146" s="106">
        <f t="shared" si="70"/>
        <v>0</v>
      </c>
      <c r="AK146" s="106">
        <f t="shared" ref="AK146:AK161" si="75">L146*VLOOKUP(J146,dimension,4,FALSE)*VLOOKUP(J146,dimension,5,FALSE)</f>
        <v>8.0250000000000009E-3</v>
      </c>
      <c r="AL146" s="107">
        <f t="shared" si="71"/>
        <v>6.541199999999999</v>
      </c>
    </row>
    <row r="147" spans="1:38" ht="12.75">
      <c r="A147" s="89">
        <v>5</v>
      </c>
      <c r="B147" s="89">
        <v>9</v>
      </c>
      <c r="C147" s="96">
        <v>0.315</v>
      </c>
      <c r="D147" s="96">
        <v>0.35</v>
      </c>
      <c r="E147" s="97">
        <v>3.21</v>
      </c>
      <c r="F147" s="102">
        <f t="shared" si="47"/>
        <v>0.27872646900377035</v>
      </c>
      <c r="G147" s="89">
        <v>22</v>
      </c>
      <c r="H147" s="103">
        <f t="shared" si="58"/>
        <v>36</v>
      </c>
      <c r="I147" s="103">
        <f t="shared" si="59"/>
        <v>1.2037500000000001</v>
      </c>
      <c r="J147" s="89" t="s">
        <v>74</v>
      </c>
      <c r="K147" s="89">
        <v>2</v>
      </c>
      <c r="L147" s="105">
        <f t="shared" si="73"/>
        <v>3.21</v>
      </c>
      <c r="P147" s="89">
        <v>3.21</v>
      </c>
      <c r="X147" s="106">
        <f t="shared" si="74"/>
        <v>9.8867999999999994E-3</v>
      </c>
      <c r="Y147" s="106">
        <f t="shared" si="60"/>
        <v>0</v>
      </c>
      <c r="Z147" s="106">
        <f t="shared" si="61"/>
        <v>0</v>
      </c>
      <c r="AA147" s="106">
        <f t="shared" si="62"/>
        <v>0</v>
      </c>
      <c r="AB147" s="106">
        <f t="shared" si="63"/>
        <v>8.0250000000000009E-3</v>
      </c>
      <c r="AC147" s="106">
        <f t="shared" si="64"/>
        <v>0</v>
      </c>
      <c r="AD147" s="106">
        <f t="shared" si="65"/>
        <v>0</v>
      </c>
      <c r="AE147" s="106">
        <f t="shared" si="66"/>
        <v>0</v>
      </c>
      <c r="AF147" s="172">
        <f t="shared" si="72"/>
        <v>8.0250000000000009E-3</v>
      </c>
      <c r="AG147" s="106">
        <f t="shared" si="67"/>
        <v>0</v>
      </c>
      <c r="AH147" s="106">
        <f t="shared" si="68"/>
        <v>0</v>
      </c>
      <c r="AI147" s="106">
        <f t="shared" si="69"/>
        <v>0</v>
      </c>
      <c r="AJ147" s="106">
        <f t="shared" si="70"/>
        <v>0</v>
      </c>
      <c r="AK147" s="106">
        <f t="shared" si="75"/>
        <v>8.0250000000000009E-3</v>
      </c>
      <c r="AL147" s="107">
        <f t="shared" si="71"/>
        <v>6.5724749999999998</v>
      </c>
    </row>
    <row r="148" spans="1:38" ht="12.75">
      <c r="A148" s="89">
        <v>5</v>
      </c>
      <c r="B148" s="89">
        <v>9</v>
      </c>
      <c r="C148" s="96">
        <v>0.315</v>
      </c>
      <c r="D148" s="96">
        <v>0.35</v>
      </c>
      <c r="E148" s="97">
        <v>3.21</v>
      </c>
      <c r="F148" s="102">
        <f t="shared" si="47"/>
        <v>0.27872646900377035</v>
      </c>
      <c r="G148" s="89">
        <v>22</v>
      </c>
      <c r="H148" s="103">
        <f t="shared" si="58"/>
        <v>36</v>
      </c>
      <c r="I148" s="103">
        <f t="shared" si="59"/>
        <v>0.71250000000000013</v>
      </c>
      <c r="J148" s="89" t="s">
        <v>74</v>
      </c>
      <c r="K148" s="89">
        <v>3</v>
      </c>
      <c r="L148" s="105">
        <f t="shared" si="73"/>
        <v>3.21</v>
      </c>
      <c r="O148" s="89">
        <v>1.9</v>
      </c>
      <c r="Q148" s="89">
        <v>1.31</v>
      </c>
      <c r="X148" s="106">
        <f t="shared" si="74"/>
        <v>9.8867999999999994E-3</v>
      </c>
      <c r="Y148" s="106">
        <f t="shared" si="60"/>
        <v>0</v>
      </c>
      <c r="Z148" s="106">
        <f t="shared" si="61"/>
        <v>0</v>
      </c>
      <c r="AA148" s="106">
        <f t="shared" si="62"/>
        <v>4.7500000000000007E-3</v>
      </c>
      <c r="AB148" s="106">
        <f t="shared" si="63"/>
        <v>0</v>
      </c>
      <c r="AC148" s="106">
        <f t="shared" si="64"/>
        <v>0</v>
      </c>
      <c r="AD148" s="106">
        <f t="shared" si="65"/>
        <v>0</v>
      </c>
      <c r="AE148" s="106">
        <f t="shared" si="66"/>
        <v>0</v>
      </c>
      <c r="AF148" s="172">
        <f t="shared" si="72"/>
        <v>4.7500000000000007E-3</v>
      </c>
      <c r="AG148" s="106">
        <f t="shared" si="67"/>
        <v>3.2750000000000001E-3</v>
      </c>
      <c r="AH148" s="106">
        <f t="shared" si="68"/>
        <v>0</v>
      </c>
      <c r="AI148" s="106">
        <f t="shared" si="69"/>
        <v>0</v>
      </c>
      <c r="AJ148" s="106">
        <f t="shared" si="70"/>
        <v>0</v>
      </c>
      <c r="AK148" s="106">
        <f t="shared" si="75"/>
        <v>8.0250000000000009E-3</v>
      </c>
      <c r="AL148" s="107">
        <f t="shared" si="71"/>
        <v>4.0612500000000002</v>
      </c>
    </row>
    <row r="149" spans="1:38" ht="12.75">
      <c r="A149" s="89">
        <v>5</v>
      </c>
      <c r="B149" s="89">
        <v>9</v>
      </c>
      <c r="C149" s="96">
        <v>0.315</v>
      </c>
      <c r="D149" s="96">
        <v>0.35</v>
      </c>
      <c r="E149" s="97">
        <v>3.21</v>
      </c>
      <c r="F149" s="102">
        <f t="shared" si="47"/>
        <v>0.27872646900377035</v>
      </c>
      <c r="G149" s="89">
        <v>22</v>
      </c>
      <c r="H149" s="103">
        <f t="shared" si="58"/>
        <v>36</v>
      </c>
      <c r="I149" s="103">
        <f t="shared" si="59"/>
        <v>1.0950000000000002</v>
      </c>
      <c r="J149" s="89" t="s">
        <v>74</v>
      </c>
      <c r="K149" s="89">
        <v>4</v>
      </c>
      <c r="L149" s="105">
        <f t="shared" si="73"/>
        <v>3.21</v>
      </c>
      <c r="M149" s="89">
        <v>2.15</v>
      </c>
      <c r="Q149" s="89">
        <v>0.28999999999999998</v>
      </c>
      <c r="V149" s="89">
        <v>0.77</v>
      </c>
      <c r="W149" s="89" t="s">
        <v>107</v>
      </c>
      <c r="X149" s="106">
        <f t="shared" si="74"/>
        <v>9.8867999999999994E-3</v>
      </c>
      <c r="Y149" s="106">
        <f t="shared" si="60"/>
        <v>5.3750000000000004E-3</v>
      </c>
      <c r="Z149" s="106">
        <f t="shared" si="61"/>
        <v>0</v>
      </c>
      <c r="AA149" s="106">
        <f t="shared" si="62"/>
        <v>0</v>
      </c>
      <c r="AB149" s="106">
        <f t="shared" si="63"/>
        <v>0</v>
      </c>
      <c r="AC149" s="106">
        <f t="shared" si="64"/>
        <v>0</v>
      </c>
      <c r="AD149" s="106">
        <f t="shared" si="65"/>
        <v>1.9250000000000005E-3</v>
      </c>
      <c r="AE149" s="106">
        <f t="shared" si="66"/>
        <v>0</v>
      </c>
      <c r="AF149" s="172">
        <f t="shared" si="72"/>
        <v>7.3000000000000009E-3</v>
      </c>
      <c r="AG149" s="106">
        <f t="shared" si="67"/>
        <v>7.2499999999999995E-4</v>
      </c>
      <c r="AH149" s="106">
        <f t="shared" si="68"/>
        <v>0</v>
      </c>
      <c r="AI149" s="106">
        <f t="shared" si="69"/>
        <v>0</v>
      </c>
      <c r="AJ149" s="106">
        <f t="shared" si="70"/>
        <v>0</v>
      </c>
      <c r="AK149" s="106">
        <f t="shared" si="75"/>
        <v>8.0250000000000009E-3</v>
      </c>
      <c r="AL149" s="107">
        <f t="shared" si="71"/>
        <v>6.6140999999999988</v>
      </c>
    </row>
    <row r="150" spans="1:38" ht="12.75">
      <c r="A150" s="89">
        <v>5</v>
      </c>
      <c r="B150" s="89">
        <v>9</v>
      </c>
      <c r="C150" s="96">
        <v>0.315</v>
      </c>
      <c r="D150" s="96">
        <v>0.35</v>
      </c>
      <c r="E150" s="97">
        <v>3.21</v>
      </c>
      <c r="F150" s="102">
        <f t="shared" ref="F150:F213" si="76">SUMSQ(AVERAGE(C150:D150)/2)*PI()*E150</f>
        <v>0.27872646900377035</v>
      </c>
      <c r="G150" s="89">
        <v>22</v>
      </c>
      <c r="H150" s="103">
        <f t="shared" si="58"/>
        <v>36</v>
      </c>
      <c r="I150" s="103">
        <f t="shared" si="59"/>
        <v>1.1137500000000002</v>
      </c>
      <c r="J150" s="89" t="s">
        <v>74</v>
      </c>
      <c r="K150" s="89">
        <v>5</v>
      </c>
      <c r="L150" s="105">
        <f t="shared" si="73"/>
        <v>3.21</v>
      </c>
      <c r="M150" s="89">
        <v>1.24</v>
      </c>
      <c r="N150" s="89">
        <v>1.73</v>
      </c>
      <c r="Q150" s="89">
        <v>0.24</v>
      </c>
      <c r="X150" s="106">
        <f t="shared" si="74"/>
        <v>9.8867999999999994E-3</v>
      </c>
      <c r="Y150" s="106">
        <f t="shared" si="60"/>
        <v>3.1000000000000003E-3</v>
      </c>
      <c r="Z150" s="106">
        <f t="shared" si="61"/>
        <v>4.3250000000000007E-3</v>
      </c>
      <c r="AA150" s="106">
        <f t="shared" si="62"/>
        <v>0</v>
      </c>
      <c r="AB150" s="106">
        <f t="shared" si="63"/>
        <v>0</v>
      </c>
      <c r="AC150" s="106">
        <f t="shared" si="64"/>
        <v>0</v>
      </c>
      <c r="AD150" s="106">
        <f t="shared" si="65"/>
        <v>0</v>
      </c>
      <c r="AE150" s="106">
        <f t="shared" si="66"/>
        <v>0</v>
      </c>
      <c r="AF150" s="172">
        <f t="shared" si="72"/>
        <v>7.425000000000001E-3</v>
      </c>
      <c r="AG150" s="106">
        <f t="shared" si="67"/>
        <v>6.0000000000000006E-4</v>
      </c>
      <c r="AH150" s="106">
        <f t="shared" si="68"/>
        <v>0</v>
      </c>
      <c r="AI150" s="106">
        <f t="shared" si="69"/>
        <v>0</v>
      </c>
      <c r="AJ150" s="106">
        <f t="shared" si="70"/>
        <v>0</v>
      </c>
      <c r="AK150" s="106">
        <f t="shared" si="75"/>
        <v>8.0250000000000009E-3</v>
      </c>
      <c r="AL150" s="107">
        <f t="shared" si="71"/>
        <v>7.1502749999999988</v>
      </c>
    </row>
    <row r="151" spans="1:38" ht="12.75">
      <c r="A151" s="89">
        <v>5</v>
      </c>
      <c r="B151" s="89">
        <v>9</v>
      </c>
      <c r="C151" s="96">
        <v>0.315</v>
      </c>
      <c r="D151" s="96">
        <v>0.35</v>
      </c>
      <c r="E151" s="97">
        <v>3.21</v>
      </c>
      <c r="F151" s="102">
        <f t="shared" si="76"/>
        <v>0.27872646900377035</v>
      </c>
      <c r="G151" s="89">
        <v>22</v>
      </c>
      <c r="H151" s="103">
        <f t="shared" si="58"/>
        <v>36</v>
      </c>
      <c r="I151" s="103">
        <f t="shared" si="59"/>
        <v>1.16625</v>
      </c>
      <c r="J151" s="89" t="s">
        <v>74</v>
      </c>
      <c r="K151" s="89">
        <v>6</v>
      </c>
      <c r="L151" s="105">
        <f t="shared" si="73"/>
        <v>3.21</v>
      </c>
      <c r="P151" s="89">
        <v>3.11</v>
      </c>
      <c r="R151" s="89">
        <v>0.1</v>
      </c>
      <c r="W151" s="89" t="s">
        <v>108</v>
      </c>
      <c r="X151" s="106">
        <f t="shared" si="74"/>
        <v>9.8867999999999994E-3</v>
      </c>
      <c r="Y151" s="106">
        <f t="shared" si="60"/>
        <v>0</v>
      </c>
      <c r="Z151" s="106">
        <f t="shared" si="61"/>
        <v>0</v>
      </c>
      <c r="AA151" s="106">
        <f t="shared" si="62"/>
        <v>0</v>
      </c>
      <c r="AB151" s="106">
        <f t="shared" si="63"/>
        <v>7.7750000000000007E-3</v>
      </c>
      <c r="AC151" s="106">
        <f t="shared" si="64"/>
        <v>0</v>
      </c>
      <c r="AD151" s="106">
        <f t="shared" si="65"/>
        <v>0</v>
      </c>
      <c r="AE151" s="106">
        <f t="shared" si="66"/>
        <v>0</v>
      </c>
      <c r="AF151" s="172">
        <f t="shared" si="72"/>
        <v>7.7750000000000007E-3</v>
      </c>
      <c r="AG151" s="106">
        <f t="shared" si="67"/>
        <v>0</v>
      </c>
      <c r="AH151" s="106">
        <f t="shared" si="68"/>
        <v>2.5000000000000006E-4</v>
      </c>
      <c r="AI151" s="106">
        <f t="shared" si="69"/>
        <v>0</v>
      </c>
      <c r="AJ151" s="106">
        <f t="shared" si="70"/>
        <v>0</v>
      </c>
      <c r="AK151" s="106">
        <f t="shared" si="75"/>
        <v>8.0250000000000009E-3</v>
      </c>
      <c r="AL151" s="107">
        <f t="shared" si="71"/>
        <v>6.3677249999999992</v>
      </c>
    </row>
    <row r="152" spans="1:38" ht="12.75">
      <c r="A152" s="89">
        <v>5</v>
      </c>
      <c r="B152" s="89">
        <v>9</v>
      </c>
      <c r="C152" s="96">
        <v>0.315</v>
      </c>
      <c r="D152" s="96">
        <v>0.35</v>
      </c>
      <c r="E152" s="97">
        <v>3.21</v>
      </c>
      <c r="F152" s="102">
        <f t="shared" si="76"/>
        <v>0.27872646900377035</v>
      </c>
      <c r="G152" s="89">
        <v>22</v>
      </c>
      <c r="H152" s="103">
        <f t="shared" si="58"/>
        <v>36</v>
      </c>
      <c r="I152" s="103">
        <f t="shared" si="59"/>
        <v>1.1137500000000002</v>
      </c>
      <c r="J152" s="89" t="s">
        <v>74</v>
      </c>
      <c r="K152" s="89">
        <v>7</v>
      </c>
      <c r="L152" s="105">
        <f t="shared" si="73"/>
        <v>3.21</v>
      </c>
      <c r="M152" s="89">
        <v>1.73</v>
      </c>
      <c r="P152" s="89">
        <v>1.24</v>
      </c>
      <c r="Q152" s="89">
        <v>0.24</v>
      </c>
      <c r="X152" s="106">
        <f t="shared" si="74"/>
        <v>9.8867999999999994E-3</v>
      </c>
      <c r="Y152" s="106">
        <f t="shared" si="60"/>
        <v>4.3250000000000007E-3</v>
      </c>
      <c r="Z152" s="106">
        <f t="shared" si="61"/>
        <v>0</v>
      </c>
      <c r="AA152" s="106">
        <f t="shared" si="62"/>
        <v>0</v>
      </c>
      <c r="AB152" s="106">
        <f t="shared" si="63"/>
        <v>3.1000000000000003E-3</v>
      </c>
      <c r="AC152" s="106">
        <f t="shared" si="64"/>
        <v>0</v>
      </c>
      <c r="AD152" s="106">
        <f t="shared" si="65"/>
        <v>0</v>
      </c>
      <c r="AE152" s="106">
        <f t="shared" si="66"/>
        <v>0</v>
      </c>
      <c r="AF152" s="172">
        <f t="shared" si="72"/>
        <v>7.425000000000001E-3</v>
      </c>
      <c r="AG152" s="106">
        <f t="shared" si="67"/>
        <v>6.0000000000000006E-4</v>
      </c>
      <c r="AH152" s="106">
        <f t="shared" si="68"/>
        <v>0</v>
      </c>
      <c r="AI152" s="106">
        <f t="shared" si="69"/>
        <v>0</v>
      </c>
      <c r="AJ152" s="106">
        <f t="shared" si="70"/>
        <v>0</v>
      </c>
      <c r="AK152" s="106">
        <f t="shared" si="75"/>
        <v>8.0250000000000009E-3</v>
      </c>
      <c r="AL152" s="107">
        <f t="shared" si="71"/>
        <v>6.7038749999999991</v>
      </c>
    </row>
    <row r="153" spans="1:38" ht="12.75">
      <c r="A153" s="89">
        <v>5</v>
      </c>
      <c r="B153" s="89">
        <v>9</v>
      </c>
      <c r="C153" s="96">
        <v>0.315</v>
      </c>
      <c r="D153" s="96">
        <v>0.35</v>
      </c>
      <c r="E153" s="97">
        <v>3.21</v>
      </c>
      <c r="F153" s="102">
        <f t="shared" si="76"/>
        <v>0.27872646900377035</v>
      </c>
      <c r="G153" s="89">
        <v>22</v>
      </c>
      <c r="H153" s="103">
        <f t="shared" si="58"/>
        <v>36</v>
      </c>
      <c r="I153" s="103">
        <f t="shared" si="59"/>
        <v>0.98625000000000007</v>
      </c>
      <c r="J153" s="89" t="s">
        <v>74</v>
      </c>
      <c r="K153" s="89">
        <v>8</v>
      </c>
      <c r="L153" s="105">
        <f t="shared" si="73"/>
        <v>3.21</v>
      </c>
      <c r="M153" s="89">
        <v>1.39</v>
      </c>
      <c r="Q153" s="89">
        <v>0.57999999999999996</v>
      </c>
      <c r="U153" s="89">
        <v>0.56000000000000005</v>
      </c>
      <c r="V153" s="89">
        <v>0.68</v>
      </c>
      <c r="X153" s="106">
        <f t="shared" si="74"/>
        <v>9.8867999999999994E-3</v>
      </c>
      <c r="Y153" s="106">
        <f t="shared" si="60"/>
        <v>3.4749999999999998E-3</v>
      </c>
      <c r="Z153" s="106">
        <f t="shared" si="61"/>
        <v>0</v>
      </c>
      <c r="AA153" s="106">
        <f t="shared" si="62"/>
        <v>0</v>
      </c>
      <c r="AB153" s="106">
        <f t="shared" si="63"/>
        <v>0</v>
      </c>
      <c r="AC153" s="106">
        <f t="shared" si="64"/>
        <v>1.4000000000000002E-3</v>
      </c>
      <c r="AD153" s="106">
        <f t="shared" si="65"/>
        <v>1.7000000000000001E-3</v>
      </c>
      <c r="AE153" s="106">
        <f t="shared" si="66"/>
        <v>0</v>
      </c>
      <c r="AF153" s="172">
        <f t="shared" si="72"/>
        <v>6.5750000000000001E-3</v>
      </c>
      <c r="AG153" s="106">
        <f t="shared" si="67"/>
        <v>1.4499999999999999E-3</v>
      </c>
      <c r="AH153" s="106">
        <f t="shared" si="68"/>
        <v>0</v>
      </c>
      <c r="AI153" s="106">
        <f t="shared" si="69"/>
        <v>0</v>
      </c>
      <c r="AJ153" s="106">
        <f t="shared" si="70"/>
        <v>0</v>
      </c>
      <c r="AK153" s="106">
        <f t="shared" si="75"/>
        <v>8.0250000000000009E-3</v>
      </c>
      <c r="AL153" s="107">
        <f t="shared" si="71"/>
        <v>5.5613250000000001</v>
      </c>
    </row>
    <row r="154" spans="1:38" ht="12.75">
      <c r="A154" s="89">
        <v>5</v>
      </c>
      <c r="B154" s="89">
        <v>9</v>
      </c>
      <c r="C154" s="96">
        <v>0.315</v>
      </c>
      <c r="D154" s="96">
        <v>0.35</v>
      </c>
      <c r="E154" s="97">
        <v>3.21</v>
      </c>
      <c r="F154" s="102">
        <f t="shared" si="76"/>
        <v>0.27872646900377035</v>
      </c>
      <c r="G154" s="89">
        <v>22</v>
      </c>
      <c r="H154" s="103">
        <f t="shared" si="58"/>
        <v>36</v>
      </c>
      <c r="I154" s="103">
        <f t="shared" si="59"/>
        <v>1.2037500000000001</v>
      </c>
      <c r="J154" s="89" t="s">
        <v>74</v>
      </c>
      <c r="K154" s="89">
        <v>9</v>
      </c>
      <c r="L154" s="105">
        <f t="shared" si="73"/>
        <v>3.21</v>
      </c>
      <c r="P154" s="89">
        <v>3.21</v>
      </c>
      <c r="X154" s="106">
        <f t="shared" si="74"/>
        <v>9.8867999999999994E-3</v>
      </c>
      <c r="Y154" s="106">
        <f t="shared" si="60"/>
        <v>0</v>
      </c>
      <c r="Z154" s="106">
        <f t="shared" si="61"/>
        <v>0</v>
      </c>
      <c r="AA154" s="106">
        <f t="shared" si="62"/>
        <v>0</v>
      </c>
      <c r="AB154" s="106">
        <f t="shared" si="63"/>
        <v>8.0250000000000009E-3</v>
      </c>
      <c r="AC154" s="106">
        <f t="shared" si="64"/>
        <v>0</v>
      </c>
      <c r="AD154" s="106">
        <f t="shared" si="65"/>
        <v>0</v>
      </c>
      <c r="AE154" s="106">
        <f t="shared" si="66"/>
        <v>0</v>
      </c>
      <c r="AF154" s="172">
        <f t="shared" si="72"/>
        <v>8.0250000000000009E-3</v>
      </c>
      <c r="AG154" s="106">
        <f t="shared" si="67"/>
        <v>0</v>
      </c>
      <c r="AH154" s="106">
        <f t="shared" si="68"/>
        <v>0</v>
      </c>
      <c r="AI154" s="106">
        <f t="shared" si="69"/>
        <v>0</v>
      </c>
      <c r="AJ154" s="106">
        <f t="shared" si="70"/>
        <v>0</v>
      </c>
      <c r="AK154" s="106">
        <f t="shared" si="75"/>
        <v>8.0250000000000009E-3</v>
      </c>
      <c r="AL154" s="107">
        <f t="shared" si="71"/>
        <v>6.5724749999999998</v>
      </c>
    </row>
    <row r="155" spans="1:38" ht="12.75">
      <c r="A155" s="89">
        <v>5</v>
      </c>
      <c r="B155" s="89">
        <v>9</v>
      </c>
      <c r="C155" s="96">
        <v>0.315</v>
      </c>
      <c r="D155" s="96">
        <v>0.35</v>
      </c>
      <c r="E155" s="97">
        <v>3.21</v>
      </c>
      <c r="F155" s="102">
        <f t="shared" si="76"/>
        <v>0.27872646900377035</v>
      </c>
      <c r="G155" s="89">
        <v>22</v>
      </c>
      <c r="H155" s="103">
        <f t="shared" si="58"/>
        <v>36</v>
      </c>
      <c r="I155" s="103">
        <f t="shared" si="59"/>
        <v>0</v>
      </c>
      <c r="J155" s="89" t="s">
        <v>74</v>
      </c>
      <c r="K155" s="89">
        <v>10</v>
      </c>
      <c r="L155" s="105">
        <f t="shared" si="73"/>
        <v>3.21</v>
      </c>
      <c r="Q155" s="89">
        <v>3.21</v>
      </c>
      <c r="X155" s="106">
        <f t="shared" si="74"/>
        <v>9.8867999999999994E-3</v>
      </c>
      <c r="Y155" s="106">
        <f t="shared" si="60"/>
        <v>0</v>
      </c>
      <c r="Z155" s="106">
        <f t="shared" si="61"/>
        <v>0</v>
      </c>
      <c r="AA155" s="106">
        <f t="shared" si="62"/>
        <v>0</v>
      </c>
      <c r="AB155" s="106">
        <f t="shared" si="63"/>
        <v>0</v>
      </c>
      <c r="AC155" s="106">
        <f t="shared" si="64"/>
        <v>0</v>
      </c>
      <c r="AD155" s="106">
        <f t="shared" si="65"/>
        <v>0</v>
      </c>
      <c r="AE155" s="106">
        <f t="shared" si="66"/>
        <v>0</v>
      </c>
      <c r="AF155" s="172">
        <f t="shared" si="72"/>
        <v>0</v>
      </c>
      <c r="AG155" s="106">
        <f t="shared" si="67"/>
        <v>8.0250000000000009E-3</v>
      </c>
      <c r="AH155" s="106">
        <f t="shared" si="68"/>
        <v>0</v>
      </c>
      <c r="AI155" s="106">
        <f t="shared" si="69"/>
        <v>0</v>
      </c>
      <c r="AJ155" s="106">
        <f t="shared" si="70"/>
        <v>0</v>
      </c>
      <c r="AK155" s="106">
        <f t="shared" si="75"/>
        <v>8.0250000000000009E-3</v>
      </c>
      <c r="AL155" s="107">
        <f t="shared" si="71"/>
        <v>0</v>
      </c>
    </row>
    <row r="156" spans="1:38" ht="12.75">
      <c r="A156" s="89">
        <v>5</v>
      </c>
      <c r="B156" s="89">
        <v>9</v>
      </c>
      <c r="C156" s="96">
        <v>0.315</v>
      </c>
      <c r="D156" s="96">
        <v>0.35</v>
      </c>
      <c r="E156" s="97">
        <v>3.21</v>
      </c>
      <c r="F156" s="102">
        <f t="shared" si="76"/>
        <v>0.27872646900377035</v>
      </c>
      <c r="G156" s="89">
        <v>22</v>
      </c>
      <c r="H156" s="103">
        <f t="shared" si="58"/>
        <v>36</v>
      </c>
      <c r="I156" s="103">
        <f t="shared" si="59"/>
        <v>1.00875</v>
      </c>
      <c r="J156" s="89" t="s">
        <v>74</v>
      </c>
      <c r="K156" s="89">
        <v>11</v>
      </c>
      <c r="L156" s="105">
        <f t="shared" si="73"/>
        <v>3.21</v>
      </c>
      <c r="M156" s="89">
        <v>1.1200000000000001</v>
      </c>
      <c r="Q156" s="89">
        <v>0.52</v>
      </c>
      <c r="V156" s="89">
        <v>1.57</v>
      </c>
      <c r="W156" s="89" t="s">
        <v>109</v>
      </c>
      <c r="X156" s="106">
        <f t="shared" si="74"/>
        <v>9.8867999999999994E-3</v>
      </c>
      <c r="Y156" s="106">
        <f t="shared" si="60"/>
        <v>2.8000000000000004E-3</v>
      </c>
      <c r="Z156" s="106">
        <f t="shared" si="61"/>
        <v>0</v>
      </c>
      <c r="AA156" s="106">
        <f t="shared" si="62"/>
        <v>0</v>
      </c>
      <c r="AB156" s="106">
        <f t="shared" si="63"/>
        <v>0</v>
      </c>
      <c r="AC156" s="106">
        <f t="shared" si="64"/>
        <v>0</v>
      </c>
      <c r="AD156" s="106">
        <f t="shared" si="65"/>
        <v>3.9250000000000005E-3</v>
      </c>
      <c r="AE156" s="106">
        <f t="shared" si="66"/>
        <v>0</v>
      </c>
      <c r="AF156" s="172">
        <f t="shared" si="72"/>
        <v>6.7250000000000009E-3</v>
      </c>
      <c r="AG156" s="106">
        <f t="shared" si="67"/>
        <v>1.3000000000000002E-3</v>
      </c>
      <c r="AH156" s="106">
        <f t="shared" si="68"/>
        <v>0</v>
      </c>
      <c r="AI156" s="106">
        <f t="shared" si="69"/>
        <v>0</v>
      </c>
      <c r="AJ156" s="106">
        <f t="shared" si="70"/>
        <v>0</v>
      </c>
      <c r="AK156" s="106">
        <f t="shared" si="75"/>
        <v>8.0250000000000009E-3</v>
      </c>
      <c r="AL156" s="107">
        <f t="shared" si="71"/>
        <v>5.6283750000000001</v>
      </c>
    </row>
    <row r="157" spans="1:38" ht="12.75">
      <c r="A157" s="89">
        <v>5</v>
      </c>
      <c r="B157" s="89">
        <v>9</v>
      </c>
      <c r="C157" s="96">
        <v>0.315</v>
      </c>
      <c r="D157" s="96">
        <v>0.35</v>
      </c>
      <c r="E157" s="97">
        <v>3.21</v>
      </c>
      <c r="F157" s="102">
        <f t="shared" si="76"/>
        <v>0.27872646900377035</v>
      </c>
      <c r="G157" s="89">
        <v>22</v>
      </c>
      <c r="H157" s="103">
        <f t="shared" si="58"/>
        <v>36</v>
      </c>
      <c r="I157" s="103">
        <f t="shared" si="59"/>
        <v>0.81281250000000016</v>
      </c>
      <c r="J157" s="89" t="s">
        <v>77</v>
      </c>
      <c r="K157" s="89">
        <v>1</v>
      </c>
      <c r="L157" s="105">
        <f t="shared" si="73"/>
        <v>3.21</v>
      </c>
      <c r="M157" s="89">
        <v>2.89</v>
      </c>
      <c r="Q157" s="89">
        <v>0.32</v>
      </c>
      <c r="W157" s="89" t="s">
        <v>106</v>
      </c>
      <c r="X157" s="106">
        <f t="shared" si="74"/>
        <v>7.4600400000000002E-3</v>
      </c>
      <c r="Y157" s="106">
        <f t="shared" si="60"/>
        <v>5.4187500000000008E-3</v>
      </c>
      <c r="Z157" s="106">
        <f t="shared" si="61"/>
        <v>0</v>
      </c>
      <c r="AA157" s="106">
        <f t="shared" si="62"/>
        <v>0</v>
      </c>
      <c r="AB157" s="106">
        <f t="shared" si="63"/>
        <v>0</v>
      </c>
      <c r="AC157" s="106">
        <f t="shared" si="64"/>
        <v>0</v>
      </c>
      <c r="AD157" s="106">
        <f t="shared" si="65"/>
        <v>0</v>
      </c>
      <c r="AE157" s="106">
        <f t="shared" si="66"/>
        <v>0</v>
      </c>
      <c r="AF157" s="172">
        <f t="shared" si="72"/>
        <v>5.4187500000000008E-3</v>
      </c>
      <c r="AG157" s="106">
        <f t="shared" si="67"/>
        <v>5.9999999999999995E-4</v>
      </c>
      <c r="AH157" s="106">
        <f t="shared" si="68"/>
        <v>0</v>
      </c>
      <c r="AI157" s="106">
        <f t="shared" si="69"/>
        <v>0</v>
      </c>
      <c r="AJ157" s="106">
        <f t="shared" si="70"/>
        <v>0</v>
      </c>
      <c r="AK157" s="106">
        <f t="shared" si="75"/>
        <v>6.0187499999999998E-3</v>
      </c>
      <c r="AL157" s="107">
        <f t="shared" si="71"/>
        <v>5.1532312500000002</v>
      </c>
    </row>
    <row r="158" spans="1:38" ht="12.75">
      <c r="A158" s="89">
        <v>5</v>
      </c>
      <c r="B158" s="89">
        <v>9</v>
      </c>
      <c r="C158" s="96">
        <v>0.315</v>
      </c>
      <c r="D158" s="96">
        <v>0.35</v>
      </c>
      <c r="E158" s="97">
        <v>3.21</v>
      </c>
      <c r="F158" s="102">
        <f t="shared" si="76"/>
        <v>0.27872646900377035</v>
      </c>
      <c r="G158" s="89">
        <v>22</v>
      </c>
      <c r="H158" s="103">
        <f t="shared" si="58"/>
        <v>36</v>
      </c>
      <c r="I158" s="103">
        <f t="shared" si="59"/>
        <v>1.1174999999999999</v>
      </c>
      <c r="J158" s="89" t="s">
        <v>78</v>
      </c>
      <c r="K158" s="89">
        <v>1</v>
      </c>
      <c r="L158" s="105">
        <f t="shared" si="73"/>
        <v>3.21</v>
      </c>
      <c r="M158" s="89">
        <v>1.85</v>
      </c>
      <c r="N158" s="89">
        <v>1.1299999999999999</v>
      </c>
      <c r="Q158" s="89">
        <v>0.23</v>
      </c>
      <c r="X158" s="106">
        <f t="shared" si="74"/>
        <v>9.0136799999999996E-3</v>
      </c>
      <c r="Y158" s="106">
        <f t="shared" si="60"/>
        <v>4.6250000000000006E-3</v>
      </c>
      <c r="Z158" s="106">
        <f t="shared" si="61"/>
        <v>2.8249999999999998E-3</v>
      </c>
      <c r="AA158" s="106">
        <f t="shared" si="62"/>
        <v>0</v>
      </c>
      <c r="AB158" s="106">
        <f t="shared" si="63"/>
        <v>0</v>
      </c>
      <c r="AC158" s="106">
        <f t="shared" si="64"/>
        <v>0</v>
      </c>
      <c r="AD158" s="106">
        <f t="shared" si="65"/>
        <v>0</v>
      </c>
      <c r="AE158" s="106">
        <f t="shared" si="66"/>
        <v>0</v>
      </c>
      <c r="AF158" s="172">
        <f t="shared" si="72"/>
        <v>7.45E-3</v>
      </c>
      <c r="AG158" s="106">
        <f t="shared" si="67"/>
        <v>5.750000000000001E-4</v>
      </c>
      <c r="AH158" s="106">
        <f t="shared" si="68"/>
        <v>0</v>
      </c>
      <c r="AI158" s="106">
        <f t="shared" si="69"/>
        <v>0</v>
      </c>
      <c r="AJ158" s="106">
        <f t="shared" si="70"/>
        <v>0</v>
      </c>
      <c r="AK158" s="106">
        <f t="shared" si="75"/>
        <v>8.0250000000000009E-3</v>
      </c>
      <c r="AL158" s="107">
        <f t="shared" si="71"/>
        <v>7.1743499999999996</v>
      </c>
    </row>
    <row r="159" spans="1:38" ht="12.75">
      <c r="A159" s="89">
        <v>5</v>
      </c>
      <c r="B159" s="89">
        <v>9</v>
      </c>
      <c r="C159" s="96">
        <v>0.315</v>
      </c>
      <c r="D159" s="96">
        <v>0.35</v>
      </c>
      <c r="E159" s="97">
        <v>3.21</v>
      </c>
      <c r="F159" s="102">
        <f t="shared" si="76"/>
        <v>0.27872646900377035</v>
      </c>
      <c r="G159" s="89">
        <v>22</v>
      </c>
      <c r="H159" s="103">
        <f t="shared" si="58"/>
        <v>36</v>
      </c>
      <c r="I159" s="103">
        <f t="shared" si="59"/>
        <v>1.1174999999999999</v>
      </c>
      <c r="J159" s="89" t="s">
        <v>78</v>
      </c>
      <c r="K159" s="89">
        <v>2</v>
      </c>
      <c r="L159" s="105">
        <f t="shared" si="73"/>
        <v>3.21</v>
      </c>
      <c r="M159" s="89">
        <v>2.98</v>
      </c>
      <c r="R159" s="89">
        <v>0.23</v>
      </c>
      <c r="X159" s="106">
        <f t="shared" si="74"/>
        <v>9.0136799999999996E-3</v>
      </c>
      <c r="Y159" s="106">
        <f t="shared" si="60"/>
        <v>7.45E-3</v>
      </c>
      <c r="Z159" s="106">
        <f t="shared" si="61"/>
        <v>0</v>
      </c>
      <c r="AA159" s="106">
        <f t="shared" si="62"/>
        <v>0</v>
      </c>
      <c r="AB159" s="106">
        <f t="shared" si="63"/>
        <v>0</v>
      </c>
      <c r="AC159" s="106">
        <f t="shared" si="64"/>
        <v>0</v>
      </c>
      <c r="AD159" s="106">
        <f t="shared" si="65"/>
        <v>0</v>
      </c>
      <c r="AE159" s="106">
        <f t="shared" si="66"/>
        <v>0</v>
      </c>
      <c r="AF159" s="172">
        <f t="shared" si="72"/>
        <v>7.45E-3</v>
      </c>
      <c r="AG159" s="106">
        <f t="shared" si="67"/>
        <v>0</v>
      </c>
      <c r="AH159" s="106">
        <f t="shared" si="68"/>
        <v>5.750000000000001E-4</v>
      </c>
      <c r="AI159" s="106">
        <f t="shared" si="69"/>
        <v>0</v>
      </c>
      <c r="AJ159" s="106">
        <f t="shared" si="70"/>
        <v>0</v>
      </c>
      <c r="AK159" s="106">
        <f t="shared" si="75"/>
        <v>8.0250000000000009E-3</v>
      </c>
      <c r="AL159" s="107">
        <f t="shared" si="71"/>
        <v>7.1743499999999996</v>
      </c>
    </row>
    <row r="160" spans="1:38" ht="12.75">
      <c r="A160" s="89">
        <v>5</v>
      </c>
      <c r="B160" s="89">
        <v>9</v>
      </c>
      <c r="C160" s="96">
        <v>0.315</v>
      </c>
      <c r="D160" s="96">
        <v>0.35</v>
      </c>
      <c r="E160" s="97">
        <v>3.21</v>
      </c>
      <c r="F160" s="102">
        <f t="shared" si="76"/>
        <v>0.27872646900377035</v>
      </c>
      <c r="G160" s="89">
        <v>22</v>
      </c>
      <c r="H160" s="103">
        <f t="shared" si="58"/>
        <v>36</v>
      </c>
      <c r="I160" s="103">
        <f t="shared" si="59"/>
        <v>0.74625000000000008</v>
      </c>
      <c r="J160" s="89" t="s">
        <v>78</v>
      </c>
      <c r="K160" s="89">
        <v>3</v>
      </c>
      <c r="L160" s="105">
        <f t="shared" si="73"/>
        <v>3.21</v>
      </c>
      <c r="M160" s="89">
        <v>1.28</v>
      </c>
      <c r="Q160" s="89">
        <v>0.32</v>
      </c>
      <c r="T160" s="89">
        <v>0.9</v>
      </c>
      <c r="V160" s="89">
        <v>0.71</v>
      </c>
      <c r="W160" s="89" t="s">
        <v>106</v>
      </c>
      <c r="X160" s="106">
        <f t="shared" si="74"/>
        <v>9.0136799999999996E-3</v>
      </c>
      <c r="Y160" s="106">
        <f t="shared" si="60"/>
        <v>3.2000000000000002E-3</v>
      </c>
      <c r="Z160" s="106">
        <f t="shared" si="61"/>
        <v>0</v>
      </c>
      <c r="AA160" s="106">
        <f t="shared" si="62"/>
        <v>0</v>
      </c>
      <c r="AB160" s="106">
        <f t="shared" si="63"/>
        <v>0</v>
      </c>
      <c r="AC160" s="106">
        <f t="shared" si="64"/>
        <v>0</v>
      </c>
      <c r="AD160" s="106">
        <f t="shared" si="65"/>
        <v>1.7749999999999999E-3</v>
      </c>
      <c r="AE160" s="106">
        <f t="shared" si="66"/>
        <v>0</v>
      </c>
      <c r="AF160" s="172">
        <f t="shared" si="72"/>
        <v>4.9750000000000003E-3</v>
      </c>
      <c r="AG160" s="106">
        <f t="shared" si="67"/>
        <v>8.0000000000000004E-4</v>
      </c>
      <c r="AH160" s="106">
        <f t="shared" si="68"/>
        <v>0</v>
      </c>
      <c r="AI160" s="106">
        <f t="shared" si="69"/>
        <v>0</v>
      </c>
      <c r="AJ160" s="106">
        <f t="shared" si="70"/>
        <v>2.2500000000000003E-3</v>
      </c>
      <c r="AK160" s="106">
        <f t="shared" si="75"/>
        <v>8.0250000000000009E-3</v>
      </c>
      <c r="AL160" s="107">
        <f t="shared" si="71"/>
        <v>4.4075249999999997</v>
      </c>
    </row>
    <row r="161" spans="1:38" ht="12.75">
      <c r="A161" s="89">
        <v>5</v>
      </c>
      <c r="B161" s="89">
        <v>9</v>
      </c>
      <c r="C161" s="96">
        <v>0.315</v>
      </c>
      <c r="D161" s="96">
        <v>0.35</v>
      </c>
      <c r="E161" s="97">
        <v>3.21</v>
      </c>
      <c r="F161" s="102">
        <f t="shared" si="76"/>
        <v>0.27872646900377035</v>
      </c>
      <c r="G161" s="89">
        <v>22</v>
      </c>
      <c r="H161" s="103">
        <f t="shared" si="58"/>
        <v>36</v>
      </c>
      <c r="I161" s="103">
        <f t="shared" si="59"/>
        <v>1.1925000000000003</v>
      </c>
      <c r="J161" s="89" t="s">
        <v>78</v>
      </c>
      <c r="K161" s="89">
        <v>4</v>
      </c>
      <c r="L161" s="105">
        <f t="shared" si="73"/>
        <v>3.21</v>
      </c>
      <c r="O161" s="89">
        <v>1.59</v>
      </c>
      <c r="P161" s="89">
        <v>1.59</v>
      </c>
      <c r="Q161" s="89">
        <v>0.03</v>
      </c>
      <c r="W161" s="89" t="s">
        <v>108</v>
      </c>
      <c r="X161" s="106">
        <f t="shared" si="74"/>
        <v>9.0136799999999996E-3</v>
      </c>
      <c r="Y161" s="106">
        <f t="shared" si="60"/>
        <v>0</v>
      </c>
      <c r="Z161" s="106">
        <f t="shared" si="61"/>
        <v>0</v>
      </c>
      <c r="AA161" s="106">
        <f t="shared" si="62"/>
        <v>3.9750000000000011E-3</v>
      </c>
      <c r="AB161" s="106">
        <f t="shared" si="63"/>
        <v>3.9750000000000011E-3</v>
      </c>
      <c r="AC161" s="106">
        <f t="shared" si="64"/>
        <v>0</v>
      </c>
      <c r="AD161" s="106">
        <f t="shared" si="65"/>
        <v>0</v>
      </c>
      <c r="AE161" s="106">
        <f t="shared" si="66"/>
        <v>0</v>
      </c>
      <c r="AF161" s="172">
        <f t="shared" si="72"/>
        <v>7.9500000000000022E-3</v>
      </c>
      <c r="AG161" s="106">
        <f t="shared" si="67"/>
        <v>7.5000000000000007E-5</v>
      </c>
      <c r="AH161" s="106">
        <f t="shared" si="68"/>
        <v>0</v>
      </c>
      <c r="AI161" s="106">
        <f t="shared" si="69"/>
        <v>0</v>
      </c>
      <c r="AJ161" s="106">
        <f t="shared" si="70"/>
        <v>0</v>
      </c>
      <c r="AK161" s="106">
        <f t="shared" si="75"/>
        <v>8.0250000000000009E-3</v>
      </c>
      <c r="AL161" s="107">
        <f t="shared" si="71"/>
        <v>6.6541500000000005</v>
      </c>
    </row>
    <row r="162" spans="1:38" ht="12.75">
      <c r="A162" s="89">
        <v>5</v>
      </c>
      <c r="B162" s="89">
        <v>9</v>
      </c>
      <c r="C162" s="96">
        <v>0.315</v>
      </c>
      <c r="D162" s="96">
        <v>0.35</v>
      </c>
      <c r="E162" s="97">
        <v>3.21</v>
      </c>
      <c r="F162" s="102">
        <f t="shared" si="76"/>
        <v>0.27872646900377035</v>
      </c>
      <c r="G162" s="89">
        <v>22</v>
      </c>
      <c r="H162" s="103">
        <f t="shared" si="58"/>
        <v>36</v>
      </c>
      <c r="I162" s="103">
        <f t="shared" si="59"/>
        <v>0</v>
      </c>
      <c r="J162" s="89" t="s">
        <v>79</v>
      </c>
      <c r="K162" s="89">
        <v>0</v>
      </c>
      <c r="X162" s="106">
        <f>L162*VLOOKUP(J162,dimension,2,FALSE)*VLOOKUP(J162,dimension,3,FALSE)*K162</f>
        <v>0</v>
      </c>
      <c r="Y162" s="106">
        <f t="shared" si="60"/>
        <v>0</v>
      </c>
      <c r="Z162" s="106">
        <f t="shared" si="61"/>
        <v>0</v>
      </c>
      <c r="AA162" s="106">
        <f t="shared" si="62"/>
        <v>0</v>
      </c>
      <c r="AB162" s="106">
        <f t="shared" si="63"/>
        <v>0</v>
      </c>
      <c r="AC162" s="106">
        <f t="shared" si="64"/>
        <v>0</v>
      </c>
      <c r="AD162" s="106">
        <f t="shared" si="65"/>
        <v>0</v>
      </c>
      <c r="AE162" s="106">
        <f t="shared" si="66"/>
        <v>0</v>
      </c>
      <c r="AF162" s="172">
        <f t="shared" si="72"/>
        <v>0</v>
      </c>
      <c r="AG162" s="106">
        <f t="shared" si="67"/>
        <v>0</v>
      </c>
      <c r="AH162" s="106">
        <f t="shared" si="68"/>
        <v>0</v>
      </c>
      <c r="AI162" s="106">
        <f t="shared" si="69"/>
        <v>0</v>
      </c>
      <c r="AJ162" s="106">
        <f t="shared" si="70"/>
        <v>0</v>
      </c>
      <c r="AK162" s="106">
        <f>L162*VLOOKUP(J162,dimension,4,FALSE)*VLOOKUP(J162,dimension,5,FALSE)*K162</f>
        <v>0</v>
      </c>
      <c r="AL162" s="107">
        <f t="shared" si="71"/>
        <v>0</v>
      </c>
    </row>
    <row r="163" spans="1:38" ht="12.75">
      <c r="A163" s="89">
        <v>6</v>
      </c>
      <c r="B163" s="89">
        <v>10</v>
      </c>
      <c r="C163" s="96">
        <v>0.36</v>
      </c>
      <c r="D163" s="96">
        <v>0.39</v>
      </c>
      <c r="E163" s="97">
        <v>3.08</v>
      </c>
      <c r="F163" s="102">
        <f t="shared" si="76"/>
        <v>0.34017557952151978</v>
      </c>
      <c r="G163" s="89">
        <v>19</v>
      </c>
      <c r="H163" s="103">
        <f t="shared" si="58"/>
        <v>32</v>
      </c>
      <c r="I163" s="103">
        <f t="shared" si="59"/>
        <v>1.1550000000000002</v>
      </c>
      <c r="J163" s="89" t="s">
        <v>74</v>
      </c>
      <c r="K163" s="89">
        <v>1</v>
      </c>
      <c r="L163" s="105">
        <f t="shared" ref="L163:L181" si="77">SUM(M163:V163)</f>
        <v>3.08</v>
      </c>
      <c r="M163" s="89">
        <v>3.08</v>
      </c>
      <c r="X163" s="106">
        <f t="shared" ref="X163:X181" si="78">L163*VLOOKUP(J163,dimension,2,FALSE)*VLOOKUP(J163,dimension,3,FALSE)</f>
        <v>9.486399999999999E-3</v>
      </c>
      <c r="Y163" s="106">
        <f t="shared" si="60"/>
        <v>7.700000000000002E-3</v>
      </c>
      <c r="Z163" s="106">
        <f t="shared" si="61"/>
        <v>0</v>
      </c>
      <c r="AA163" s="106">
        <f t="shared" si="62"/>
        <v>0</v>
      </c>
      <c r="AB163" s="106">
        <f t="shared" si="63"/>
        <v>0</v>
      </c>
      <c r="AC163" s="106">
        <f t="shared" si="64"/>
        <v>0</v>
      </c>
      <c r="AD163" s="106">
        <f t="shared" si="65"/>
        <v>0</v>
      </c>
      <c r="AE163" s="106">
        <f t="shared" si="66"/>
        <v>0</v>
      </c>
      <c r="AF163" s="172">
        <f t="shared" si="72"/>
        <v>7.700000000000002E-3</v>
      </c>
      <c r="AG163" s="106">
        <f t="shared" si="67"/>
        <v>0</v>
      </c>
      <c r="AH163" s="106">
        <f t="shared" si="68"/>
        <v>0</v>
      </c>
      <c r="AI163" s="106">
        <f t="shared" si="69"/>
        <v>0</v>
      </c>
      <c r="AJ163" s="106">
        <f t="shared" si="70"/>
        <v>0</v>
      </c>
      <c r="AK163" s="106">
        <f t="shared" ref="AK163:AK181" si="79">L163*VLOOKUP(J163,dimension,4,FALSE)*VLOOKUP(J163,dimension,5,FALSE)</f>
        <v>7.700000000000002E-3</v>
      </c>
      <c r="AL163" s="107">
        <f t="shared" si="71"/>
        <v>7.4150999999999998</v>
      </c>
    </row>
    <row r="164" spans="1:38" ht="12.75">
      <c r="A164" s="89">
        <v>6</v>
      </c>
      <c r="B164" s="89">
        <v>10</v>
      </c>
      <c r="C164" s="96">
        <v>0.36</v>
      </c>
      <c r="D164" s="96">
        <v>0.39</v>
      </c>
      <c r="E164" s="97">
        <v>3.08</v>
      </c>
      <c r="F164" s="102">
        <f t="shared" si="76"/>
        <v>0.34017557952151978</v>
      </c>
      <c r="G164" s="89">
        <v>19</v>
      </c>
      <c r="H164" s="103">
        <f t="shared" si="58"/>
        <v>32</v>
      </c>
      <c r="I164" s="103">
        <f t="shared" si="59"/>
        <v>1.1550000000000002</v>
      </c>
      <c r="J164" s="89" t="s">
        <v>74</v>
      </c>
      <c r="K164" s="89">
        <v>2</v>
      </c>
      <c r="L164" s="105">
        <f t="shared" si="77"/>
        <v>3.08</v>
      </c>
      <c r="M164" s="89">
        <v>3.08</v>
      </c>
      <c r="X164" s="106">
        <f t="shared" si="78"/>
        <v>9.486399999999999E-3</v>
      </c>
      <c r="Y164" s="106">
        <f t="shared" si="60"/>
        <v>7.700000000000002E-3</v>
      </c>
      <c r="Z164" s="106">
        <f t="shared" si="61"/>
        <v>0</v>
      </c>
      <c r="AA164" s="106">
        <f t="shared" si="62"/>
        <v>0</v>
      </c>
      <c r="AB164" s="106">
        <f t="shared" si="63"/>
        <v>0</v>
      </c>
      <c r="AC164" s="106">
        <f t="shared" si="64"/>
        <v>0</v>
      </c>
      <c r="AD164" s="106">
        <f t="shared" si="65"/>
        <v>0</v>
      </c>
      <c r="AE164" s="106">
        <f t="shared" si="66"/>
        <v>0</v>
      </c>
      <c r="AF164" s="172">
        <f t="shared" si="72"/>
        <v>7.700000000000002E-3</v>
      </c>
      <c r="AG164" s="106">
        <f t="shared" si="67"/>
        <v>0</v>
      </c>
      <c r="AH164" s="106">
        <f t="shared" si="68"/>
        <v>0</v>
      </c>
      <c r="AI164" s="106">
        <f t="shared" si="69"/>
        <v>0</v>
      </c>
      <c r="AJ164" s="106">
        <f t="shared" si="70"/>
        <v>0</v>
      </c>
      <c r="AK164" s="106">
        <f t="shared" si="79"/>
        <v>7.700000000000002E-3</v>
      </c>
      <c r="AL164" s="107">
        <f t="shared" si="71"/>
        <v>7.4150999999999998</v>
      </c>
    </row>
    <row r="165" spans="1:38" ht="12.75">
      <c r="A165" s="89">
        <v>6</v>
      </c>
      <c r="B165" s="89">
        <v>10</v>
      </c>
      <c r="C165" s="96">
        <v>0.36</v>
      </c>
      <c r="D165" s="96">
        <v>0.39</v>
      </c>
      <c r="E165" s="97">
        <v>3.08</v>
      </c>
      <c r="F165" s="102">
        <f t="shared" si="76"/>
        <v>0.34017557952151978</v>
      </c>
      <c r="G165" s="89">
        <v>19</v>
      </c>
      <c r="H165" s="103">
        <f t="shared" si="58"/>
        <v>32</v>
      </c>
      <c r="I165" s="103">
        <f t="shared" si="59"/>
        <v>1.1550000000000002</v>
      </c>
      <c r="J165" s="89" t="s">
        <v>74</v>
      </c>
      <c r="K165" s="89">
        <v>3</v>
      </c>
      <c r="L165" s="105">
        <f t="shared" si="77"/>
        <v>3.08</v>
      </c>
      <c r="O165" s="89">
        <v>3.08</v>
      </c>
      <c r="X165" s="106">
        <f t="shared" si="78"/>
        <v>9.486399999999999E-3</v>
      </c>
      <c r="Y165" s="106">
        <f t="shared" si="60"/>
        <v>0</v>
      </c>
      <c r="Z165" s="106">
        <f t="shared" si="61"/>
        <v>0</v>
      </c>
      <c r="AA165" s="106">
        <f t="shared" si="62"/>
        <v>7.700000000000002E-3</v>
      </c>
      <c r="AB165" s="106">
        <f t="shared" si="63"/>
        <v>0</v>
      </c>
      <c r="AC165" s="106">
        <f t="shared" si="64"/>
        <v>0</v>
      </c>
      <c r="AD165" s="106">
        <f t="shared" si="65"/>
        <v>0</v>
      </c>
      <c r="AE165" s="106">
        <f t="shared" si="66"/>
        <v>0</v>
      </c>
      <c r="AF165" s="172">
        <f t="shared" si="72"/>
        <v>7.700000000000002E-3</v>
      </c>
      <c r="AG165" s="106">
        <f t="shared" si="67"/>
        <v>0</v>
      </c>
      <c r="AH165" s="106">
        <f t="shared" si="68"/>
        <v>0</v>
      </c>
      <c r="AI165" s="106">
        <f t="shared" si="69"/>
        <v>0</v>
      </c>
      <c r="AJ165" s="106">
        <f t="shared" si="70"/>
        <v>0</v>
      </c>
      <c r="AK165" s="106">
        <f t="shared" si="79"/>
        <v>7.700000000000002E-3</v>
      </c>
      <c r="AL165" s="107">
        <f t="shared" si="71"/>
        <v>6.5835000000000008</v>
      </c>
    </row>
    <row r="166" spans="1:38" ht="12.75">
      <c r="A166" s="89">
        <v>6</v>
      </c>
      <c r="B166" s="89">
        <v>10</v>
      </c>
      <c r="C166" s="96">
        <v>0.36</v>
      </c>
      <c r="D166" s="96">
        <v>0.39</v>
      </c>
      <c r="E166" s="97">
        <v>3.08</v>
      </c>
      <c r="F166" s="102">
        <f t="shared" si="76"/>
        <v>0.34017557952151978</v>
      </c>
      <c r="G166" s="89">
        <v>19</v>
      </c>
      <c r="H166" s="103">
        <f t="shared" si="58"/>
        <v>32</v>
      </c>
      <c r="I166" s="103">
        <f t="shared" si="59"/>
        <v>1.0762499999999999</v>
      </c>
      <c r="J166" s="89" t="s">
        <v>74</v>
      </c>
      <c r="K166" s="89">
        <v>4</v>
      </c>
      <c r="L166" s="105">
        <f t="shared" si="77"/>
        <v>3.08</v>
      </c>
      <c r="M166" s="89">
        <v>2.17</v>
      </c>
      <c r="Q166" s="89">
        <v>0.21</v>
      </c>
      <c r="V166" s="89">
        <v>0.7</v>
      </c>
      <c r="X166" s="106">
        <f t="shared" si="78"/>
        <v>9.486399999999999E-3</v>
      </c>
      <c r="Y166" s="106">
        <f t="shared" si="60"/>
        <v>5.4250000000000001E-3</v>
      </c>
      <c r="Z166" s="106">
        <f t="shared" si="61"/>
        <v>0</v>
      </c>
      <c r="AA166" s="106">
        <f t="shared" si="62"/>
        <v>0</v>
      </c>
      <c r="AB166" s="106">
        <f t="shared" si="63"/>
        <v>0</v>
      </c>
      <c r="AC166" s="106">
        <f t="shared" si="64"/>
        <v>0</v>
      </c>
      <c r="AD166" s="106">
        <f t="shared" si="65"/>
        <v>1.7499999999999998E-3</v>
      </c>
      <c r="AE166" s="106">
        <f t="shared" si="66"/>
        <v>0</v>
      </c>
      <c r="AF166" s="172">
        <f t="shared" si="72"/>
        <v>7.175E-3</v>
      </c>
      <c r="AG166" s="106">
        <f t="shared" si="67"/>
        <v>5.2500000000000008E-4</v>
      </c>
      <c r="AH166" s="106">
        <f t="shared" si="68"/>
        <v>0</v>
      </c>
      <c r="AI166" s="106">
        <f t="shared" si="69"/>
        <v>0</v>
      </c>
      <c r="AJ166" s="106">
        <f t="shared" si="70"/>
        <v>0</v>
      </c>
      <c r="AK166" s="106">
        <f t="shared" si="79"/>
        <v>7.700000000000002E-3</v>
      </c>
      <c r="AL166" s="107">
        <f t="shared" si="71"/>
        <v>6.5315249999999994</v>
      </c>
    </row>
    <row r="167" spans="1:38" ht="12.75">
      <c r="A167" s="89">
        <v>6</v>
      </c>
      <c r="B167" s="89">
        <v>10</v>
      </c>
      <c r="C167" s="96">
        <v>0.36</v>
      </c>
      <c r="D167" s="96">
        <v>0.39</v>
      </c>
      <c r="E167" s="97">
        <v>3.08</v>
      </c>
      <c r="F167" s="102">
        <f t="shared" si="76"/>
        <v>0.34017557952151978</v>
      </c>
      <c r="G167" s="89">
        <v>19</v>
      </c>
      <c r="H167" s="103">
        <f t="shared" si="58"/>
        <v>32</v>
      </c>
      <c r="I167" s="103">
        <f t="shared" si="59"/>
        <v>1.13625</v>
      </c>
      <c r="J167" s="89" t="s">
        <v>74</v>
      </c>
      <c r="K167" s="89">
        <v>5</v>
      </c>
      <c r="L167" s="105">
        <f t="shared" si="77"/>
        <v>3.0799999999999996</v>
      </c>
      <c r="M167" s="89">
        <v>2.2799999999999998</v>
      </c>
      <c r="Q167" s="89">
        <v>0.05</v>
      </c>
      <c r="V167" s="89">
        <v>0.75</v>
      </c>
      <c r="X167" s="106">
        <f t="shared" si="78"/>
        <v>9.486399999999999E-3</v>
      </c>
      <c r="Y167" s="106">
        <f t="shared" si="60"/>
        <v>5.7000000000000002E-3</v>
      </c>
      <c r="Z167" s="106">
        <f t="shared" si="61"/>
        <v>0</v>
      </c>
      <c r="AA167" s="106">
        <f t="shared" si="62"/>
        <v>0</v>
      </c>
      <c r="AB167" s="106">
        <f t="shared" si="63"/>
        <v>0</v>
      </c>
      <c r="AC167" s="106">
        <f t="shared" si="64"/>
        <v>0</v>
      </c>
      <c r="AD167" s="106">
        <f t="shared" si="65"/>
        <v>1.8750000000000004E-3</v>
      </c>
      <c r="AE167" s="106">
        <f t="shared" si="66"/>
        <v>0</v>
      </c>
      <c r="AF167" s="172">
        <f t="shared" si="72"/>
        <v>7.5750000000000001E-3</v>
      </c>
      <c r="AG167" s="106">
        <f t="shared" si="67"/>
        <v>1.2500000000000003E-4</v>
      </c>
      <c r="AH167" s="106">
        <f t="shared" si="68"/>
        <v>0</v>
      </c>
      <c r="AI167" s="106">
        <f t="shared" si="69"/>
        <v>0</v>
      </c>
      <c r="AJ167" s="106">
        <f t="shared" si="70"/>
        <v>0</v>
      </c>
      <c r="AK167" s="106">
        <f t="shared" si="79"/>
        <v>7.7000000000000002E-3</v>
      </c>
      <c r="AL167" s="107">
        <f t="shared" si="71"/>
        <v>6.8897249999999985</v>
      </c>
    </row>
    <row r="168" spans="1:38" ht="12.75">
      <c r="A168" s="89">
        <v>6</v>
      </c>
      <c r="B168" s="89">
        <v>10</v>
      </c>
      <c r="C168" s="96">
        <v>0.36</v>
      </c>
      <c r="D168" s="96">
        <v>0.39</v>
      </c>
      <c r="E168" s="97">
        <v>3.08</v>
      </c>
      <c r="F168" s="102">
        <f t="shared" si="76"/>
        <v>0.34017557952151978</v>
      </c>
      <c r="G168" s="89">
        <v>19</v>
      </c>
      <c r="H168" s="103">
        <f t="shared" si="58"/>
        <v>32</v>
      </c>
      <c r="I168" s="103">
        <f t="shared" si="59"/>
        <v>1.1550000000000002</v>
      </c>
      <c r="J168" s="89" t="s">
        <v>74</v>
      </c>
      <c r="K168" s="89">
        <v>6</v>
      </c>
      <c r="L168" s="105">
        <f t="shared" si="77"/>
        <v>3.08</v>
      </c>
      <c r="O168" s="89">
        <v>3.08</v>
      </c>
      <c r="X168" s="106">
        <f t="shared" si="78"/>
        <v>9.486399999999999E-3</v>
      </c>
      <c r="Y168" s="106">
        <f t="shared" si="60"/>
        <v>0</v>
      </c>
      <c r="Z168" s="106">
        <f t="shared" si="61"/>
        <v>0</v>
      </c>
      <c r="AA168" s="106">
        <f t="shared" si="62"/>
        <v>7.700000000000002E-3</v>
      </c>
      <c r="AB168" s="106">
        <f t="shared" si="63"/>
        <v>0</v>
      </c>
      <c r="AC168" s="106">
        <f t="shared" si="64"/>
        <v>0</v>
      </c>
      <c r="AD168" s="106">
        <f t="shared" si="65"/>
        <v>0</v>
      </c>
      <c r="AE168" s="106">
        <f t="shared" si="66"/>
        <v>0</v>
      </c>
      <c r="AF168" s="172">
        <f t="shared" si="72"/>
        <v>7.700000000000002E-3</v>
      </c>
      <c r="AG168" s="106">
        <f t="shared" si="67"/>
        <v>0</v>
      </c>
      <c r="AH168" s="106">
        <f t="shared" si="68"/>
        <v>0</v>
      </c>
      <c r="AI168" s="106">
        <f t="shared" si="69"/>
        <v>0</v>
      </c>
      <c r="AJ168" s="106">
        <f t="shared" si="70"/>
        <v>0</v>
      </c>
      <c r="AK168" s="106">
        <f t="shared" si="79"/>
        <v>7.700000000000002E-3</v>
      </c>
      <c r="AL168" s="107">
        <f t="shared" si="71"/>
        <v>6.5835000000000008</v>
      </c>
    </row>
    <row r="169" spans="1:38" ht="12.75">
      <c r="A169" s="89">
        <v>6</v>
      </c>
      <c r="B169" s="89">
        <v>10</v>
      </c>
      <c r="C169" s="96">
        <v>0.36</v>
      </c>
      <c r="D169" s="96">
        <v>0.39</v>
      </c>
      <c r="E169" s="97">
        <v>3.08</v>
      </c>
      <c r="F169" s="102">
        <f t="shared" si="76"/>
        <v>0.34017557952151978</v>
      </c>
      <c r="G169" s="89">
        <v>19</v>
      </c>
      <c r="H169" s="103">
        <f t="shared" si="58"/>
        <v>32</v>
      </c>
      <c r="I169" s="103">
        <f t="shared" si="59"/>
        <v>1.0987500000000003</v>
      </c>
      <c r="J169" s="89" t="s">
        <v>74</v>
      </c>
      <c r="K169" s="89">
        <v>7</v>
      </c>
      <c r="L169" s="105">
        <f t="shared" si="77"/>
        <v>3.18</v>
      </c>
      <c r="M169" s="89">
        <v>2.93</v>
      </c>
      <c r="Q169" s="89">
        <v>0.25</v>
      </c>
      <c r="X169" s="106">
        <f t="shared" si="78"/>
        <v>9.7944000000000017E-3</v>
      </c>
      <c r="Y169" s="106">
        <f t="shared" si="60"/>
        <v>7.3250000000000016E-3</v>
      </c>
      <c r="Z169" s="106">
        <f t="shared" si="61"/>
        <v>0</v>
      </c>
      <c r="AA169" s="106">
        <f t="shared" si="62"/>
        <v>0</v>
      </c>
      <c r="AB169" s="106">
        <f t="shared" si="63"/>
        <v>0</v>
      </c>
      <c r="AC169" s="106">
        <f t="shared" si="64"/>
        <v>0</v>
      </c>
      <c r="AD169" s="106">
        <f t="shared" si="65"/>
        <v>0</v>
      </c>
      <c r="AE169" s="106">
        <f t="shared" si="66"/>
        <v>0</v>
      </c>
      <c r="AF169" s="172">
        <f t="shared" si="72"/>
        <v>7.3250000000000016E-3</v>
      </c>
      <c r="AG169" s="106">
        <f t="shared" si="67"/>
        <v>6.2500000000000012E-4</v>
      </c>
      <c r="AH169" s="106">
        <f t="shared" si="68"/>
        <v>0</v>
      </c>
      <c r="AI169" s="106">
        <f t="shared" si="69"/>
        <v>0</v>
      </c>
      <c r="AJ169" s="106">
        <f t="shared" si="70"/>
        <v>0</v>
      </c>
      <c r="AK169" s="106">
        <f t="shared" si="79"/>
        <v>7.9500000000000022E-3</v>
      </c>
      <c r="AL169" s="107">
        <f t="shared" si="71"/>
        <v>7.0539749999999994</v>
      </c>
    </row>
    <row r="170" spans="1:38" ht="12.75">
      <c r="A170" s="89">
        <v>6</v>
      </c>
      <c r="B170" s="89">
        <v>10</v>
      </c>
      <c r="C170" s="96">
        <v>0.36</v>
      </c>
      <c r="D170" s="96">
        <v>0.39</v>
      </c>
      <c r="E170" s="97">
        <v>3.08</v>
      </c>
      <c r="F170" s="102">
        <f t="shared" si="76"/>
        <v>0.34017557952151978</v>
      </c>
      <c r="G170" s="89">
        <v>19</v>
      </c>
      <c r="H170" s="103">
        <f t="shared" si="58"/>
        <v>32</v>
      </c>
      <c r="I170" s="103">
        <f t="shared" si="59"/>
        <v>1.1025</v>
      </c>
      <c r="J170" s="89" t="s">
        <v>74</v>
      </c>
      <c r="K170" s="89">
        <v>8</v>
      </c>
      <c r="L170" s="105">
        <f t="shared" si="77"/>
        <v>3.08</v>
      </c>
      <c r="O170" s="89">
        <v>2.34</v>
      </c>
      <c r="Q170" s="89">
        <v>0.14000000000000001</v>
      </c>
      <c r="V170" s="89">
        <v>0.6</v>
      </c>
      <c r="X170" s="106">
        <f t="shared" si="78"/>
        <v>9.486399999999999E-3</v>
      </c>
      <c r="Y170" s="106">
        <f t="shared" si="60"/>
        <v>0</v>
      </c>
      <c r="Z170" s="106">
        <f t="shared" si="61"/>
        <v>0</v>
      </c>
      <c r="AA170" s="106">
        <f t="shared" si="62"/>
        <v>5.8500000000000002E-3</v>
      </c>
      <c r="AB170" s="106">
        <f t="shared" si="63"/>
        <v>0</v>
      </c>
      <c r="AC170" s="106">
        <f t="shared" si="64"/>
        <v>0</v>
      </c>
      <c r="AD170" s="106">
        <f t="shared" si="65"/>
        <v>1.5E-3</v>
      </c>
      <c r="AE170" s="106">
        <f t="shared" si="66"/>
        <v>0</v>
      </c>
      <c r="AF170" s="172">
        <f t="shared" si="72"/>
        <v>7.3500000000000006E-3</v>
      </c>
      <c r="AG170" s="106">
        <f t="shared" si="67"/>
        <v>3.5000000000000005E-4</v>
      </c>
      <c r="AH170" s="106">
        <f t="shared" si="68"/>
        <v>0</v>
      </c>
      <c r="AI170" s="106">
        <f t="shared" si="69"/>
        <v>0</v>
      </c>
      <c r="AJ170" s="106">
        <f t="shared" si="70"/>
        <v>0</v>
      </c>
      <c r="AK170" s="106">
        <f t="shared" si="79"/>
        <v>7.700000000000002E-3</v>
      </c>
      <c r="AL170" s="107">
        <f t="shared" si="71"/>
        <v>6.1222500000000002</v>
      </c>
    </row>
    <row r="171" spans="1:38" ht="12.75">
      <c r="A171" s="89">
        <v>6</v>
      </c>
      <c r="B171" s="89">
        <v>10</v>
      </c>
      <c r="C171" s="96">
        <v>0.36</v>
      </c>
      <c r="D171" s="96">
        <v>0.39</v>
      </c>
      <c r="E171" s="97">
        <v>3.08</v>
      </c>
      <c r="F171" s="102">
        <f t="shared" si="76"/>
        <v>0.34017557952151978</v>
      </c>
      <c r="G171" s="89">
        <v>19</v>
      </c>
      <c r="H171" s="103">
        <f t="shared" si="58"/>
        <v>32</v>
      </c>
      <c r="I171" s="103">
        <f t="shared" si="59"/>
        <v>1.1287500000000001</v>
      </c>
      <c r="J171" s="89" t="s">
        <v>74</v>
      </c>
      <c r="K171" s="89">
        <v>9</v>
      </c>
      <c r="L171" s="105">
        <f t="shared" si="77"/>
        <v>3.08</v>
      </c>
      <c r="M171" s="89">
        <v>1.7</v>
      </c>
      <c r="N171" s="89">
        <v>0.96</v>
      </c>
      <c r="Q171" s="89">
        <v>7.0000000000000007E-2</v>
      </c>
      <c r="U171" s="89">
        <v>0.35</v>
      </c>
      <c r="X171" s="106">
        <f t="shared" si="78"/>
        <v>9.486399999999999E-3</v>
      </c>
      <c r="Y171" s="106">
        <f t="shared" si="60"/>
        <v>4.2500000000000003E-3</v>
      </c>
      <c r="Z171" s="106">
        <f t="shared" si="61"/>
        <v>2.4000000000000002E-3</v>
      </c>
      <c r="AA171" s="106">
        <f t="shared" si="62"/>
        <v>0</v>
      </c>
      <c r="AB171" s="106">
        <f t="shared" si="63"/>
        <v>0</v>
      </c>
      <c r="AC171" s="106">
        <f t="shared" si="64"/>
        <v>8.7499999999999991E-4</v>
      </c>
      <c r="AD171" s="106">
        <f t="shared" si="65"/>
        <v>0</v>
      </c>
      <c r="AE171" s="106">
        <f t="shared" si="66"/>
        <v>0</v>
      </c>
      <c r="AF171" s="172">
        <f t="shared" si="72"/>
        <v>7.5250000000000004E-3</v>
      </c>
      <c r="AG171" s="106">
        <f t="shared" si="67"/>
        <v>1.7500000000000003E-4</v>
      </c>
      <c r="AH171" s="106">
        <f t="shared" si="68"/>
        <v>0</v>
      </c>
      <c r="AI171" s="106">
        <f t="shared" si="69"/>
        <v>0</v>
      </c>
      <c r="AJ171" s="106">
        <f t="shared" si="70"/>
        <v>0</v>
      </c>
      <c r="AK171" s="106">
        <f t="shared" si="79"/>
        <v>7.700000000000002E-3</v>
      </c>
      <c r="AL171" s="107">
        <f t="shared" si="71"/>
        <v>6.9945749999999993</v>
      </c>
    </row>
    <row r="172" spans="1:38" ht="12.75">
      <c r="A172" s="89">
        <v>6</v>
      </c>
      <c r="B172" s="89">
        <v>10</v>
      </c>
      <c r="C172" s="96">
        <v>0.36</v>
      </c>
      <c r="D172" s="96">
        <v>0.39</v>
      </c>
      <c r="E172" s="97">
        <v>3.08</v>
      </c>
      <c r="F172" s="102">
        <f t="shared" si="76"/>
        <v>0.34017557952151978</v>
      </c>
      <c r="G172" s="89">
        <v>19</v>
      </c>
      <c r="H172" s="103">
        <f t="shared" si="58"/>
        <v>32</v>
      </c>
      <c r="I172" s="103">
        <f t="shared" si="59"/>
        <v>1.02</v>
      </c>
      <c r="J172" s="89" t="s">
        <v>74</v>
      </c>
      <c r="K172" s="89">
        <v>10</v>
      </c>
      <c r="L172" s="105">
        <f t="shared" si="77"/>
        <v>3.08</v>
      </c>
      <c r="M172" s="89">
        <v>2.72</v>
      </c>
      <c r="Q172" s="89">
        <v>0.36</v>
      </c>
      <c r="X172" s="106">
        <f t="shared" si="78"/>
        <v>9.486399999999999E-3</v>
      </c>
      <c r="Y172" s="106">
        <f t="shared" si="60"/>
        <v>6.8000000000000005E-3</v>
      </c>
      <c r="Z172" s="106">
        <f t="shared" si="61"/>
        <v>0</v>
      </c>
      <c r="AA172" s="106">
        <f t="shared" si="62"/>
        <v>0</v>
      </c>
      <c r="AB172" s="106">
        <f t="shared" si="63"/>
        <v>0</v>
      </c>
      <c r="AC172" s="106">
        <f t="shared" si="64"/>
        <v>0</v>
      </c>
      <c r="AD172" s="106">
        <f t="shared" si="65"/>
        <v>0</v>
      </c>
      <c r="AE172" s="106">
        <f t="shared" si="66"/>
        <v>0</v>
      </c>
      <c r="AF172" s="172">
        <f t="shared" si="72"/>
        <v>6.8000000000000005E-3</v>
      </c>
      <c r="AG172" s="106">
        <f t="shared" si="67"/>
        <v>8.9999999999999998E-4</v>
      </c>
      <c r="AH172" s="106">
        <f t="shared" si="68"/>
        <v>0</v>
      </c>
      <c r="AI172" s="106">
        <f t="shared" si="69"/>
        <v>0</v>
      </c>
      <c r="AJ172" s="106">
        <f t="shared" si="70"/>
        <v>0</v>
      </c>
      <c r="AK172" s="106">
        <f t="shared" si="79"/>
        <v>7.700000000000002E-3</v>
      </c>
      <c r="AL172" s="107">
        <f t="shared" si="71"/>
        <v>6.5484</v>
      </c>
    </row>
    <row r="173" spans="1:38" ht="12.75">
      <c r="A173" s="89">
        <v>6</v>
      </c>
      <c r="B173" s="89">
        <v>10</v>
      </c>
      <c r="C173" s="96">
        <v>0.36</v>
      </c>
      <c r="D173" s="96">
        <v>0.39</v>
      </c>
      <c r="E173" s="97">
        <v>3.08</v>
      </c>
      <c r="F173" s="102">
        <f t="shared" si="76"/>
        <v>0.34017557952151978</v>
      </c>
      <c r="G173" s="89">
        <v>19</v>
      </c>
      <c r="H173" s="103">
        <f t="shared" si="58"/>
        <v>32</v>
      </c>
      <c r="I173" s="103">
        <f t="shared" si="59"/>
        <v>0.90375000000000016</v>
      </c>
      <c r="J173" s="89" t="s">
        <v>74</v>
      </c>
      <c r="K173" s="89">
        <v>11</v>
      </c>
      <c r="L173" s="105">
        <f t="shared" si="77"/>
        <v>3.0800000000000005</v>
      </c>
      <c r="O173" s="89">
        <v>2.41</v>
      </c>
      <c r="Q173" s="89">
        <v>0.53</v>
      </c>
      <c r="R173" s="89">
        <v>0.14000000000000001</v>
      </c>
      <c r="X173" s="106">
        <f t="shared" si="78"/>
        <v>9.4864000000000007E-3</v>
      </c>
      <c r="Y173" s="106">
        <f t="shared" si="60"/>
        <v>0</v>
      </c>
      <c r="Z173" s="106">
        <f t="shared" si="61"/>
        <v>0</v>
      </c>
      <c r="AA173" s="106">
        <f t="shared" si="62"/>
        <v>6.0250000000000008E-3</v>
      </c>
      <c r="AB173" s="106">
        <f t="shared" si="63"/>
        <v>0</v>
      </c>
      <c r="AC173" s="106">
        <f t="shared" si="64"/>
        <v>0</v>
      </c>
      <c r="AD173" s="106">
        <f t="shared" si="65"/>
        <v>0</v>
      </c>
      <c r="AE173" s="106">
        <f t="shared" si="66"/>
        <v>0</v>
      </c>
      <c r="AF173" s="172">
        <f t="shared" si="72"/>
        <v>6.0250000000000008E-3</v>
      </c>
      <c r="AG173" s="106">
        <f t="shared" si="67"/>
        <v>1.3250000000000002E-3</v>
      </c>
      <c r="AH173" s="106">
        <f t="shared" si="68"/>
        <v>3.5000000000000005E-4</v>
      </c>
      <c r="AI173" s="106">
        <f t="shared" si="69"/>
        <v>0</v>
      </c>
      <c r="AJ173" s="106">
        <f t="shared" si="70"/>
        <v>0</v>
      </c>
      <c r="AK173" s="106">
        <f t="shared" si="79"/>
        <v>7.700000000000002E-3</v>
      </c>
      <c r="AL173" s="107">
        <f t="shared" si="71"/>
        <v>5.1513750000000007</v>
      </c>
    </row>
    <row r="174" spans="1:38" ht="12.75">
      <c r="A174" s="89">
        <v>6</v>
      </c>
      <c r="B174" s="89">
        <v>10</v>
      </c>
      <c r="C174" s="96">
        <v>0.36</v>
      </c>
      <c r="D174" s="96">
        <v>0.39</v>
      </c>
      <c r="E174" s="97">
        <v>3.08</v>
      </c>
      <c r="F174" s="102">
        <f t="shared" si="76"/>
        <v>0.34017557952151978</v>
      </c>
      <c r="G174" s="89">
        <v>19</v>
      </c>
      <c r="H174" s="103">
        <f t="shared" si="58"/>
        <v>32</v>
      </c>
      <c r="I174" s="103">
        <f t="shared" si="59"/>
        <v>1.1550000000000002</v>
      </c>
      <c r="J174" s="89" t="s">
        <v>74</v>
      </c>
      <c r="K174" s="89">
        <v>12</v>
      </c>
      <c r="L174" s="105">
        <f t="shared" si="77"/>
        <v>3.08</v>
      </c>
      <c r="M174" s="89">
        <v>3.08</v>
      </c>
      <c r="X174" s="106">
        <f t="shared" si="78"/>
        <v>9.486399999999999E-3</v>
      </c>
      <c r="Y174" s="106">
        <f t="shared" si="60"/>
        <v>7.700000000000002E-3</v>
      </c>
      <c r="Z174" s="106">
        <f t="shared" si="61"/>
        <v>0</v>
      </c>
      <c r="AA174" s="106">
        <f t="shared" si="62"/>
        <v>0</v>
      </c>
      <c r="AB174" s="106">
        <f t="shared" si="63"/>
        <v>0</v>
      </c>
      <c r="AC174" s="106">
        <f t="shared" si="64"/>
        <v>0</v>
      </c>
      <c r="AD174" s="106">
        <f t="shared" si="65"/>
        <v>0</v>
      </c>
      <c r="AE174" s="106">
        <f t="shared" si="66"/>
        <v>0</v>
      </c>
      <c r="AF174" s="172">
        <f t="shared" si="72"/>
        <v>7.700000000000002E-3</v>
      </c>
      <c r="AG174" s="106">
        <f t="shared" si="67"/>
        <v>0</v>
      </c>
      <c r="AH174" s="106">
        <f t="shared" si="68"/>
        <v>0</v>
      </c>
      <c r="AI174" s="106">
        <f t="shared" si="69"/>
        <v>0</v>
      </c>
      <c r="AJ174" s="106">
        <f t="shared" si="70"/>
        <v>0</v>
      </c>
      <c r="AK174" s="106">
        <f t="shared" si="79"/>
        <v>7.700000000000002E-3</v>
      </c>
      <c r="AL174" s="107">
        <f t="shared" si="71"/>
        <v>7.4150999999999998</v>
      </c>
    </row>
    <row r="175" spans="1:38" ht="12.75">
      <c r="A175" s="89">
        <v>6</v>
      </c>
      <c r="B175" s="89">
        <v>10</v>
      </c>
      <c r="C175" s="96">
        <v>0.36</v>
      </c>
      <c r="D175" s="96">
        <v>0.39</v>
      </c>
      <c r="E175" s="97">
        <v>3.08</v>
      </c>
      <c r="F175" s="102">
        <f t="shared" si="76"/>
        <v>0.34017557952151978</v>
      </c>
      <c r="G175" s="89">
        <v>19</v>
      </c>
      <c r="H175" s="103">
        <f t="shared" si="58"/>
        <v>32</v>
      </c>
      <c r="I175" s="103">
        <f t="shared" si="59"/>
        <v>1.1550000000000002</v>
      </c>
      <c r="J175" s="89" t="s">
        <v>74</v>
      </c>
      <c r="K175" s="89">
        <v>13</v>
      </c>
      <c r="L175" s="105">
        <f t="shared" si="77"/>
        <v>3.08</v>
      </c>
      <c r="M175" s="89">
        <v>3.08</v>
      </c>
      <c r="X175" s="106">
        <f t="shared" si="78"/>
        <v>9.486399999999999E-3</v>
      </c>
      <c r="Y175" s="106">
        <f t="shared" si="60"/>
        <v>7.700000000000002E-3</v>
      </c>
      <c r="Z175" s="106">
        <f t="shared" si="61"/>
        <v>0</v>
      </c>
      <c r="AA175" s="106">
        <f t="shared" si="62"/>
        <v>0</v>
      </c>
      <c r="AB175" s="106">
        <f t="shared" si="63"/>
        <v>0</v>
      </c>
      <c r="AC175" s="106">
        <f t="shared" si="64"/>
        <v>0</v>
      </c>
      <c r="AD175" s="106">
        <f t="shared" si="65"/>
        <v>0</v>
      </c>
      <c r="AE175" s="106">
        <f t="shared" si="66"/>
        <v>0</v>
      </c>
      <c r="AF175" s="172">
        <f t="shared" si="72"/>
        <v>7.700000000000002E-3</v>
      </c>
      <c r="AG175" s="106">
        <f t="shared" si="67"/>
        <v>0</v>
      </c>
      <c r="AH175" s="106">
        <f t="shared" si="68"/>
        <v>0</v>
      </c>
      <c r="AI175" s="106">
        <f t="shared" si="69"/>
        <v>0</v>
      </c>
      <c r="AJ175" s="106">
        <f t="shared" si="70"/>
        <v>0</v>
      </c>
      <c r="AK175" s="106">
        <f t="shared" si="79"/>
        <v>7.700000000000002E-3</v>
      </c>
      <c r="AL175" s="107">
        <f t="shared" si="71"/>
        <v>7.4150999999999998</v>
      </c>
    </row>
    <row r="176" spans="1:38" ht="12.75">
      <c r="A176" s="89">
        <v>6</v>
      </c>
      <c r="B176" s="89">
        <v>10</v>
      </c>
      <c r="C176" s="96">
        <v>0.36</v>
      </c>
      <c r="D176" s="96">
        <v>0.39</v>
      </c>
      <c r="E176" s="97">
        <v>3.08</v>
      </c>
      <c r="F176" s="102">
        <f t="shared" si="76"/>
        <v>0.34017557952151978</v>
      </c>
      <c r="G176" s="89">
        <v>19</v>
      </c>
      <c r="H176" s="103">
        <f t="shared" si="58"/>
        <v>32</v>
      </c>
      <c r="I176" s="103">
        <f t="shared" si="59"/>
        <v>0.87375000000000003</v>
      </c>
      <c r="J176" s="89" t="s">
        <v>74</v>
      </c>
      <c r="K176" s="89">
        <v>14</v>
      </c>
      <c r="L176" s="105">
        <f t="shared" si="77"/>
        <v>3.08</v>
      </c>
      <c r="M176" s="89">
        <v>2.33</v>
      </c>
      <c r="Q176" s="89">
        <v>0.63</v>
      </c>
      <c r="R176" s="89">
        <v>0.12</v>
      </c>
      <c r="X176" s="106">
        <f t="shared" si="78"/>
        <v>9.486399999999999E-3</v>
      </c>
      <c r="Y176" s="106">
        <f t="shared" si="60"/>
        <v>5.8250000000000003E-3</v>
      </c>
      <c r="Z176" s="106">
        <f t="shared" si="61"/>
        <v>0</v>
      </c>
      <c r="AA176" s="106">
        <f t="shared" si="62"/>
        <v>0</v>
      </c>
      <c r="AB176" s="106">
        <f t="shared" si="63"/>
        <v>0</v>
      </c>
      <c r="AC176" s="106">
        <f t="shared" si="64"/>
        <v>0</v>
      </c>
      <c r="AD176" s="106">
        <f t="shared" si="65"/>
        <v>0</v>
      </c>
      <c r="AE176" s="106">
        <f t="shared" si="66"/>
        <v>0</v>
      </c>
      <c r="AF176" s="172">
        <f t="shared" si="72"/>
        <v>5.8250000000000003E-3</v>
      </c>
      <c r="AG176" s="106">
        <f t="shared" si="67"/>
        <v>1.575E-3</v>
      </c>
      <c r="AH176" s="106">
        <f t="shared" si="68"/>
        <v>3.0000000000000003E-4</v>
      </c>
      <c r="AI176" s="106">
        <f t="shared" si="69"/>
        <v>0</v>
      </c>
      <c r="AJ176" s="106">
        <f t="shared" si="70"/>
        <v>0</v>
      </c>
      <c r="AK176" s="106">
        <f t="shared" si="79"/>
        <v>7.700000000000002E-3</v>
      </c>
      <c r="AL176" s="107">
        <f t="shared" si="71"/>
        <v>5.6094749999999998</v>
      </c>
    </row>
    <row r="177" spans="1:38" ht="12.75">
      <c r="A177" s="89">
        <v>6</v>
      </c>
      <c r="B177" s="89">
        <v>10</v>
      </c>
      <c r="C177" s="96">
        <v>0.36</v>
      </c>
      <c r="D177" s="96">
        <v>0.39</v>
      </c>
      <c r="E177" s="97">
        <v>3.08</v>
      </c>
      <c r="F177" s="102">
        <f t="shared" si="76"/>
        <v>0.34017557952151978</v>
      </c>
      <c r="G177" s="89">
        <v>19</v>
      </c>
      <c r="H177" s="103">
        <f t="shared" si="58"/>
        <v>32</v>
      </c>
      <c r="I177" s="103">
        <f t="shared" si="59"/>
        <v>0.84656249999999988</v>
      </c>
      <c r="J177" s="89" t="s">
        <v>77</v>
      </c>
      <c r="K177" s="89">
        <v>1</v>
      </c>
      <c r="L177" s="105">
        <f t="shared" si="77"/>
        <v>3.0799999999999996</v>
      </c>
      <c r="M177" s="89">
        <v>2.17</v>
      </c>
      <c r="Q177" s="89">
        <v>7.0000000000000007E-2</v>
      </c>
      <c r="V177" s="89">
        <v>0.84</v>
      </c>
      <c r="X177" s="106">
        <f t="shared" si="78"/>
        <v>7.1579199999999999E-3</v>
      </c>
      <c r="Y177" s="106">
        <f t="shared" si="60"/>
        <v>4.0687499999999995E-3</v>
      </c>
      <c r="Z177" s="106">
        <f t="shared" si="61"/>
        <v>0</v>
      </c>
      <c r="AA177" s="106">
        <f t="shared" si="62"/>
        <v>0</v>
      </c>
      <c r="AB177" s="106">
        <f t="shared" si="63"/>
        <v>0</v>
      </c>
      <c r="AC177" s="106">
        <f t="shared" si="64"/>
        <v>0</v>
      </c>
      <c r="AD177" s="106">
        <f t="shared" si="65"/>
        <v>1.575E-3</v>
      </c>
      <c r="AE177" s="106">
        <f t="shared" si="66"/>
        <v>0</v>
      </c>
      <c r="AF177" s="172">
        <f t="shared" si="72"/>
        <v>5.6437499999999995E-3</v>
      </c>
      <c r="AG177" s="106">
        <f t="shared" si="67"/>
        <v>1.3125000000000002E-4</v>
      </c>
      <c r="AH177" s="106">
        <f t="shared" si="68"/>
        <v>0</v>
      </c>
      <c r="AI177" s="106">
        <f t="shared" si="69"/>
        <v>0</v>
      </c>
      <c r="AJ177" s="106">
        <f t="shared" si="70"/>
        <v>0</v>
      </c>
      <c r="AK177" s="106">
        <f t="shared" si="79"/>
        <v>5.7749999999999998E-3</v>
      </c>
      <c r="AL177" s="107">
        <f t="shared" si="71"/>
        <v>5.0648062500000002</v>
      </c>
    </row>
    <row r="178" spans="1:38" ht="12.75">
      <c r="A178" s="89">
        <v>6</v>
      </c>
      <c r="B178" s="89">
        <v>10</v>
      </c>
      <c r="C178" s="96">
        <v>0.36</v>
      </c>
      <c r="D178" s="96">
        <v>0.39</v>
      </c>
      <c r="E178" s="97">
        <v>3.08</v>
      </c>
      <c r="F178" s="102">
        <f t="shared" si="76"/>
        <v>0.34017557952151978</v>
      </c>
      <c r="G178" s="89">
        <v>19</v>
      </c>
      <c r="H178" s="103">
        <f t="shared" si="58"/>
        <v>32</v>
      </c>
      <c r="I178" s="103">
        <f t="shared" si="59"/>
        <v>0.86625000000000008</v>
      </c>
      <c r="J178" s="89" t="s">
        <v>77</v>
      </c>
      <c r="K178" s="89">
        <v>2</v>
      </c>
      <c r="L178" s="105">
        <f t="shared" si="77"/>
        <v>3.08</v>
      </c>
      <c r="M178" s="89">
        <v>3.08</v>
      </c>
      <c r="X178" s="106">
        <f t="shared" si="78"/>
        <v>7.1579199999999999E-3</v>
      </c>
      <c r="Y178" s="106">
        <f t="shared" si="60"/>
        <v>5.7750000000000006E-3</v>
      </c>
      <c r="Z178" s="106">
        <f t="shared" si="61"/>
        <v>0</v>
      </c>
      <c r="AA178" s="106">
        <f t="shared" si="62"/>
        <v>0</v>
      </c>
      <c r="AB178" s="106">
        <f t="shared" si="63"/>
        <v>0</v>
      </c>
      <c r="AC178" s="106">
        <f t="shared" si="64"/>
        <v>0</v>
      </c>
      <c r="AD178" s="106">
        <f t="shared" si="65"/>
        <v>0</v>
      </c>
      <c r="AE178" s="106">
        <f t="shared" si="66"/>
        <v>0</v>
      </c>
      <c r="AF178" s="172">
        <f t="shared" si="72"/>
        <v>5.7750000000000006E-3</v>
      </c>
      <c r="AG178" s="106">
        <f t="shared" si="67"/>
        <v>0</v>
      </c>
      <c r="AH178" s="106">
        <f t="shared" si="68"/>
        <v>0</v>
      </c>
      <c r="AI178" s="106">
        <f t="shared" si="69"/>
        <v>0</v>
      </c>
      <c r="AJ178" s="106">
        <f t="shared" si="70"/>
        <v>0</v>
      </c>
      <c r="AK178" s="106">
        <f t="shared" si="79"/>
        <v>5.7750000000000006E-3</v>
      </c>
      <c r="AL178" s="107">
        <f t="shared" si="71"/>
        <v>5.4920249999999999</v>
      </c>
    </row>
    <row r="179" spans="1:38" ht="12.75">
      <c r="A179" s="89">
        <v>6</v>
      </c>
      <c r="B179" s="89">
        <v>10</v>
      </c>
      <c r="C179" s="96">
        <v>0.36</v>
      </c>
      <c r="D179" s="96">
        <v>0.39</v>
      </c>
      <c r="E179" s="97">
        <v>3.08</v>
      </c>
      <c r="F179" s="102">
        <f t="shared" si="76"/>
        <v>0.34017557952151978</v>
      </c>
      <c r="G179" s="89">
        <v>19</v>
      </c>
      <c r="H179" s="103">
        <f t="shared" si="58"/>
        <v>32</v>
      </c>
      <c r="I179" s="103">
        <f t="shared" si="59"/>
        <v>1.1550000000000002</v>
      </c>
      <c r="J179" s="89" t="s">
        <v>78</v>
      </c>
      <c r="K179" s="89">
        <v>1</v>
      </c>
      <c r="L179" s="105">
        <f t="shared" si="77"/>
        <v>3.08</v>
      </c>
      <c r="O179" s="89">
        <v>3.08</v>
      </c>
      <c r="X179" s="106">
        <f t="shared" si="78"/>
        <v>8.6486399999999991E-3</v>
      </c>
      <c r="Y179" s="106">
        <f t="shared" si="60"/>
        <v>0</v>
      </c>
      <c r="Z179" s="106">
        <f t="shared" si="61"/>
        <v>0</v>
      </c>
      <c r="AA179" s="106">
        <f t="shared" si="62"/>
        <v>7.700000000000002E-3</v>
      </c>
      <c r="AB179" s="106">
        <f t="shared" si="63"/>
        <v>0</v>
      </c>
      <c r="AC179" s="106">
        <f t="shared" si="64"/>
        <v>0</v>
      </c>
      <c r="AD179" s="106">
        <f t="shared" si="65"/>
        <v>0</v>
      </c>
      <c r="AE179" s="106">
        <f t="shared" si="66"/>
        <v>0</v>
      </c>
      <c r="AF179" s="172">
        <f t="shared" si="72"/>
        <v>7.700000000000002E-3</v>
      </c>
      <c r="AG179" s="106">
        <f t="shared" si="67"/>
        <v>0</v>
      </c>
      <c r="AH179" s="106">
        <f t="shared" si="68"/>
        <v>0</v>
      </c>
      <c r="AI179" s="106">
        <f t="shared" si="69"/>
        <v>0</v>
      </c>
      <c r="AJ179" s="106">
        <f t="shared" si="70"/>
        <v>0</v>
      </c>
      <c r="AK179" s="106">
        <f t="shared" si="79"/>
        <v>7.700000000000002E-3</v>
      </c>
      <c r="AL179" s="107">
        <f t="shared" si="71"/>
        <v>6.5835000000000008</v>
      </c>
    </row>
    <row r="180" spans="1:38" ht="12.75">
      <c r="A180" s="89">
        <v>6</v>
      </c>
      <c r="B180" s="89">
        <v>10</v>
      </c>
      <c r="C180" s="96">
        <v>0.36</v>
      </c>
      <c r="D180" s="96">
        <v>0.39</v>
      </c>
      <c r="E180" s="97">
        <v>3.08</v>
      </c>
      <c r="F180" s="102">
        <f t="shared" si="76"/>
        <v>0.34017557952151978</v>
      </c>
      <c r="G180" s="89">
        <v>19</v>
      </c>
      <c r="H180" s="103">
        <f t="shared" si="58"/>
        <v>32</v>
      </c>
      <c r="I180" s="103">
        <f t="shared" si="59"/>
        <v>1.1550000000000002</v>
      </c>
      <c r="J180" s="89" t="s">
        <v>78</v>
      </c>
      <c r="K180" s="89">
        <v>2</v>
      </c>
      <c r="L180" s="105">
        <f t="shared" si="77"/>
        <v>3.08</v>
      </c>
      <c r="M180" s="89">
        <v>3.08</v>
      </c>
      <c r="X180" s="106">
        <f t="shared" si="78"/>
        <v>8.6486399999999991E-3</v>
      </c>
      <c r="Y180" s="106">
        <f t="shared" si="60"/>
        <v>7.700000000000002E-3</v>
      </c>
      <c r="Z180" s="106">
        <f t="shared" si="61"/>
        <v>0</v>
      </c>
      <c r="AA180" s="106">
        <f t="shared" si="62"/>
        <v>0</v>
      </c>
      <c r="AB180" s="106">
        <f t="shared" si="63"/>
        <v>0</v>
      </c>
      <c r="AC180" s="106">
        <f t="shared" si="64"/>
        <v>0</v>
      </c>
      <c r="AD180" s="106">
        <f t="shared" si="65"/>
        <v>0</v>
      </c>
      <c r="AE180" s="106">
        <f t="shared" si="66"/>
        <v>0</v>
      </c>
      <c r="AF180" s="172">
        <f t="shared" si="72"/>
        <v>7.700000000000002E-3</v>
      </c>
      <c r="AG180" s="106">
        <f t="shared" si="67"/>
        <v>0</v>
      </c>
      <c r="AH180" s="106">
        <f t="shared" si="68"/>
        <v>0</v>
      </c>
      <c r="AI180" s="106">
        <f t="shared" si="69"/>
        <v>0</v>
      </c>
      <c r="AJ180" s="106">
        <f t="shared" si="70"/>
        <v>0</v>
      </c>
      <c r="AK180" s="106">
        <f t="shared" si="79"/>
        <v>7.700000000000002E-3</v>
      </c>
      <c r="AL180" s="107">
        <f t="shared" si="71"/>
        <v>7.4150999999999998</v>
      </c>
    </row>
    <row r="181" spans="1:38" ht="12.75">
      <c r="A181" s="89">
        <v>6</v>
      </c>
      <c r="B181" s="89">
        <v>10</v>
      </c>
      <c r="C181" s="96">
        <v>0.36</v>
      </c>
      <c r="D181" s="96">
        <v>0.39</v>
      </c>
      <c r="E181" s="97">
        <v>3.08</v>
      </c>
      <c r="F181" s="102">
        <f t="shared" si="76"/>
        <v>0.34017557952151978</v>
      </c>
      <c r="G181" s="89">
        <v>19</v>
      </c>
      <c r="H181" s="103">
        <f t="shared" si="58"/>
        <v>32</v>
      </c>
      <c r="I181" s="103">
        <f t="shared" si="59"/>
        <v>1.0125000000000002</v>
      </c>
      <c r="J181" s="89" t="s">
        <v>78</v>
      </c>
      <c r="K181" s="89">
        <v>3</v>
      </c>
      <c r="L181" s="105">
        <f t="shared" si="77"/>
        <v>2.7</v>
      </c>
      <c r="M181" s="89">
        <v>2.7</v>
      </c>
      <c r="X181" s="106">
        <f t="shared" si="78"/>
        <v>7.5816E-3</v>
      </c>
      <c r="Y181" s="106">
        <f t="shared" si="60"/>
        <v>6.7500000000000008E-3</v>
      </c>
      <c r="Z181" s="106">
        <f t="shared" si="61"/>
        <v>0</v>
      </c>
      <c r="AA181" s="106">
        <f t="shared" si="62"/>
        <v>0</v>
      </c>
      <c r="AB181" s="106">
        <f t="shared" si="63"/>
        <v>0</v>
      </c>
      <c r="AC181" s="106">
        <f t="shared" si="64"/>
        <v>0</v>
      </c>
      <c r="AD181" s="106">
        <f t="shared" si="65"/>
        <v>0</v>
      </c>
      <c r="AE181" s="106">
        <f t="shared" si="66"/>
        <v>0</v>
      </c>
      <c r="AF181" s="172">
        <f t="shared" si="72"/>
        <v>6.7500000000000008E-3</v>
      </c>
      <c r="AG181" s="106">
        <f t="shared" si="67"/>
        <v>0</v>
      </c>
      <c r="AH181" s="106">
        <f t="shared" si="68"/>
        <v>0</v>
      </c>
      <c r="AI181" s="106">
        <f t="shared" si="69"/>
        <v>0</v>
      </c>
      <c r="AJ181" s="106">
        <f t="shared" si="70"/>
        <v>0</v>
      </c>
      <c r="AK181" s="106">
        <f t="shared" si="79"/>
        <v>6.7500000000000008E-3</v>
      </c>
      <c r="AL181" s="107">
        <f t="shared" si="71"/>
        <v>6.5002499999999994</v>
      </c>
    </row>
    <row r="182" spans="1:38" ht="12.75">
      <c r="A182" s="89">
        <v>6</v>
      </c>
      <c r="B182" s="89">
        <v>10</v>
      </c>
      <c r="C182" s="96">
        <v>0.36</v>
      </c>
      <c r="D182" s="96">
        <v>0.39</v>
      </c>
      <c r="E182" s="97">
        <v>3.08</v>
      </c>
      <c r="F182" s="102">
        <f t="shared" si="76"/>
        <v>0.34017557952151978</v>
      </c>
      <c r="G182" s="89">
        <v>19</v>
      </c>
      <c r="H182" s="103">
        <f t="shared" si="58"/>
        <v>32</v>
      </c>
      <c r="I182" s="103">
        <f t="shared" si="59"/>
        <v>0.78539999999999999</v>
      </c>
      <c r="J182" s="89" t="s">
        <v>79</v>
      </c>
      <c r="K182" s="89">
        <v>4</v>
      </c>
      <c r="L182" s="97">
        <v>3.08</v>
      </c>
      <c r="X182" s="106">
        <f>L182*VLOOKUP(J182,dimension,2,FALSE)*VLOOKUP(J182,dimension,3,FALSE)*K182</f>
        <v>6.5542399999999994E-3</v>
      </c>
      <c r="Y182" s="106">
        <f t="shared" si="60"/>
        <v>0</v>
      </c>
      <c r="Z182" s="106">
        <f t="shared" si="61"/>
        <v>0</v>
      </c>
      <c r="AA182" s="106">
        <f t="shared" si="62"/>
        <v>0</v>
      </c>
      <c r="AB182" s="106">
        <f t="shared" si="63"/>
        <v>0</v>
      </c>
      <c r="AC182" s="106">
        <f t="shared" si="64"/>
        <v>0</v>
      </c>
      <c r="AD182" s="106">
        <f t="shared" si="65"/>
        <v>0</v>
      </c>
      <c r="AE182" s="106">
        <f t="shared" si="66"/>
        <v>5.2360000000000002E-3</v>
      </c>
      <c r="AF182" s="172">
        <f t="shared" si="72"/>
        <v>5.2360000000000002E-3</v>
      </c>
      <c r="AG182" s="106">
        <f t="shared" si="67"/>
        <v>0</v>
      </c>
      <c r="AH182" s="106">
        <f t="shared" si="68"/>
        <v>0</v>
      </c>
      <c r="AI182" s="106">
        <f t="shared" si="69"/>
        <v>0</v>
      </c>
      <c r="AJ182" s="106">
        <f t="shared" si="70"/>
        <v>0</v>
      </c>
      <c r="AK182" s="106">
        <f>L182*VLOOKUP(J182,dimension,4,FALSE)*VLOOKUP(J182,dimension,5,FALSE)*K182</f>
        <v>5.2360000000000011E-3</v>
      </c>
      <c r="AL182" s="107">
        <f t="shared" si="71"/>
        <v>4.4767800000000006</v>
      </c>
    </row>
    <row r="183" spans="1:38" ht="12.75">
      <c r="A183" s="89">
        <v>6</v>
      </c>
      <c r="B183" s="89">
        <v>11</v>
      </c>
      <c r="C183" s="96">
        <v>0.34</v>
      </c>
      <c r="D183" s="96">
        <v>0.36</v>
      </c>
      <c r="E183" s="97">
        <v>3.13</v>
      </c>
      <c r="F183" s="102">
        <f t="shared" si="76"/>
        <v>0.30114129080066654</v>
      </c>
      <c r="G183" s="89">
        <v>23</v>
      </c>
      <c r="H183" s="103">
        <f t="shared" si="58"/>
        <v>37.333333333333336</v>
      </c>
      <c r="I183" s="103">
        <f t="shared" si="59"/>
        <v>1.1737500000000001</v>
      </c>
      <c r="J183" s="89" t="s">
        <v>74</v>
      </c>
      <c r="K183" s="89">
        <v>1</v>
      </c>
      <c r="L183" s="105">
        <f t="shared" ref="L183:L197" si="80">SUM(M183:V183)</f>
        <v>3.13</v>
      </c>
      <c r="O183" s="89">
        <v>3.13</v>
      </c>
      <c r="X183" s="106">
        <f t="shared" ref="X183:X197" si="81">L183*VLOOKUP(J183,dimension,2,FALSE)*VLOOKUP(J183,dimension,3,FALSE)</f>
        <v>9.6404000000000004E-3</v>
      </c>
      <c r="Y183" s="106">
        <f t="shared" si="60"/>
        <v>0</v>
      </c>
      <c r="Z183" s="106">
        <f t="shared" si="61"/>
        <v>0</v>
      </c>
      <c r="AA183" s="106">
        <f t="shared" si="62"/>
        <v>7.8250000000000004E-3</v>
      </c>
      <c r="AB183" s="106">
        <f t="shared" si="63"/>
        <v>0</v>
      </c>
      <c r="AC183" s="106">
        <f t="shared" si="64"/>
        <v>0</v>
      </c>
      <c r="AD183" s="106">
        <f t="shared" si="65"/>
        <v>0</v>
      </c>
      <c r="AE183" s="106">
        <f t="shared" si="66"/>
        <v>0</v>
      </c>
      <c r="AF183" s="172">
        <f t="shared" si="72"/>
        <v>7.8250000000000004E-3</v>
      </c>
      <c r="AG183" s="106">
        <f t="shared" si="67"/>
        <v>0</v>
      </c>
      <c r="AH183" s="106">
        <f t="shared" si="68"/>
        <v>0</v>
      </c>
      <c r="AI183" s="106">
        <f t="shared" si="69"/>
        <v>0</v>
      </c>
      <c r="AJ183" s="106">
        <f t="shared" si="70"/>
        <v>0</v>
      </c>
      <c r="AK183" s="106">
        <f t="shared" ref="AK183:AK197" si="82">L183*VLOOKUP(J183,dimension,4,FALSE)*VLOOKUP(J183,dimension,5,FALSE)</f>
        <v>7.8250000000000004E-3</v>
      </c>
      <c r="AL183" s="107">
        <f t="shared" si="71"/>
        <v>6.6903750000000004</v>
      </c>
    </row>
    <row r="184" spans="1:38" ht="12.75">
      <c r="A184" s="89">
        <v>6</v>
      </c>
      <c r="B184" s="89">
        <v>11</v>
      </c>
      <c r="C184" s="96">
        <v>0.34</v>
      </c>
      <c r="D184" s="96">
        <v>0.36</v>
      </c>
      <c r="E184" s="97">
        <v>3.13</v>
      </c>
      <c r="F184" s="102">
        <f t="shared" si="76"/>
        <v>0.30114129080066654</v>
      </c>
      <c r="G184" s="89">
        <v>23</v>
      </c>
      <c r="H184" s="103">
        <f t="shared" si="58"/>
        <v>37.333333333333336</v>
      </c>
      <c r="I184" s="103">
        <f t="shared" si="59"/>
        <v>1.00125</v>
      </c>
      <c r="J184" s="89" t="s">
        <v>74</v>
      </c>
      <c r="K184" s="89">
        <v>2</v>
      </c>
      <c r="L184" s="105">
        <f t="shared" si="80"/>
        <v>3.13</v>
      </c>
      <c r="O184" s="89">
        <v>2.67</v>
      </c>
      <c r="Q184" s="89">
        <v>0.46</v>
      </c>
      <c r="X184" s="106">
        <f t="shared" si="81"/>
        <v>9.6404000000000004E-3</v>
      </c>
      <c r="Y184" s="106">
        <f t="shared" si="60"/>
        <v>0</v>
      </c>
      <c r="Z184" s="106">
        <f t="shared" si="61"/>
        <v>0</v>
      </c>
      <c r="AA184" s="106">
        <f t="shared" si="62"/>
        <v>6.6750000000000004E-3</v>
      </c>
      <c r="AB184" s="106">
        <f t="shared" si="63"/>
        <v>0</v>
      </c>
      <c r="AC184" s="106">
        <f t="shared" si="64"/>
        <v>0</v>
      </c>
      <c r="AD184" s="106">
        <f t="shared" si="65"/>
        <v>0</v>
      </c>
      <c r="AE184" s="106">
        <f t="shared" si="66"/>
        <v>0</v>
      </c>
      <c r="AF184" s="172">
        <f t="shared" si="72"/>
        <v>6.6750000000000004E-3</v>
      </c>
      <c r="AG184" s="106">
        <f t="shared" si="67"/>
        <v>1.1500000000000002E-3</v>
      </c>
      <c r="AH184" s="106">
        <f t="shared" si="68"/>
        <v>0</v>
      </c>
      <c r="AI184" s="106">
        <f t="shared" si="69"/>
        <v>0</v>
      </c>
      <c r="AJ184" s="106">
        <f t="shared" si="70"/>
        <v>0</v>
      </c>
      <c r="AK184" s="106">
        <f t="shared" si="82"/>
        <v>7.8250000000000004E-3</v>
      </c>
      <c r="AL184" s="107">
        <f t="shared" si="71"/>
        <v>5.7071250000000004</v>
      </c>
    </row>
    <row r="185" spans="1:38" ht="12.75">
      <c r="A185" s="89">
        <v>6</v>
      </c>
      <c r="B185" s="89">
        <v>11</v>
      </c>
      <c r="C185" s="96">
        <v>0.34</v>
      </c>
      <c r="D185" s="96">
        <v>0.36</v>
      </c>
      <c r="E185" s="97">
        <v>3.13</v>
      </c>
      <c r="F185" s="102">
        <f t="shared" si="76"/>
        <v>0.30114129080066654</v>
      </c>
      <c r="G185" s="89">
        <v>23</v>
      </c>
      <c r="H185" s="103">
        <f t="shared" si="58"/>
        <v>37.333333333333336</v>
      </c>
      <c r="I185" s="103">
        <f t="shared" si="59"/>
        <v>1.1737500000000001</v>
      </c>
      <c r="J185" s="89" t="s">
        <v>74</v>
      </c>
      <c r="K185" s="89">
        <v>3</v>
      </c>
      <c r="L185" s="105">
        <f t="shared" si="80"/>
        <v>3.13</v>
      </c>
      <c r="M185" s="89">
        <v>3.13</v>
      </c>
      <c r="X185" s="106">
        <f t="shared" si="81"/>
        <v>9.6404000000000004E-3</v>
      </c>
      <c r="Y185" s="106">
        <f t="shared" si="60"/>
        <v>7.8250000000000004E-3</v>
      </c>
      <c r="Z185" s="106">
        <f t="shared" si="61"/>
        <v>0</v>
      </c>
      <c r="AA185" s="106">
        <f t="shared" si="62"/>
        <v>0</v>
      </c>
      <c r="AB185" s="106">
        <f t="shared" si="63"/>
        <v>0</v>
      </c>
      <c r="AC185" s="106">
        <f t="shared" si="64"/>
        <v>0</v>
      </c>
      <c r="AD185" s="106">
        <f t="shared" si="65"/>
        <v>0</v>
      </c>
      <c r="AE185" s="106">
        <f t="shared" si="66"/>
        <v>0</v>
      </c>
      <c r="AF185" s="172">
        <f t="shared" si="72"/>
        <v>7.8250000000000004E-3</v>
      </c>
      <c r="AG185" s="106">
        <f t="shared" si="67"/>
        <v>0</v>
      </c>
      <c r="AH185" s="106">
        <f t="shared" si="68"/>
        <v>0</v>
      </c>
      <c r="AI185" s="106">
        <f t="shared" si="69"/>
        <v>0</v>
      </c>
      <c r="AJ185" s="106">
        <f t="shared" si="70"/>
        <v>0</v>
      </c>
      <c r="AK185" s="106">
        <f t="shared" si="82"/>
        <v>7.8250000000000004E-3</v>
      </c>
      <c r="AL185" s="107">
        <f t="shared" si="71"/>
        <v>7.535474999999999</v>
      </c>
    </row>
    <row r="186" spans="1:38" ht="12.75">
      <c r="A186" s="89">
        <v>6</v>
      </c>
      <c r="B186" s="89">
        <v>11</v>
      </c>
      <c r="C186" s="96">
        <v>0.34</v>
      </c>
      <c r="D186" s="96">
        <v>0.36</v>
      </c>
      <c r="E186" s="97">
        <v>3.13</v>
      </c>
      <c r="F186" s="102">
        <f t="shared" si="76"/>
        <v>0.30114129080066654</v>
      </c>
      <c r="G186" s="89">
        <v>23</v>
      </c>
      <c r="H186" s="103">
        <f t="shared" si="58"/>
        <v>37.333333333333336</v>
      </c>
      <c r="I186" s="103">
        <f t="shared" si="59"/>
        <v>1.1737500000000001</v>
      </c>
      <c r="J186" s="89" t="s">
        <v>74</v>
      </c>
      <c r="K186" s="89">
        <v>4</v>
      </c>
      <c r="L186" s="105">
        <f t="shared" si="80"/>
        <v>3.13</v>
      </c>
      <c r="M186" s="89">
        <v>3.13</v>
      </c>
      <c r="X186" s="106">
        <f t="shared" si="81"/>
        <v>9.6404000000000004E-3</v>
      </c>
      <c r="Y186" s="106">
        <f t="shared" si="60"/>
        <v>7.8250000000000004E-3</v>
      </c>
      <c r="Z186" s="106">
        <f t="shared" si="61"/>
        <v>0</v>
      </c>
      <c r="AA186" s="106">
        <f t="shared" si="62"/>
        <v>0</v>
      </c>
      <c r="AB186" s="106">
        <f t="shared" si="63"/>
        <v>0</v>
      </c>
      <c r="AC186" s="106">
        <f t="shared" si="64"/>
        <v>0</v>
      </c>
      <c r="AD186" s="106">
        <f t="shared" si="65"/>
        <v>0</v>
      </c>
      <c r="AE186" s="106">
        <f t="shared" si="66"/>
        <v>0</v>
      </c>
      <c r="AF186" s="172">
        <f t="shared" si="72"/>
        <v>7.8250000000000004E-3</v>
      </c>
      <c r="AG186" s="106">
        <f t="shared" si="67"/>
        <v>0</v>
      </c>
      <c r="AH186" s="106">
        <f t="shared" si="68"/>
        <v>0</v>
      </c>
      <c r="AI186" s="106">
        <f t="shared" si="69"/>
        <v>0</v>
      </c>
      <c r="AJ186" s="106">
        <f t="shared" si="70"/>
        <v>0</v>
      </c>
      <c r="AK186" s="106">
        <f t="shared" si="82"/>
        <v>7.8250000000000004E-3</v>
      </c>
      <c r="AL186" s="107">
        <f t="shared" si="71"/>
        <v>7.535474999999999</v>
      </c>
    </row>
    <row r="187" spans="1:38" ht="12.75">
      <c r="A187" s="89">
        <v>6</v>
      </c>
      <c r="B187" s="89">
        <v>11</v>
      </c>
      <c r="C187" s="96">
        <v>0.34</v>
      </c>
      <c r="D187" s="96">
        <v>0.36</v>
      </c>
      <c r="E187" s="97">
        <v>3.13</v>
      </c>
      <c r="F187" s="102">
        <f t="shared" si="76"/>
        <v>0.30114129080066654</v>
      </c>
      <c r="G187" s="89">
        <v>23</v>
      </c>
      <c r="H187" s="103">
        <f t="shared" si="58"/>
        <v>37.333333333333336</v>
      </c>
      <c r="I187" s="103">
        <f t="shared" si="59"/>
        <v>1.1737500000000001</v>
      </c>
      <c r="J187" s="89" t="s">
        <v>74</v>
      </c>
      <c r="K187" s="89">
        <v>5</v>
      </c>
      <c r="L187" s="105">
        <f t="shared" si="80"/>
        <v>3.13</v>
      </c>
      <c r="O187" s="89">
        <v>3.13</v>
      </c>
      <c r="X187" s="106">
        <f t="shared" si="81"/>
        <v>9.6404000000000004E-3</v>
      </c>
      <c r="Y187" s="106">
        <f t="shared" si="60"/>
        <v>0</v>
      </c>
      <c r="Z187" s="106">
        <f t="shared" si="61"/>
        <v>0</v>
      </c>
      <c r="AA187" s="106">
        <f t="shared" si="62"/>
        <v>7.8250000000000004E-3</v>
      </c>
      <c r="AB187" s="106">
        <f t="shared" si="63"/>
        <v>0</v>
      </c>
      <c r="AC187" s="106">
        <f t="shared" si="64"/>
        <v>0</v>
      </c>
      <c r="AD187" s="106">
        <f t="shared" si="65"/>
        <v>0</v>
      </c>
      <c r="AE187" s="106">
        <f t="shared" si="66"/>
        <v>0</v>
      </c>
      <c r="AF187" s="172">
        <f t="shared" si="72"/>
        <v>7.8250000000000004E-3</v>
      </c>
      <c r="AG187" s="106">
        <f t="shared" si="67"/>
        <v>0</v>
      </c>
      <c r="AH187" s="106">
        <f t="shared" si="68"/>
        <v>0</v>
      </c>
      <c r="AI187" s="106">
        <f t="shared" si="69"/>
        <v>0</v>
      </c>
      <c r="AJ187" s="106">
        <f t="shared" si="70"/>
        <v>0</v>
      </c>
      <c r="AK187" s="106">
        <f t="shared" si="82"/>
        <v>7.8250000000000004E-3</v>
      </c>
      <c r="AL187" s="107">
        <f t="shared" si="71"/>
        <v>6.6903750000000004</v>
      </c>
    </row>
    <row r="188" spans="1:38" ht="12.75">
      <c r="A188" s="89">
        <v>6</v>
      </c>
      <c r="B188" s="89">
        <v>11</v>
      </c>
      <c r="C188" s="96">
        <v>0.34</v>
      </c>
      <c r="D188" s="96">
        <v>0.36</v>
      </c>
      <c r="E188" s="97">
        <v>3.13</v>
      </c>
      <c r="F188" s="102">
        <f t="shared" si="76"/>
        <v>0.30114129080066654</v>
      </c>
      <c r="G188" s="89">
        <v>23</v>
      </c>
      <c r="H188" s="103">
        <f t="shared" si="58"/>
        <v>37.333333333333336</v>
      </c>
      <c r="I188" s="103">
        <f t="shared" si="59"/>
        <v>1.1137500000000002</v>
      </c>
      <c r="J188" s="89" t="s">
        <v>74</v>
      </c>
      <c r="K188" s="89">
        <v>6</v>
      </c>
      <c r="L188" s="105">
        <f t="shared" si="80"/>
        <v>3.1300000000000003</v>
      </c>
      <c r="O188" s="89">
        <v>2.97</v>
      </c>
      <c r="Q188" s="89">
        <v>0.16</v>
      </c>
      <c r="X188" s="106">
        <f t="shared" si="81"/>
        <v>9.6404000000000004E-3</v>
      </c>
      <c r="Y188" s="106">
        <f t="shared" si="60"/>
        <v>0</v>
      </c>
      <c r="Z188" s="106">
        <f t="shared" si="61"/>
        <v>0</v>
      </c>
      <c r="AA188" s="106">
        <f t="shared" si="62"/>
        <v>7.425000000000001E-3</v>
      </c>
      <c r="AB188" s="106">
        <f t="shared" si="63"/>
        <v>0</v>
      </c>
      <c r="AC188" s="106">
        <f t="shared" si="64"/>
        <v>0</v>
      </c>
      <c r="AD188" s="106">
        <f t="shared" si="65"/>
        <v>0</v>
      </c>
      <c r="AE188" s="106">
        <f t="shared" si="66"/>
        <v>0</v>
      </c>
      <c r="AF188" s="172">
        <f t="shared" si="72"/>
        <v>7.425000000000001E-3</v>
      </c>
      <c r="AG188" s="106">
        <f t="shared" si="67"/>
        <v>4.0000000000000002E-4</v>
      </c>
      <c r="AH188" s="106">
        <f t="shared" si="68"/>
        <v>0</v>
      </c>
      <c r="AI188" s="106">
        <f t="shared" si="69"/>
        <v>0</v>
      </c>
      <c r="AJ188" s="106">
        <f t="shared" si="70"/>
        <v>0</v>
      </c>
      <c r="AK188" s="106">
        <f t="shared" si="82"/>
        <v>7.8250000000000021E-3</v>
      </c>
      <c r="AL188" s="107">
        <f t="shared" si="71"/>
        <v>6.3483750000000008</v>
      </c>
    </row>
    <row r="189" spans="1:38" ht="12.75">
      <c r="A189" s="89">
        <v>6</v>
      </c>
      <c r="B189" s="89">
        <v>11</v>
      </c>
      <c r="C189" s="96">
        <v>0.34</v>
      </c>
      <c r="D189" s="96">
        <v>0.36</v>
      </c>
      <c r="E189" s="97">
        <v>3.13</v>
      </c>
      <c r="F189" s="102">
        <f t="shared" si="76"/>
        <v>0.30114129080066654</v>
      </c>
      <c r="G189" s="89">
        <v>23</v>
      </c>
      <c r="H189" s="103">
        <f t="shared" si="58"/>
        <v>37.333333333333336</v>
      </c>
      <c r="I189" s="103">
        <f t="shared" si="59"/>
        <v>1.1175000000000002</v>
      </c>
      <c r="J189" s="89" t="s">
        <v>74</v>
      </c>
      <c r="K189" s="89">
        <v>7</v>
      </c>
      <c r="L189" s="105">
        <f t="shared" si="80"/>
        <v>3.13</v>
      </c>
      <c r="M189" s="89">
        <v>2.09</v>
      </c>
      <c r="Q189" s="89">
        <v>0.15</v>
      </c>
      <c r="V189" s="89">
        <v>0.89</v>
      </c>
      <c r="X189" s="106">
        <f t="shared" si="81"/>
        <v>9.6404000000000004E-3</v>
      </c>
      <c r="Y189" s="106">
        <f t="shared" si="60"/>
        <v>5.2250000000000005E-3</v>
      </c>
      <c r="Z189" s="106">
        <f t="shared" si="61"/>
        <v>0</v>
      </c>
      <c r="AA189" s="106">
        <f t="shared" si="62"/>
        <v>0</v>
      </c>
      <c r="AB189" s="106">
        <f t="shared" si="63"/>
        <v>0</v>
      </c>
      <c r="AC189" s="106">
        <f t="shared" si="64"/>
        <v>0</v>
      </c>
      <c r="AD189" s="106">
        <f t="shared" si="65"/>
        <v>2.2250000000000004E-3</v>
      </c>
      <c r="AE189" s="106">
        <f t="shared" si="66"/>
        <v>0</v>
      </c>
      <c r="AF189" s="172">
        <f t="shared" si="72"/>
        <v>7.4500000000000009E-3</v>
      </c>
      <c r="AG189" s="106">
        <f t="shared" si="67"/>
        <v>3.7500000000000001E-4</v>
      </c>
      <c r="AH189" s="106">
        <f t="shared" si="68"/>
        <v>0</v>
      </c>
      <c r="AI189" s="106">
        <f t="shared" si="69"/>
        <v>0</v>
      </c>
      <c r="AJ189" s="106">
        <f t="shared" si="70"/>
        <v>0</v>
      </c>
      <c r="AK189" s="106">
        <f t="shared" si="82"/>
        <v>7.8250000000000004E-3</v>
      </c>
      <c r="AL189" s="107">
        <f t="shared" si="71"/>
        <v>6.6937499999999996</v>
      </c>
    </row>
    <row r="190" spans="1:38" ht="12.75">
      <c r="A190" s="89">
        <v>6</v>
      </c>
      <c r="B190" s="89">
        <v>11</v>
      </c>
      <c r="C190" s="96">
        <v>0.34</v>
      </c>
      <c r="D190" s="96">
        <v>0.36</v>
      </c>
      <c r="E190" s="97">
        <v>3.13</v>
      </c>
      <c r="F190" s="102">
        <f t="shared" si="76"/>
        <v>0.30114129080066654</v>
      </c>
      <c r="G190" s="89">
        <v>23</v>
      </c>
      <c r="H190" s="103">
        <f t="shared" si="58"/>
        <v>37.333333333333336</v>
      </c>
      <c r="I190" s="103">
        <f t="shared" si="59"/>
        <v>1.0912500000000001</v>
      </c>
      <c r="J190" s="89" t="s">
        <v>74</v>
      </c>
      <c r="K190" s="89">
        <v>8</v>
      </c>
      <c r="L190" s="105">
        <f t="shared" si="80"/>
        <v>3.1300000000000003</v>
      </c>
      <c r="M190" s="89">
        <v>2.11</v>
      </c>
      <c r="O190" s="89">
        <v>0.8</v>
      </c>
      <c r="Q190" s="89">
        <v>0.22</v>
      </c>
      <c r="X190" s="106">
        <f t="shared" si="81"/>
        <v>9.6404000000000004E-3</v>
      </c>
      <c r="Y190" s="106">
        <f t="shared" si="60"/>
        <v>5.2750000000000002E-3</v>
      </c>
      <c r="Z190" s="106">
        <f t="shared" si="61"/>
        <v>0</v>
      </c>
      <c r="AA190" s="106">
        <f t="shared" si="62"/>
        <v>2.0000000000000005E-3</v>
      </c>
      <c r="AB190" s="106">
        <f t="shared" si="63"/>
        <v>0</v>
      </c>
      <c r="AC190" s="106">
        <f t="shared" si="64"/>
        <v>0</v>
      </c>
      <c r="AD190" s="106">
        <f t="shared" si="65"/>
        <v>0</v>
      </c>
      <c r="AE190" s="106">
        <f t="shared" si="66"/>
        <v>0</v>
      </c>
      <c r="AF190" s="172">
        <f t="shared" si="72"/>
        <v>7.2750000000000002E-3</v>
      </c>
      <c r="AG190" s="106">
        <f t="shared" si="67"/>
        <v>5.5000000000000003E-4</v>
      </c>
      <c r="AH190" s="106">
        <f t="shared" si="68"/>
        <v>0</v>
      </c>
      <c r="AI190" s="106">
        <f t="shared" si="69"/>
        <v>0</v>
      </c>
      <c r="AJ190" s="106">
        <f t="shared" si="70"/>
        <v>0</v>
      </c>
      <c r="AK190" s="106">
        <f t="shared" si="82"/>
        <v>7.8250000000000021E-3</v>
      </c>
      <c r="AL190" s="107">
        <f t="shared" si="71"/>
        <v>6.7898249999999996</v>
      </c>
    </row>
    <row r="191" spans="1:38" ht="12.75">
      <c r="A191" s="89">
        <v>6</v>
      </c>
      <c r="B191" s="89">
        <v>11</v>
      </c>
      <c r="C191" s="96">
        <v>0.34</v>
      </c>
      <c r="D191" s="96">
        <v>0.36</v>
      </c>
      <c r="E191" s="97">
        <v>3.13</v>
      </c>
      <c r="F191" s="102">
        <f t="shared" si="76"/>
        <v>0.30114129080066654</v>
      </c>
      <c r="G191" s="89">
        <v>23</v>
      </c>
      <c r="H191" s="103">
        <f t="shared" si="58"/>
        <v>37.333333333333336</v>
      </c>
      <c r="I191" s="103">
        <f t="shared" si="59"/>
        <v>1.1737500000000001</v>
      </c>
      <c r="J191" s="89" t="s">
        <v>74</v>
      </c>
      <c r="K191" s="89">
        <v>9</v>
      </c>
      <c r="L191" s="105">
        <f t="shared" si="80"/>
        <v>3.13</v>
      </c>
      <c r="M191" s="89">
        <v>3.13</v>
      </c>
      <c r="X191" s="106">
        <f t="shared" si="81"/>
        <v>9.6404000000000004E-3</v>
      </c>
      <c r="Y191" s="106">
        <f t="shared" si="60"/>
        <v>7.8250000000000004E-3</v>
      </c>
      <c r="Z191" s="106">
        <f t="shared" si="61"/>
        <v>0</v>
      </c>
      <c r="AA191" s="106">
        <f t="shared" si="62"/>
        <v>0</v>
      </c>
      <c r="AB191" s="106">
        <f t="shared" si="63"/>
        <v>0</v>
      </c>
      <c r="AC191" s="106">
        <f t="shared" si="64"/>
        <v>0</v>
      </c>
      <c r="AD191" s="106">
        <f t="shared" si="65"/>
        <v>0</v>
      </c>
      <c r="AE191" s="106">
        <f t="shared" si="66"/>
        <v>0</v>
      </c>
      <c r="AF191" s="172">
        <f t="shared" si="72"/>
        <v>7.8250000000000004E-3</v>
      </c>
      <c r="AG191" s="106">
        <f t="shared" si="67"/>
        <v>0</v>
      </c>
      <c r="AH191" s="106">
        <f t="shared" si="68"/>
        <v>0</v>
      </c>
      <c r="AI191" s="106">
        <f t="shared" si="69"/>
        <v>0</v>
      </c>
      <c r="AJ191" s="106">
        <f t="shared" si="70"/>
        <v>0</v>
      </c>
      <c r="AK191" s="106">
        <f t="shared" si="82"/>
        <v>7.8250000000000004E-3</v>
      </c>
      <c r="AL191" s="107">
        <f t="shared" si="71"/>
        <v>7.535474999999999</v>
      </c>
    </row>
    <row r="192" spans="1:38" ht="12.75">
      <c r="A192" s="89">
        <v>6</v>
      </c>
      <c r="B192" s="89">
        <v>11</v>
      </c>
      <c r="C192" s="96">
        <v>0.34</v>
      </c>
      <c r="D192" s="96">
        <v>0.36</v>
      </c>
      <c r="E192" s="97">
        <v>3.13</v>
      </c>
      <c r="F192" s="102">
        <f t="shared" si="76"/>
        <v>0.30114129080066654</v>
      </c>
      <c r="G192" s="89">
        <v>23</v>
      </c>
      <c r="H192" s="103">
        <f t="shared" si="58"/>
        <v>37.333333333333336</v>
      </c>
      <c r="I192" s="103">
        <f t="shared" si="59"/>
        <v>1.1512500000000001</v>
      </c>
      <c r="J192" s="89" t="s">
        <v>74</v>
      </c>
      <c r="K192" s="89">
        <v>10</v>
      </c>
      <c r="L192" s="105">
        <f t="shared" si="80"/>
        <v>3.13</v>
      </c>
      <c r="M192" s="89">
        <v>2.4</v>
      </c>
      <c r="Q192" s="89">
        <v>0.06</v>
      </c>
      <c r="V192" s="89">
        <v>0.67</v>
      </c>
      <c r="X192" s="106">
        <f t="shared" si="81"/>
        <v>9.6404000000000004E-3</v>
      </c>
      <c r="Y192" s="106">
        <f t="shared" si="60"/>
        <v>6.0000000000000001E-3</v>
      </c>
      <c r="Z192" s="106">
        <f t="shared" si="61"/>
        <v>0</v>
      </c>
      <c r="AA192" s="106">
        <f t="shared" si="62"/>
        <v>0</v>
      </c>
      <c r="AB192" s="106">
        <f t="shared" si="63"/>
        <v>0</v>
      </c>
      <c r="AC192" s="106">
        <f t="shared" si="64"/>
        <v>0</v>
      </c>
      <c r="AD192" s="106">
        <f t="shared" si="65"/>
        <v>1.6750000000000003E-3</v>
      </c>
      <c r="AE192" s="106">
        <f t="shared" si="66"/>
        <v>0</v>
      </c>
      <c r="AF192" s="172">
        <f t="shared" si="72"/>
        <v>7.6750000000000004E-3</v>
      </c>
      <c r="AG192" s="106">
        <f t="shared" si="67"/>
        <v>1.5000000000000001E-4</v>
      </c>
      <c r="AH192" s="106">
        <f t="shared" si="68"/>
        <v>0</v>
      </c>
      <c r="AI192" s="106">
        <f t="shared" si="69"/>
        <v>0</v>
      </c>
      <c r="AJ192" s="106">
        <f t="shared" si="70"/>
        <v>0</v>
      </c>
      <c r="AK192" s="106">
        <f t="shared" si="82"/>
        <v>7.8250000000000004E-3</v>
      </c>
      <c r="AL192" s="107">
        <f t="shared" si="71"/>
        <v>7.0292250000000003</v>
      </c>
    </row>
    <row r="193" spans="1:38" ht="12.75">
      <c r="A193" s="89">
        <v>6</v>
      </c>
      <c r="B193" s="89">
        <v>11</v>
      </c>
      <c r="C193" s="96">
        <v>0.34</v>
      </c>
      <c r="D193" s="96">
        <v>0.36</v>
      </c>
      <c r="E193" s="97">
        <v>3.13</v>
      </c>
      <c r="F193" s="102">
        <f t="shared" si="76"/>
        <v>0.30114129080066654</v>
      </c>
      <c r="G193" s="89">
        <v>23</v>
      </c>
      <c r="H193" s="103">
        <f t="shared" si="58"/>
        <v>37.333333333333336</v>
      </c>
      <c r="I193" s="103">
        <f t="shared" si="59"/>
        <v>1.16625</v>
      </c>
      <c r="J193" s="89" t="s">
        <v>74</v>
      </c>
      <c r="K193" s="89">
        <v>11</v>
      </c>
      <c r="L193" s="105">
        <f t="shared" si="80"/>
        <v>3.1300000000000003</v>
      </c>
      <c r="M193" s="89">
        <v>2.74</v>
      </c>
      <c r="Q193" s="89">
        <v>0.02</v>
      </c>
      <c r="U193" s="89">
        <v>0.37</v>
      </c>
      <c r="X193" s="106">
        <f t="shared" si="81"/>
        <v>9.6404000000000004E-3</v>
      </c>
      <c r="Y193" s="106">
        <f t="shared" si="60"/>
        <v>6.8500000000000011E-3</v>
      </c>
      <c r="Z193" s="106">
        <f t="shared" si="61"/>
        <v>0</v>
      </c>
      <c r="AA193" s="106">
        <f t="shared" si="62"/>
        <v>0</v>
      </c>
      <c r="AB193" s="106">
        <f t="shared" si="63"/>
        <v>0</v>
      </c>
      <c r="AC193" s="106">
        <f t="shared" si="64"/>
        <v>9.2500000000000004E-4</v>
      </c>
      <c r="AD193" s="106">
        <f t="shared" si="65"/>
        <v>0</v>
      </c>
      <c r="AE193" s="106">
        <f t="shared" si="66"/>
        <v>0</v>
      </c>
      <c r="AF193" s="172">
        <f t="shared" si="72"/>
        <v>7.7750000000000007E-3</v>
      </c>
      <c r="AG193" s="106">
        <f t="shared" si="67"/>
        <v>5.0000000000000002E-5</v>
      </c>
      <c r="AH193" s="106">
        <f t="shared" si="68"/>
        <v>0</v>
      </c>
      <c r="AI193" s="106">
        <f t="shared" si="69"/>
        <v>0</v>
      </c>
      <c r="AJ193" s="106">
        <f t="shared" si="70"/>
        <v>0</v>
      </c>
      <c r="AK193" s="106">
        <f t="shared" si="82"/>
        <v>7.8250000000000021E-3</v>
      </c>
      <c r="AL193" s="107">
        <f t="shared" si="71"/>
        <v>7.2209249999999994</v>
      </c>
    </row>
    <row r="194" spans="1:38" ht="12.75">
      <c r="A194" s="89">
        <v>6</v>
      </c>
      <c r="B194" s="89">
        <v>11</v>
      </c>
      <c r="C194" s="96">
        <v>0.34</v>
      </c>
      <c r="D194" s="96">
        <v>0.36</v>
      </c>
      <c r="E194" s="97">
        <v>3.13</v>
      </c>
      <c r="F194" s="102">
        <f t="shared" si="76"/>
        <v>0.30114129080066654</v>
      </c>
      <c r="G194" s="89">
        <v>23</v>
      </c>
      <c r="H194" s="103">
        <f t="shared" si="58"/>
        <v>37.333333333333336</v>
      </c>
      <c r="I194" s="103">
        <f t="shared" si="59"/>
        <v>1.1737500000000001</v>
      </c>
      <c r="J194" s="89" t="s">
        <v>74</v>
      </c>
      <c r="K194" s="89">
        <v>12</v>
      </c>
      <c r="L194" s="105">
        <f t="shared" si="80"/>
        <v>3.13</v>
      </c>
      <c r="M194" s="89">
        <v>3.13</v>
      </c>
      <c r="X194" s="106">
        <f t="shared" si="81"/>
        <v>9.6404000000000004E-3</v>
      </c>
      <c r="Y194" s="106">
        <f t="shared" si="60"/>
        <v>7.8250000000000004E-3</v>
      </c>
      <c r="Z194" s="106">
        <f t="shared" si="61"/>
        <v>0</v>
      </c>
      <c r="AA194" s="106">
        <f t="shared" si="62"/>
        <v>0</v>
      </c>
      <c r="AB194" s="106">
        <f t="shared" si="63"/>
        <v>0</v>
      </c>
      <c r="AC194" s="106">
        <f t="shared" si="64"/>
        <v>0</v>
      </c>
      <c r="AD194" s="106">
        <f t="shared" si="65"/>
        <v>0</v>
      </c>
      <c r="AE194" s="106">
        <f t="shared" si="66"/>
        <v>0</v>
      </c>
      <c r="AF194" s="172">
        <f t="shared" si="72"/>
        <v>7.8250000000000004E-3</v>
      </c>
      <c r="AG194" s="106">
        <f t="shared" si="67"/>
        <v>0</v>
      </c>
      <c r="AH194" s="106">
        <f t="shared" si="68"/>
        <v>0</v>
      </c>
      <c r="AI194" s="106">
        <f t="shared" si="69"/>
        <v>0</v>
      </c>
      <c r="AJ194" s="106">
        <f t="shared" si="70"/>
        <v>0</v>
      </c>
      <c r="AK194" s="106">
        <f t="shared" si="82"/>
        <v>7.8250000000000004E-3</v>
      </c>
      <c r="AL194" s="107">
        <f t="shared" si="71"/>
        <v>7.535474999999999</v>
      </c>
    </row>
    <row r="195" spans="1:38" ht="12.75">
      <c r="A195" s="89">
        <v>6</v>
      </c>
      <c r="B195" s="89">
        <v>11</v>
      </c>
      <c r="C195" s="96">
        <v>0.34</v>
      </c>
      <c r="D195" s="96">
        <v>0.36</v>
      </c>
      <c r="E195" s="97">
        <v>3.13</v>
      </c>
      <c r="F195" s="102">
        <f t="shared" si="76"/>
        <v>0.30114129080066654</v>
      </c>
      <c r="G195" s="89">
        <v>23</v>
      </c>
      <c r="H195" s="103">
        <f t="shared" ref="H195:H258" si="83">SUM(G195,loadTime)/60*costMilling</f>
        <v>37.333333333333336</v>
      </c>
      <c r="I195" s="103">
        <f t="shared" ref="I195:I258" si="84">AF195*KDCost</f>
        <v>1.1737500000000001</v>
      </c>
      <c r="J195" s="89" t="s">
        <v>78</v>
      </c>
      <c r="K195" s="89">
        <v>1</v>
      </c>
      <c r="L195" s="105">
        <f t="shared" si="80"/>
        <v>3.13</v>
      </c>
      <c r="M195" s="89">
        <v>3.13</v>
      </c>
      <c r="X195" s="106">
        <f t="shared" si="81"/>
        <v>8.7890399999999997E-3</v>
      </c>
      <c r="Y195" s="106">
        <f t="shared" ref="Y195:Y258" si="85">M195*VLOOKUP($J195,dimension,4,FALSE)*VLOOKUP($J195,dimension,5,FALSE)</f>
        <v>7.8250000000000004E-3</v>
      </c>
      <c r="Z195" s="106">
        <f t="shared" ref="Z195:Z258" si="86">N195*VLOOKUP($J195,dimension,4,FALSE)*VLOOKUP($J195,dimension,5,FALSE)</f>
        <v>0</v>
      </c>
      <c r="AA195" s="106">
        <f t="shared" ref="AA195:AA258" si="87">O195*VLOOKUP($J195,dimension,4,FALSE)*VLOOKUP($J195,dimension,5,FALSE)</f>
        <v>0</v>
      </c>
      <c r="AB195" s="106">
        <f t="shared" ref="AB195:AB258" si="88">P195*VLOOKUP($J195,dimension,4,FALSE)*VLOOKUP($J195,dimension,5,FALSE)</f>
        <v>0</v>
      </c>
      <c r="AC195" s="106">
        <f t="shared" ref="AC195:AC258" si="89">U195*VLOOKUP($J195,dimension,4,FALSE)*VLOOKUP($J195,dimension,5,FALSE)</f>
        <v>0</v>
      </c>
      <c r="AD195" s="106">
        <f t="shared" ref="AD195:AD258" si="90">V195*VLOOKUP($J195,dimension,4,FALSE)*VLOOKUP($J195,dimension,5,FALSE)</f>
        <v>0</v>
      </c>
      <c r="AE195" s="106">
        <f t="shared" ref="AE195:AE258" si="91">IF(J195="Fillets",K195*VLOOKUP(J195,dimension,4,FALSE)*VLOOKUP(J195,dimension,5,FALSE),0)*L195</f>
        <v>0</v>
      </c>
      <c r="AF195" s="172">
        <f t="shared" si="72"/>
        <v>7.8250000000000004E-3</v>
      </c>
      <c r="AG195" s="106">
        <f t="shared" ref="AG195:AG258" si="92">Q195*VLOOKUP($J195,dimension,4,FALSE)*VLOOKUP($J195,dimension,5,FALSE)</f>
        <v>0</v>
      </c>
      <c r="AH195" s="106">
        <f t="shared" ref="AH195:AH258" si="93">R195*VLOOKUP($J195,dimension,4,FALSE)*VLOOKUP($J195,dimension,5,FALSE)</f>
        <v>0</v>
      </c>
      <c r="AI195" s="106">
        <f t="shared" ref="AI195:AI258" si="94">S195*VLOOKUP($J195,dimension,4,FALSE)*VLOOKUP($J195,dimension,5,FALSE)</f>
        <v>0</v>
      </c>
      <c r="AJ195" s="106">
        <f t="shared" ref="AJ195:AJ258" si="95">T195*VLOOKUP($J195,dimension,4,FALSE)*VLOOKUP($J195,dimension,5,FALSE)</f>
        <v>0</v>
      </c>
      <c r="AK195" s="106">
        <f t="shared" si="82"/>
        <v>7.8250000000000004E-3</v>
      </c>
      <c r="AL195" s="107">
        <f t="shared" ref="AL195:AL258" si="96">IF(J195="Fillets",AK195*priceFillets,IF(J195="4 x 1",(M195*priceSelect)+(N195*priceSelect)+(O195*priceStandard)+(P195*priceHigh)+(U195*priceShortClear)+(V195*priceLongClear),IF(J195="3 x 1",(M195*priceSelect3)+(N195*priceSelect3)+(O195*priceStandard3)+(P195*priceHigh3)+(U195*priceShortClear3)+(V195*priceLongClear3),IF(J195="2 x 2",(M195*priceSelect2)+(N195*priceSelect2)+(O195*priceStandard2)+(P195*priceHigh2)+(U195*priceShortClear2)+(V195*priceLongClear2),IF(J195="2 x 2",(M195*priceSelect2)+(N195*priceSelect2)+(O195*priceStandard2)+(P195*priceHigh2)+(U195*priceShortClear2)+(V195*priceLongClear2),(M195*priceSelect6)+(N195*priceSelect6)+(O195*priceStandard6)+(P195*priceHigh6)+(U195*priceShortClear6)+(V195*priceLongClear6))))))</f>
        <v>7.535474999999999</v>
      </c>
    </row>
    <row r="196" spans="1:38" ht="12.75">
      <c r="A196" s="89">
        <v>6</v>
      </c>
      <c r="B196" s="89">
        <v>11</v>
      </c>
      <c r="C196" s="96">
        <v>0.34</v>
      </c>
      <c r="D196" s="96">
        <v>0.36</v>
      </c>
      <c r="E196" s="97">
        <v>3.13</v>
      </c>
      <c r="F196" s="102">
        <f t="shared" si="76"/>
        <v>0.30114129080066654</v>
      </c>
      <c r="G196" s="89">
        <v>23</v>
      </c>
      <c r="H196" s="103">
        <f t="shared" si="83"/>
        <v>37.333333333333336</v>
      </c>
      <c r="I196" s="103">
        <f t="shared" si="84"/>
        <v>1.1737500000000001</v>
      </c>
      <c r="J196" s="89" t="s">
        <v>78</v>
      </c>
      <c r="K196" s="89">
        <v>2</v>
      </c>
      <c r="L196" s="105">
        <f t="shared" si="80"/>
        <v>3.13</v>
      </c>
      <c r="M196" s="89">
        <v>3.13</v>
      </c>
      <c r="X196" s="106">
        <f t="shared" si="81"/>
        <v>8.7890399999999997E-3</v>
      </c>
      <c r="Y196" s="106">
        <f t="shared" si="85"/>
        <v>7.8250000000000004E-3</v>
      </c>
      <c r="Z196" s="106">
        <f t="shared" si="86"/>
        <v>0</v>
      </c>
      <c r="AA196" s="106">
        <f t="shared" si="87"/>
        <v>0</v>
      </c>
      <c r="AB196" s="106">
        <f t="shared" si="88"/>
        <v>0</v>
      </c>
      <c r="AC196" s="106">
        <f t="shared" si="89"/>
        <v>0</v>
      </c>
      <c r="AD196" s="106">
        <f t="shared" si="90"/>
        <v>0</v>
      </c>
      <c r="AE196" s="106">
        <f t="shared" si="91"/>
        <v>0</v>
      </c>
      <c r="AF196" s="172">
        <f t="shared" ref="AF196:AF259" si="97">SUM(Y196:AE196)</f>
        <v>7.8250000000000004E-3</v>
      </c>
      <c r="AG196" s="106">
        <f t="shared" si="92"/>
        <v>0</v>
      </c>
      <c r="AH196" s="106">
        <f t="shared" si="93"/>
        <v>0</v>
      </c>
      <c r="AI196" s="106">
        <f t="shared" si="94"/>
        <v>0</v>
      </c>
      <c r="AJ196" s="106">
        <f t="shared" si="95"/>
        <v>0</v>
      </c>
      <c r="AK196" s="106">
        <f t="shared" si="82"/>
        <v>7.8250000000000004E-3</v>
      </c>
      <c r="AL196" s="107">
        <f t="shared" si="96"/>
        <v>7.535474999999999</v>
      </c>
    </row>
    <row r="197" spans="1:38" ht="12.75">
      <c r="A197" s="89">
        <v>6</v>
      </c>
      <c r="B197" s="89">
        <v>11</v>
      </c>
      <c r="C197" s="96">
        <v>0.34</v>
      </c>
      <c r="D197" s="96">
        <v>0.36</v>
      </c>
      <c r="E197" s="97">
        <v>3.13</v>
      </c>
      <c r="F197" s="102">
        <f t="shared" si="76"/>
        <v>0.30114129080066654</v>
      </c>
      <c r="G197" s="89">
        <v>23</v>
      </c>
      <c r="H197" s="103">
        <f t="shared" si="83"/>
        <v>37.333333333333336</v>
      </c>
      <c r="I197" s="103">
        <f t="shared" si="84"/>
        <v>1.0987500000000003</v>
      </c>
      <c r="J197" s="89" t="s">
        <v>78</v>
      </c>
      <c r="K197" s="89">
        <v>3</v>
      </c>
      <c r="L197" s="105">
        <f t="shared" si="80"/>
        <v>3.1300000000000003</v>
      </c>
      <c r="M197" s="89">
        <v>2.93</v>
      </c>
      <c r="Q197" s="89">
        <v>0.2</v>
      </c>
      <c r="X197" s="106">
        <f t="shared" si="81"/>
        <v>8.7890400000000014E-3</v>
      </c>
      <c r="Y197" s="106">
        <f t="shared" si="85"/>
        <v>7.3250000000000016E-3</v>
      </c>
      <c r="Z197" s="106">
        <f t="shared" si="86"/>
        <v>0</v>
      </c>
      <c r="AA197" s="106">
        <f t="shared" si="87"/>
        <v>0</v>
      </c>
      <c r="AB197" s="106">
        <f t="shared" si="88"/>
        <v>0</v>
      </c>
      <c r="AC197" s="106">
        <f t="shared" si="89"/>
        <v>0</v>
      </c>
      <c r="AD197" s="106">
        <f t="shared" si="90"/>
        <v>0</v>
      </c>
      <c r="AE197" s="106">
        <f t="shared" si="91"/>
        <v>0</v>
      </c>
      <c r="AF197" s="172">
        <f t="shared" si="97"/>
        <v>7.3250000000000016E-3</v>
      </c>
      <c r="AG197" s="106">
        <f t="shared" si="92"/>
        <v>5.0000000000000012E-4</v>
      </c>
      <c r="AH197" s="106">
        <f t="shared" si="93"/>
        <v>0</v>
      </c>
      <c r="AI197" s="106">
        <f t="shared" si="94"/>
        <v>0</v>
      </c>
      <c r="AJ197" s="106">
        <f t="shared" si="95"/>
        <v>0</v>
      </c>
      <c r="AK197" s="106">
        <f t="shared" si="82"/>
        <v>7.8250000000000021E-3</v>
      </c>
      <c r="AL197" s="107">
        <f t="shared" si="96"/>
        <v>7.0539749999999994</v>
      </c>
    </row>
    <row r="198" spans="1:38" ht="12.75">
      <c r="A198" s="89">
        <v>6</v>
      </c>
      <c r="B198" s="89">
        <v>11</v>
      </c>
      <c r="C198" s="96">
        <v>0.34</v>
      </c>
      <c r="D198" s="96">
        <v>0.36</v>
      </c>
      <c r="E198" s="97">
        <v>3.13</v>
      </c>
      <c r="F198" s="102">
        <f t="shared" si="76"/>
        <v>0.30114129080066654</v>
      </c>
      <c r="G198" s="89">
        <v>23</v>
      </c>
      <c r="H198" s="103">
        <f t="shared" si="83"/>
        <v>37.333333333333336</v>
      </c>
      <c r="I198" s="103">
        <f t="shared" si="84"/>
        <v>2.3944500000000009</v>
      </c>
      <c r="J198" s="89" t="s">
        <v>79</v>
      </c>
      <c r="K198" s="89">
        <v>12</v>
      </c>
      <c r="L198" s="97">
        <v>3.13</v>
      </c>
      <c r="X198" s="106">
        <f>L198*VLOOKUP(J198,dimension,2,FALSE)*VLOOKUP(J198,dimension,3,FALSE)*K198</f>
        <v>1.998192E-2</v>
      </c>
      <c r="Y198" s="106">
        <f t="shared" si="85"/>
        <v>0</v>
      </c>
      <c r="Z198" s="106">
        <f t="shared" si="86"/>
        <v>0</v>
      </c>
      <c r="AA198" s="106">
        <f t="shared" si="87"/>
        <v>0</v>
      </c>
      <c r="AB198" s="106">
        <f t="shared" si="88"/>
        <v>0</v>
      </c>
      <c r="AC198" s="106">
        <f t="shared" si="89"/>
        <v>0</v>
      </c>
      <c r="AD198" s="106">
        <f t="shared" si="90"/>
        <v>0</v>
      </c>
      <c r="AE198" s="106">
        <f t="shared" si="91"/>
        <v>1.5963000000000005E-2</v>
      </c>
      <c r="AF198" s="172">
        <f t="shared" si="97"/>
        <v>1.5963000000000005E-2</v>
      </c>
      <c r="AG198" s="106">
        <f t="shared" si="92"/>
        <v>0</v>
      </c>
      <c r="AH198" s="106">
        <f t="shared" si="93"/>
        <v>0</v>
      </c>
      <c r="AI198" s="106">
        <f t="shared" si="94"/>
        <v>0</v>
      </c>
      <c r="AJ198" s="106">
        <f t="shared" si="95"/>
        <v>0</v>
      </c>
      <c r="AK198" s="106">
        <f>L198*VLOOKUP(J198,dimension,4,FALSE)*VLOOKUP(J198,dimension,5,FALSE)*K198</f>
        <v>1.5963000000000001E-2</v>
      </c>
      <c r="AL198" s="107">
        <f t="shared" si="96"/>
        <v>13.648365000000002</v>
      </c>
    </row>
    <row r="199" spans="1:38" ht="12.75">
      <c r="A199" s="89">
        <v>7</v>
      </c>
      <c r="B199" s="89">
        <v>12</v>
      </c>
      <c r="C199" s="96">
        <v>0.33</v>
      </c>
      <c r="D199" s="96">
        <v>0.36</v>
      </c>
      <c r="E199" s="97">
        <v>3.25</v>
      </c>
      <c r="F199" s="102">
        <f t="shared" si="76"/>
        <v>0.30381655329473911</v>
      </c>
      <c r="G199" s="89">
        <v>24</v>
      </c>
      <c r="H199" s="103">
        <f t="shared" si="83"/>
        <v>38.666666666666664</v>
      </c>
      <c r="I199" s="103">
        <f t="shared" si="84"/>
        <v>1.0462500000000001</v>
      </c>
      <c r="J199" s="89" t="s">
        <v>74</v>
      </c>
      <c r="K199" s="89">
        <v>1</v>
      </c>
      <c r="L199" s="105">
        <f t="shared" ref="L199:L214" si="98">SUM(M199:V199)</f>
        <v>3.25</v>
      </c>
      <c r="M199" s="89">
        <v>1.85</v>
      </c>
      <c r="N199" s="89">
        <v>0.94</v>
      </c>
      <c r="Q199" s="89">
        <v>0.46</v>
      </c>
      <c r="X199" s="106">
        <f t="shared" ref="X199:X214" si="99">L199*VLOOKUP(J199,dimension,2,FALSE)*VLOOKUP(J199,dimension,3,FALSE)</f>
        <v>1.001E-2</v>
      </c>
      <c r="Y199" s="106">
        <f t="shared" si="85"/>
        <v>4.6250000000000006E-3</v>
      </c>
      <c r="Z199" s="106">
        <f t="shared" si="86"/>
        <v>2.3500000000000001E-3</v>
      </c>
      <c r="AA199" s="106">
        <f t="shared" si="87"/>
        <v>0</v>
      </c>
      <c r="AB199" s="106">
        <f t="shared" si="88"/>
        <v>0</v>
      </c>
      <c r="AC199" s="106">
        <f t="shared" si="89"/>
        <v>0</v>
      </c>
      <c r="AD199" s="106">
        <f t="shared" si="90"/>
        <v>0</v>
      </c>
      <c r="AE199" s="106">
        <f t="shared" si="91"/>
        <v>0</v>
      </c>
      <c r="AF199" s="172">
        <f t="shared" si="97"/>
        <v>6.9750000000000003E-3</v>
      </c>
      <c r="AG199" s="106">
        <f t="shared" si="92"/>
        <v>1.1500000000000002E-3</v>
      </c>
      <c r="AH199" s="106">
        <f t="shared" si="93"/>
        <v>0</v>
      </c>
      <c r="AI199" s="106">
        <f t="shared" si="94"/>
        <v>0</v>
      </c>
      <c r="AJ199" s="106">
        <f t="shared" si="95"/>
        <v>0</v>
      </c>
      <c r="AK199" s="106">
        <f t="shared" ref="AK199:AK214" si="100">L199*VLOOKUP(J199,dimension,4,FALSE)*VLOOKUP(J199,dimension,5,FALSE)</f>
        <v>8.1250000000000003E-3</v>
      </c>
      <c r="AL199" s="107">
        <f t="shared" si="96"/>
        <v>6.7169249999999998</v>
      </c>
    </row>
    <row r="200" spans="1:38" ht="12.75">
      <c r="A200" s="89">
        <v>7</v>
      </c>
      <c r="B200" s="89">
        <v>12</v>
      </c>
      <c r="C200" s="96">
        <v>0.33</v>
      </c>
      <c r="D200" s="96">
        <v>0.36</v>
      </c>
      <c r="E200" s="97">
        <v>3.25</v>
      </c>
      <c r="F200" s="102">
        <f t="shared" si="76"/>
        <v>0.30381655329473911</v>
      </c>
      <c r="G200" s="89">
        <v>24</v>
      </c>
      <c r="H200" s="103">
        <f t="shared" si="83"/>
        <v>38.666666666666664</v>
      </c>
      <c r="I200" s="103">
        <f t="shared" si="84"/>
        <v>1.1212500000000001</v>
      </c>
      <c r="J200" s="89" t="s">
        <v>74</v>
      </c>
      <c r="K200" s="89">
        <v>2</v>
      </c>
      <c r="L200" s="105">
        <f t="shared" si="98"/>
        <v>3.25</v>
      </c>
      <c r="M200" s="89">
        <v>1.62</v>
      </c>
      <c r="P200" s="89">
        <v>1.37</v>
      </c>
      <c r="Q200" s="89">
        <v>0.26</v>
      </c>
      <c r="X200" s="106">
        <f t="shared" si="99"/>
        <v>1.001E-2</v>
      </c>
      <c r="Y200" s="106">
        <f t="shared" si="85"/>
        <v>4.0500000000000006E-3</v>
      </c>
      <c r="Z200" s="106">
        <f t="shared" si="86"/>
        <v>0</v>
      </c>
      <c r="AA200" s="106">
        <f t="shared" si="87"/>
        <v>0</v>
      </c>
      <c r="AB200" s="106">
        <f t="shared" si="88"/>
        <v>3.4250000000000005E-3</v>
      </c>
      <c r="AC200" s="106">
        <f t="shared" si="89"/>
        <v>0</v>
      </c>
      <c r="AD200" s="106">
        <f t="shared" si="90"/>
        <v>0</v>
      </c>
      <c r="AE200" s="106">
        <f t="shared" si="91"/>
        <v>0</v>
      </c>
      <c r="AF200" s="172">
        <f t="shared" si="97"/>
        <v>7.4750000000000007E-3</v>
      </c>
      <c r="AG200" s="106">
        <f t="shared" si="92"/>
        <v>6.5000000000000008E-4</v>
      </c>
      <c r="AH200" s="106">
        <f t="shared" si="93"/>
        <v>0</v>
      </c>
      <c r="AI200" s="106">
        <f t="shared" si="94"/>
        <v>0</v>
      </c>
      <c r="AJ200" s="106">
        <f t="shared" si="95"/>
        <v>0</v>
      </c>
      <c r="AK200" s="106">
        <f t="shared" si="100"/>
        <v>8.1250000000000003E-3</v>
      </c>
      <c r="AL200" s="107">
        <f t="shared" si="96"/>
        <v>6.7052250000000004</v>
      </c>
    </row>
    <row r="201" spans="1:38" ht="12.75">
      <c r="A201" s="89">
        <v>7</v>
      </c>
      <c r="B201" s="89">
        <v>12</v>
      </c>
      <c r="C201" s="96">
        <v>0.33</v>
      </c>
      <c r="D201" s="96">
        <v>0.36</v>
      </c>
      <c r="E201" s="97">
        <v>3.25</v>
      </c>
      <c r="F201" s="102">
        <f t="shared" si="76"/>
        <v>0.30381655329473911</v>
      </c>
      <c r="G201" s="89">
        <v>24</v>
      </c>
      <c r="H201" s="103">
        <f t="shared" si="83"/>
        <v>38.666666666666664</v>
      </c>
      <c r="I201" s="103">
        <f t="shared" si="84"/>
        <v>0.95250000000000024</v>
      </c>
      <c r="J201" s="89" t="s">
        <v>74</v>
      </c>
      <c r="K201" s="89">
        <v>3</v>
      </c>
      <c r="L201" s="105">
        <f t="shared" si="98"/>
        <v>3.25</v>
      </c>
      <c r="M201" s="89">
        <v>1.74</v>
      </c>
      <c r="P201" s="89">
        <v>0.8</v>
      </c>
      <c r="Q201" s="89">
        <v>0.6</v>
      </c>
      <c r="R201" s="89">
        <v>0.11</v>
      </c>
      <c r="X201" s="106">
        <f t="shared" si="99"/>
        <v>1.001E-2</v>
      </c>
      <c r="Y201" s="106">
        <f t="shared" si="85"/>
        <v>4.3500000000000006E-3</v>
      </c>
      <c r="Z201" s="106">
        <f t="shared" si="86"/>
        <v>0</v>
      </c>
      <c r="AA201" s="106">
        <f t="shared" si="87"/>
        <v>0</v>
      </c>
      <c r="AB201" s="106">
        <f t="shared" si="88"/>
        <v>2.0000000000000005E-3</v>
      </c>
      <c r="AC201" s="106">
        <f t="shared" si="89"/>
        <v>0</v>
      </c>
      <c r="AD201" s="106">
        <f t="shared" si="90"/>
        <v>0</v>
      </c>
      <c r="AE201" s="106">
        <f t="shared" si="91"/>
        <v>0</v>
      </c>
      <c r="AF201" s="172">
        <f t="shared" si="97"/>
        <v>6.3500000000000015E-3</v>
      </c>
      <c r="AG201" s="106">
        <f t="shared" si="92"/>
        <v>1.5E-3</v>
      </c>
      <c r="AH201" s="106">
        <f t="shared" si="93"/>
        <v>2.7500000000000002E-4</v>
      </c>
      <c r="AI201" s="106">
        <f t="shared" si="94"/>
        <v>0</v>
      </c>
      <c r="AJ201" s="106">
        <f t="shared" si="95"/>
        <v>0</v>
      </c>
      <c r="AK201" s="106">
        <f t="shared" si="100"/>
        <v>8.1250000000000003E-3</v>
      </c>
      <c r="AL201" s="107">
        <f t="shared" si="96"/>
        <v>5.8270499999999998</v>
      </c>
    </row>
    <row r="202" spans="1:38" ht="12.75">
      <c r="A202" s="89">
        <v>7</v>
      </c>
      <c r="B202" s="89">
        <v>12</v>
      </c>
      <c r="C202" s="96">
        <v>0.33</v>
      </c>
      <c r="D202" s="96">
        <v>0.36</v>
      </c>
      <c r="E202" s="97">
        <v>3.25</v>
      </c>
      <c r="F202" s="102">
        <f t="shared" si="76"/>
        <v>0.30381655329473911</v>
      </c>
      <c r="G202" s="89">
        <v>24</v>
      </c>
      <c r="H202" s="103">
        <f t="shared" si="83"/>
        <v>38.666666666666664</v>
      </c>
      <c r="I202" s="103">
        <f t="shared" si="84"/>
        <v>1.0912500000000001</v>
      </c>
      <c r="J202" s="89" t="s">
        <v>74</v>
      </c>
      <c r="K202" s="89">
        <v>4</v>
      </c>
      <c r="L202" s="105">
        <f t="shared" si="98"/>
        <v>3.25</v>
      </c>
      <c r="M202" s="89">
        <v>2.91</v>
      </c>
      <c r="Q202" s="89">
        <v>0.34</v>
      </c>
      <c r="X202" s="106">
        <f t="shared" si="99"/>
        <v>1.001E-2</v>
      </c>
      <c r="Y202" s="106">
        <f t="shared" si="85"/>
        <v>7.2750000000000011E-3</v>
      </c>
      <c r="Z202" s="106">
        <f t="shared" si="86"/>
        <v>0</v>
      </c>
      <c r="AA202" s="106">
        <f t="shared" si="87"/>
        <v>0</v>
      </c>
      <c r="AB202" s="106">
        <f t="shared" si="88"/>
        <v>0</v>
      </c>
      <c r="AC202" s="106">
        <f t="shared" si="89"/>
        <v>0</v>
      </c>
      <c r="AD202" s="106">
        <f t="shared" si="90"/>
        <v>0</v>
      </c>
      <c r="AE202" s="106">
        <f t="shared" si="91"/>
        <v>0</v>
      </c>
      <c r="AF202" s="172">
        <f t="shared" si="97"/>
        <v>7.2750000000000011E-3</v>
      </c>
      <c r="AG202" s="106">
        <f t="shared" si="92"/>
        <v>8.5000000000000006E-4</v>
      </c>
      <c r="AH202" s="106">
        <f t="shared" si="93"/>
        <v>0</v>
      </c>
      <c r="AI202" s="106">
        <f t="shared" si="94"/>
        <v>0</v>
      </c>
      <c r="AJ202" s="106">
        <f t="shared" si="95"/>
        <v>0</v>
      </c>
      <c r="AK202" s="106">
        <f t="shared" si="100"/>
        <v>8.1250000000000003E-3</v>
      </c>
      <c r="AL202" s="107">
        <f t="shared" si="96"/>
        <v>7.0058249999999997</v>
      </c>
    </row>
    <row r="203" spans="1:38" ht="12.75">
      <c r="A203" s="89">
        <v>7</v>
      </c>
      <c r="B203" s="89">
        <v>12</v>
      </c>
      <c r="C203" s="96">
        <v>0.33</v>
      </c>
      <c r="D203" s="96">
        <v>0.36</v>
      </c>
      <c r="E203" s="97">
        <v>3.25</v>
      </c>
      <c r="F203" s="102">
        <f t="shared" si="76"/>
        <v>0.30381655329473911</v>
      </c>
      <c r="G203" s="89">
        <v>24</v>
      </c>
      <c r="H203" s="103">
        <f t="shared" si="83"/>
        <v>38.666666666666664</v>
      </c>
      <c r="I203" s="103">
        <f t="shared" si="84"/>
        <v>0.84749999999999992</v>
      </c>
      <c r="J203" s="89" t="s">
        <v>74</v>
      </c>
      <c r="K203" s="89">
        <v>5</v>
      </c>
      <c r="L203" s="105">
        <f t="shared" si="98"/>
        <v>3.25</v>
      </c>
      <c r="M203" s="89">
        <v>2.2599999999999998</v>
      </c>
      <c r="Q203" s="89">
        <v>0.99</v>
      </c>
      <c r="X203" s="106">
        <f t="shared" si="99"/>
        <v>1.001E-2</v>
      </c>
      <c r="Y203" s="106">
        <f t="shared" si="85"/>
        <v>5.6499999999999996E-3</v>
      </c>
      <c r="Z203" s="106">
        <f t="shared" si="86"/>
        <v>0</v>
      </c>
      <c r="AA203" s="106">
        <f t="shared" si="87"/>
        <v>0</v>
      </c>
      <c r="AB203" s="106">
        <f t="shared" si="88"/>
        <v>0</v>
      </c>
      <c r="AC203" s="106">
        <f t="shared" si="89"/>
        <v>0</v>
      </c>
      <c r="AD203" s="106">
        <f t="shared" si="90"/>
        <v>0</v>
      </c>
      <c r="AE203" s="106">
        <f t="shared" si="91"/>
        <v>0</v>
      </c>
      <c r="AF203" s="172">
        <f t="shared" si="97"/>
        <v>5.6499999999999996E-3</v>
      </c>
      <c r="AG203" s="106">
        <f t="shared" si="92"/>
        <v>2.4750000000000002E-3</v>
      </c>
      <c r="AH203" s="106">
        <f t="shared" si="93"/>
        <v>0</v>
      </c>
      <c r="AI203" s="106">
        <f t="shared" si="94"/>
        <v>0</v>
      </c>
      <c r="AJ203" s="106">
        <f t="shared" si="95"/>
        <v>0</v>
      </c>
      <c r="AK203" s="106">
        <f t="shared" si="100"/>
        <v>8.1250000000000003E-3</v>
      </c>
      <c r="AL203" s="107">
        <f t="shared" si="96"/>
        <v>5.4409499999999991</v>
      </c>
    </row>
    <row r="204" spans="1:38" ht="12.75">
      <c r="A204" s="89">
        <v>7</v>
      </c>
      <c r="B204" s="89">
        <v>12</v>
      </c>
      <c r="C204" s="96">
        <v>0.33</v>
      </c>
      <c r="D204" s="96">
        <v>0.36</v>
      </c>
      <c r="E204" s="97">
        <v>3.25</v>
      </c>
      <c r="F204" s="102">
        <f t="shared" si="76"/>
        <v>0.30381655329473911</v>
      </c>
      <c r="G204" s="89">
        <v>24</v>
      </c>
      <c r="H204" s="103">
        <f t="shared" si="83"/>
        <v>38.666666666666664</v>
      </c>
      <c r="I204" s="103">
        <f t="shared" si="84"/>
        <v>1.1475000000000002</v>
      </c>
      <c r="J204" s="89" t="s">
        <v>74</v>
      </c>
      <c r="K204" s="89">
        <v>6</v>
      </c>
      <c r="L204" s="105">
        <f t="shared" si="98"/>
        <v>3.25</v>
      </c>
      <c r="M204" s="89">
        <v>2.5499999999999998</v>
      </c>
      <c r="Q204" s="89">
        <v>0.19</v>
      </c>
      <c r="U204" s="89">
        <v>0.51</v>
      </c>
      <c r="X204" s="106">
        <f t="shared" si="99"/>
        <v>1.001E-2</v>
      </c>
      <c r="Y204" s="106">
        <f t="shared" si="85"/>
        <v>6.3750000000000005E-3</v>
      </c>
      <c r="Z204" s="106">
        <f t="shared" si="86"/>
        <v>0</v>
      </c>
      <c r="AA204" s="106">
        <f t="shared" si="87"/>
        <v>0</v>
      </c>
      <c r="AB204" s="106">
        <f t="shared" si="88"/>
        <v>0</v>
      </c>
      <c r="AC204" s="106">
        <f t="shared" si="89"/>
        <v>1.2750000000000001E-3</v>
      </c>
      <c r="AD204" s="106">
        <f t="shared" si="90"/>
        <v>0</v>
      </c>
      <c r="AE204" s="106">
        <f t="shared" si="91"/>
        <v>0</v>
      </c>
      <c r="AF204" s="172">
        <f t="shared" si="97"/>
        <v>7.6500000000000005E-3</v>
      </c>
      <c r="AG204" s="106">
        <f t="shared" si="92"/>
        <v>4.7500000000000011E-4</v>
      </c>
      <c r="AH204" s="106">
        <f t="shared" si="93"/>
        <v>0</v>
      </c>
      <c r="AI204" s="106">
        <f t="shared" si="94"/>
        <v>0</v>
      </c>
      <c r="AJ204" s="106">
        <f t="shared" si="95"/>
        <v>0</v>
      </c>
      <c r="AK204" s="106">
        <f t="shared" si="100"/>
        <v>8.1250000000000003E-3</v>
      </c>
      <c r="AL204" s="107">
        <f t="shared" si="96"/>
        <v>6.9997499999999988</v>
      </c>
    </row>
    <row r="205" spans="1:38" ht="12.75">
      <c r="A205" s="89">
        <v>7</v>
      </c>
      <c r="B205" s="89">
        <v>12</v>
      </c>
      <c r="C205" s="96">
        <v>0.33</v>
      </c>
      <c r="D205" s="96">
        <v>0.36</v>
      </c>
      <c r="E205" s="97">
        <v>3.25</v>
      </c>
      <c r="F205" s="102">
        <f t="shared" si="76"/>
        <v>0.30381655329473911</v>
      </c>
      <c r="G205" s="89">
        <v>24</v>
      </c>
      <c r="H205" s="103">
        <f t="shared" si="83"/>
        <v>38.666666666666664</v>
      </c>
      <c r="I205" s="103">
        <f t="shared" si="84"/>
        <v>1.0837500000000002</v>
      </c>
      <c r="J205" s="89" t="s">
        <v>74</v>
      </c>
      <c r="K205" s="89">
        <v>7</v>
      </c>
      <c r="L205" s="105">
        <f t="shared" si="98"/>
        <v>3.25</v>
      </c>
      <c r="M205" s="89">
        <v>2.35</v>
      </c>
      <c r="Q205" s="89">
        <v>0.28000000000000003</v>
      </c>
      <c r="R205" s="89">
        <v>0.08</v>
      </c>
      <c r="U205" s="89">
        <v>0.54</v>
      </c>
      <c r="X205" s="106">
        <f t="shared" si="99"/>
        <v>1.001E-2</v>
      </c>
      <c r="Y205" s="106">
        <f t="shared" si="85"/>
        <v>5.8750000000000009E-3</v>
      </c>
      <c r="Z205" s="106">
        <f t="shared" si="86"/>
        <v>0</v>
      </c>
      <c r="AA205" s="106">
        <f t="shared" si="87"/>
        <v>0</v>
      </c>
      <c r="AB205" s="106">
        <f t="shared" si="88"/>
        <v>0</v>
      </c>
      <c r="AC205" s="106">
        <f t="shared" si="89"/>
        <v>1.3500000000000003E-3</v>
      </c>
      <c r="AD205" s="106">
        <f t="shared" si="90"/>
        <v>0</v>
      </c>
      <c r="AE205" s="106">
        <f t="shared" si="91"/>
        <v>0</v>
      </c>
      <c r="AF205" s="172">
        <f t="shared" si="97"/>
        <v>7.2250000000000014E-3</v>
      </c>
      <c r="AG205" s="106">
        <f t="shared" si="92"/>
        <v>7.000000000000001E-4</v>
      </c>
      <c r="AH205" s="106">
        <f t="shared" si="93"/>
        <v>2.0000000000000001E-4</v>
      </c>
      <c r="AI205" s="106">
        <f t="shared" si="94"/>
        <v>0</v>
      </c>
      <c r="AJ205" s="106">
        <f t="shared" si="95"/>
        <v>0</v>
      </c>
      <c r="AK205" s="106">
        <f t="shared" si="100"/>
        <v>8.1250000000000003E-3</v>
      </c>
      <c r="AL205" s="107">
        <f t="shared" si="96"/>
        <v>6.5688749999999994</v>
      </c>
    </row>
    <row r="206" spans="1:38" ht="12.75">
      <c r="A206" s="89">
        <v>7</v>
      </c>
      <c r="B206" s="89">
        <v>12</v>
      </c>
      <c r="C206" s="96">
        <v>0.33</v>
      </c>
      <c r="D206" s="96">
        <v>0.36</v>
      </c>
      <c r="E206" s="97">
        <v>3.25</v>
      </c>
      <c r="F206" s="102">
        <f t="shared" si="76"/>
        <v>0.30381655329473911</v>
      </c>
      <c r="G206" s="89">
        <v>24</v>
      </c>
      <c r="H206" s="103">
        <f t="shared" si="83"/>
        <v>38.666666666666664</v>
      </c>
      <c r="I206" s="103">
        <f t="shared" si="84"/>
        <v>1.0275000000000001</v>
      </c>
      <c r="J206" s="89" t="s">
        <v>74</v>
      </c>
      <c r="K206" s="89">
        <v>8</v>
      </c>
      <c r="L206" s="105">
        <f t="shared" si="98"/>
        <v>3.2500000000000004</v>
      </c>
      <c r="M206" s="89">
        <v>2.74</v>
      </c>
      <c r="Q206" s="89">
        <v>0.45</v>
      </c>
      <c r="R206" s="89">
        <v>0.06</v>
      </c>
      <c r="X206" s="106">
        <f t="shared" si="99"/>
        <v>1.0010000000000002E-2</v>
      </c>
      <c r="Y206" s="106">
        <f t="shared" si="85"/>
        <v>6.8500000000000011E-3</v>
      </c>
      <c r="Z206" s="106">
        <f t="shared" si="86"/>
        <v>0</v>
      </c>
      <c r="AA206" s="106">
        <f t="shared" si="87"/>
        <v>0</v>
      </c>
      <c r="AB206" s="106">
        <f t="shared" si="88"/>
        <v>0</v>
      </c>
      <c r="AC206" s="106">
        <f t="shared" si="89"/>
        <v>0</v>
      </c>
      <c r="AD206" s="106">
        <f t="shared" si="90"/>
        <v>0</v>
      </c>
      <c r="AE206" s="106">
        <f t="shared" si="91"/>
        <v>0</v>
      </c>
      <c r="AF206" s="172">
        <f t="shared" si="97"/>
        <v>6.8500000000000011E-3</v>
      </c>
      <c r="AG206" s="106">
        <f t="shared" si="92"/>
        <v>1.1250000000000001E-3</v>
      </c>
      <c r="AH206" s="106">
        <f t="shared" si="93"/>
        <v>1.5000000000000001E-4</v>
      </c>
      <c r="AI206" s="106">
        <f t="shared" si="94"/>
        <v>0</v>
      </c>
      <c r="AJ206" s="106">
        <f t="shared" si="95"/>
        <v>0</v>
      </c>
      <c r="AK206" s="106">
        <f t="shared" si="100"/>
        <v>8.125000000000002E-3</v>
      </c>
      <c r="AL206" s="107">
        <f t="shared" si="96"/>
        <v>6.5965499999999997</v>
      </c>
    </row>
    <row r="207" spans="1:38" ht="12.75">
      <c r="A207" s="89">
        <v>7</v>
      </c>
      <c r="B207" s="89">
        <v>12</v>
      </c>
      <c r="C207" s="96">
        <v>0.33</v>
      </c>
      <c r="D207" s="96">
        <v>0.36</v>
      </c>
      <c r="E207" s="97">
        <v>3.25</v>
      </c>
      <c r="F207" s="102">
        <f t="shared" si="76"/>
        <v>0.30381655329473911</v>
      </c>
      <c r="G207" s="89">
        <v>24</v>
      </c>
      <c r="H207" s="103">
        <f t="shared" si="83"/>
        <v>38.666666666666664</v>
      </c>
      <c r="I207" s="103">
        <f t="shared" si="84"/>
        <v>0.97500000000000009</v>
      </c>
      <c r="J207" s="89" t="s">
        <v>74</v>
      </c>
      <c r="K207" s="89">
        <v>9</v>
      </c>
      <c r="L207" s="105">
        <f t="shared" si="98"/>
        <v>3.25</v>
      </c>
      <c r="M207" s="89">
        <v>1.51</v>
      </c>
      <c r="Q207" s="89">
        <v>0.65</v>
      </c>
      <c r="U207" s="89">
        <v>0.36</v>
      </c>
      <c r="V207" s="89">
        <v>0.73</v>
      </c>
      <c r="X207" s="106">
        <f t="shared" si="99"/>
        <v>1.001E-2</v>
      </c>
      <c r="Y207" s="106">
        <f t="shared" si="85"/>
        <v>3.7750000000000006E-3</v>
      </c>
      <c r="Z207" s="106">
        <f t="shared" si="86"/>
        <v>0</v>
      </c>
      <c r="AA207" s="106">
        <f t="shared" si="87"/>
        <v>0</v>
      </c>
      <c r="AB207" s="106">
        <f t="shared" si="88"/>
        <v>0</v>
      </c>
      <c r="AC207" s="106">
        <f t="shared" si="89"/>
        <v>8.9999999999999998E-4</v>
      </c>
      <c r="AD207" s="106">
        <f t="shared" si="90"/>
        <v>1.825E-3</v>
      </c>
      <c r="AE207" s="106">
        <f t="shared" si="91"/>
        <v>0</v>
      </c>
      <c r="AF207" s="172">
        <f t="shared" si="97"/>
        <v>6.5000000000000006E-3</v>
      </c>
      <c r="AG207" s="106">
        <f t="shared" si="92"/>
        <v>1.6250000000000001E-3</v>
      </c>
      <c r="AH207" s="106">
        <f t="shared" si="93"/>
        <v>0</v>
      </c>
      <c r="AI207" s="106">
        <f t="shared" si="94"/>
        <v>0</v>
      </c>
      <c r="AJ207" s="106">
        <f t="shared" si="95"/>
        <v>0</v>
      </c>
      <c r="AK207" s="106">
        <f t="shared" si="100"/>
        <v>8.1250000000000003E-3</v>
      </c>
      <c r="AL207" s="107">
        <f t="shared" si="96"/>
        <v>5.6060999999999996</v>
      </c>
    </row>
    <row r="208" spans="1:38" ht="12.75">
      <c r="A208" s="89">
        <v>7</v>
      </c>
      <c r="B208" s="89">
        <v>12</v>
      </c>
      <c r="C208" s="96">
        <v>0.33</v>
      </c>
      <c r="D208" s="96">
        <v>0.36</v>
      </c>
      <c r="E208" s="97">
        <v>3.25</v>
      </c>
      <c r="F208" s="102">
        <f t="shared" si="76"/>
        <v>0.30381655329473911</v>
      </c>
      <c r="G208" s="89">
        <v>24</v>
      </c>
      <c r="H208" s="103">
        <f t="shared" si="83"/>
        <v>38.666666666666664</v>
      </c>
      <c r="I208" s="103">
        <f t="shared" si="84"/>
        <v>0.99000000000000021</v>
      </c>
      <c r="J208" s="89" t="s">
        <v>74</v>
      </c>
      <c r="K208" s="89">
        <v>10</v>
      </c>
      <c r="L208" s="105">
        <f t="shared" si="98"/>
        <v>3.25</v>
      </c>
      <c r="M208" s="89">
        <v>1.1100000000000001</v>
      </c>
      <c r="N208" s="89">
        <v>1.53</v>
      </c>
      <c r="Q208" s="89">
        <v>0.61</v>
      </c>
      <c r="X208" s="106">
        <f t="shared" si="99"/>
        <v>1.001E-2</v>
      </c>
      <c r="Y208" s="106">
        <f t="shared" si="85"/>
        <v>2.7750000000000006E-3</v>
      </c>
      <c r="Z208" s="106">
        <f t="shared" si="86"/>
        <v>3.8250000000000007E-3</v>
      </c>
      <c r="AA208" s="106">
        <f t="shared" si="87"/>
        <v>0</v>
      </c>
      <c r="AB208" s="106">
        <f t="shared" si="88"/>
        <v>0</v>
      </c>
      <c r="AC208" s="106">
        <f t="shared" si="89"/>
        <v>0</v>
      </c>
      <c r="AD208" s="106">
        <f t="shared" si="90"/>
        <v>0</v>
      </c>
      <c r="AE208" s="106">
        <f t="shared" si="91"/>
        <v>0</v>
      </c>
      <c r="AF208" s="172">
        <f t="shared" si="97"/>
        <v>6.6000000000000017E-3</v>
      </c>
      <c r="AG208" s="106">
        <f t="shared" si="92"/>
        <v>1.5250000000000001E-3</v>
      </c>
      <c r="AH208" s="106">
        <f t="shared" si="93"/>
        <v>0</v>
      </c>
      <c r="AI208" s="106">
        <f t="shared" si="94"/>
        <v>0</v>
      </c>
      <c r="AJ208" s="106">
        <f t="shared" si="95"/>
        <v>0</v>
      </c>
      <c r="AK208" s="106">
        <f t="shared" si="100"/>
        <v>8.1250000000000003E-3</v>
      </c>
      <c r="AL208" s="107">
        <f t="shared" si="96"/>
        <v>6.3557999999999995</v>
      </c>
    </row>
    <row r="209" spans="1:38" ht="12.75">
      <c r="A209" s="89">
        <v>7</v>
      </c>
      <c r="B209" s="89">
        <v>12</v>
      </c>
      <c r="C209" s="96">
        <v>0.33</v>
      </c>
      <c r="D209" s="96">
        <v>0.36</v>
      </c>
      <c r="E209" s="97">
        <v>3.25</v>
      </c>
      <c r="F209" s="102">
        <f t="shared" si="76"/>
        <v>0.30381655329473911</v>
      </c>
      <c r="G209" s="89">
        <v>24</v>
      </c>
      <c r="H209" s="103">
        <f t="shared" si="83"/>
        <v>38.666666666666664</v>
      </c>
      <c r="I209" s="103">
        <f t="shared" si="84"/>
        <v>1.21875</v>
      </c>
      <c r="J209" s="89" t="s">
        <v>78</v>
      </c>
      <c r="K209" s="89">
        <v>1</v>
      </c>
      <c r="L209" s="105">
        <f t="shared" si="98"/>
        <v>3.25</v>
      </c>
      <c r="O209" s="89">
        <v>3.25</v>
      </c>
      <c r="X209" s="106">
        <f t="shared" si="99"/>
        <v>9.1259999999999987E-3</v>
      </c>
      <c r="Y209" s="106">
        <f t="shared" si="85"/>
        <v>0</v>
      </c>
      <c r="Z209" s="106">
        <f t="shared" si="86"/>
        <v>0</v>
      </c>
      <c r="AA209" s="106">
        <f t="shared" si="87"/>
        <v>8.1250000000000003E-3</v>
      </c>
      <c r="AB209" s="106">
        <f t="shared" si="88"/>
        <v>0</v>
      </c>
      <c r="AC209" s="106">
        <f t="shared" si="89"/>
        <v>0</v>
      </c>
      <c r="AD209" s="106">
        <f t="shared" si="90"/>
        <v>0</v>
      </c>
      <c r="AE209" s="106">
        <f t="shared" si="91"/>
        <v>0</v>
      </c>
      <c r="AF209" s="172">
        <f t="shared" si="97"/>
        <v>8.1250000000000003E-3</v>
      </c>
      <c r="AG209" s="106">
        <f t="shared" si="92"/>
        <v>0</v>
      </c>
      <c r="AH209" s="106">
        <f t="shared" si="93"/>
        <v>0</v>
      </c>
      <c r="AI209" s="106">
        <f t="shared" si="94"/>
        <v>0</v>
      </c>
      <c r="AJ209" s="106">
        <f t="shared" si="95"/>
        <v>0</v>
      </c>
      <c r="AK209" s="106">
        <f t="shared" si="100"/>
        <v>8.1250000000000003E-3</v>
      </c>
      <c r="AL209" s="107">
        <f t="shared" si="96"/>
        <v>6.9468750000000004</v>
      </c>
    </row>
    <row r="210" spans="1:38" ht="12.75">
      <c r="A210" s="89">
        <v>7</v>
      </c>
      <c r="B210" s="89">
        <v>12</v>
      </c>
      <c r="C210" s="96">
        <v>0.33</v>
      </c>
      <c r="D210" s="96">
        <v>0.36</v>
      </c>
      <c r="E210" s="97">
        <v>3.25</v>
      </c>
      <c r="F210" s="102">
        <f t="shared" si="76"/>
        <v>0.30381655329473911</v>
      </c>
      <c r="G210" s="89">
        <v>24</v>
      </c>
      <c r="H210" s="103">
        <f t="shared" si="83"/>
        <v>38.666666666666664</v>
      </c>
      <c r="I210" s="103">
        <f t="shared" si="84"/>
        <v>0.83625000000000016</v>
      </c>
      <c r="J210" s="89" t="s">
        <v>78</v>
      </c>
      <c r="K210" s="89">
        <v>2</v>
      </c>
      <c r="L210" s="105">
        <f t="shared" si="98"/>
        <v>2.35</v>
      </c>
      <c r="M210" s="89">
        <v>1.77</v>
      </c>
      <c r="Q210" s="89">
        <v>0.12</v>
      </c>
      <c r="U210" s="89">
        <v>0.46</v>
      </c>
      <c r="X210" s="106">
        <f t="shared" si="99"/>
        <v>6.5988000000000002E-3</v>
      </c>
      <c r="Y210" s="106">
        <f t="shared" si="85"/>
        <v>4.425000000000001E-3</v>
      </c>
      <c r="Z210" s="106">
        <f t="shared" si="86"/>
        <v>0</v>
      </c>
      <c r="AA210" s="106">
        <f t="shared" si="87"/>
        <v>0</v>
      </c>
      <c r="AB210" s="106">
        <f t="shared" si="88"/>
        <v>0</v>
      </c>
      <c r="AC210" s="106">
        <f t="shared" si="89"/>
        <v>1.1500000000000002E-3</v>
      </c>
      <c r="AD210" s="106">
        <f t="shared" si="90"/>
        <v>0</v>
      </c>
      <c r="AE210" s="106">
        <f t="shared" si="91"/>
        <v>0</v>
      </c>
      <c r="AF210" s="172">
        <f t="shared" si="97"/>
        <v>5.575000000000001E-3</v>
      </c>
      <c r="AG210" s="106">
        <f t="shared" si="92"/>
        <v>3.0000000000000003E-4</v>
      </c>
      <c r="AH210" s="106">
        <f t="shared" si="93"/>
        <v>0</v>
      </c>
      <c r="AI210" s="106">
        <f t="shared" si="94"/>
        <v>0</v>
      </c>
      <c r="AJ210" s="106">
        <f t="shared" si="95"/>
        <v>0</v>
      </c>
      <c r="AK210" s="106">
        <f t="shared" si="100"/>
        <v>5.8750000000000009E-3</v>
      </c>
      <c r="AL210" s="107">
        <f t="shared" si="96"/>
        <v>5.0375249999999996</v>
      </c>
    </row>
    <row r="211" spans="1:38" ht="12.75">
      <c r="A211" s="89">
        <v>7</v>
      </c>
      <c r="B211" s="89">
        <v>12</v>
      </c>
      <c r="C211" s="96">
        <v>0.33</v>
      </c>
      <c r="D211" s="96">
        <v>0.36</v>
      </c>
      <c r="E211" s="97">
        <v>3.25</v>
      </c>
      <c r="F211" s="102">
        <f t="shared" si="76"/>
        <v>0.30381655329473911</v>
      </c>
      <c r="G211" s="89">
        <v>24</v>
      </c>
      <c r="H211" s="103">
        <f t="shared" si="83"/>
        <v>38.666666666666664</v>
      </c>
      <c r="I211" s="103">
        <f t="shared" si="84"/>
        <v>1.1812499999999999</v>
      </c>
      <c r="J211" s="89" t="s">
        <v>78</v>
      </c>
      <c r="K211" s="89">
        <v>3</v>
      </c>
      <c r="L211" s="105">
        <f t="shared" si="98"/>
        <v>3.25</v>
      </c>
      <c r="M211" s="89">
        <v>1.24</v>
      </c>
      <c r="N211" s="89">
        <v>1.91</v>
      </c>
      <c r="Q211" s="89">
        <v>0.1</v>
      </c>
      <c r="X211" s="106">
        <f t="shared" si="99"/>
        <v>9.1259999999999987E-3</v>
      </c>
      <c r="Y211" s="106">
        <f t="shared" si="85"/>
        <v>3.1000000000000003E-3</v>
      </c>
      <c r="Z211" s="106">
        <f t="shared" si="86"/>
        <v>4.7750000000000006E-3</v>
      </c>
      <c r="AA211" s="106">
        <f t="shared" si="87"/>
        <v>0</v>
      </c>
      <c r="AB211" s="106">
        <f t="shared" si="88"/>
        <v>0</v>
      </c>
      <c r="AC211" s="106">
        <f t="shared" si="89"/>
        <v>0</v>
      </c>
      <c r="AD211" s="106">
        <f t="shared" si="90"/>
        <v>0</v>
      </c>
      <c r="AE211" s="106">
        <f t="shared" si="91"/>
        <v>0</v>
      </c>
      <c r="AF211" s="172">
        <f t="shared" si="97"/>
        <v>7.8750000000000001E-3</v>
      </c>
      <c r="AG211" s="106">
        <f t="shared" si="92"/>
        <v>2.5000000000000006E-4</v>
      </c>
      <c r="AH211" s="106">
        <f t="shared" si="93"/>
        <v>0</v>
      </c>
      <c r="AI211" s="106">
        <f t="shared" si="94"/>
        <v>0</v>
      </c>
      <c r="AJ211" s="106">
        <f t="shared" si="95"/>
        <v>0</v>
      </c>
      <c r="AK211" s="106">
        <f t="shared" si="100"/>
        <v>8.1250000000000003E-3</v>
      </c>
      <c r="AL211" s="107">
        <f t="shared" si="96"/>
        <v>7.5836249999999987</v>
      </c>
    </row>
    <row r="212" spans="1:38" ht="12.75">
      <c r="A212" s="89">
        <v>7</v>
      </c>
      <c r="B212" s="89">
        <v>12</v>
      </c>
      <c r="C212" s="96">
        <v>0.33</v>
      </c>
      <c r="D212" s="96">
        <v>0.36</v>
      </c>
      <c r="E212" s="97">
        <v>3.25</v>
      </c>
      <c r="F212" s="102">
        <f t="shared" si="76"/>
        <v>0.30381655329473911</v>
      </c>
      <c r="G212" s="89">
        <v>24</v>
      </c>
      <c r="H212" s="103">
        <f t="shared" si="83"/>
        <v>38.666666666666664</v>
      </c>
      <c r="I212" s="103">
        <f t="shared" si="84"/>
        <v>1.21875</v>
      </c>
      <c r="J212" s="89" t="s">
        <v>78</v>
      </c>
      <c r="K212" s="89">
        <v>4</v>
      </c>
      <c r="L212" s="105">
        <f t="shared" si="98"/>
        <v>3.25</v>
      </c>
      <c r="M212" s="89">
        <v>3.25</v>
      </c>
      <c r="X212" s="106">
        <f t="shared" si="99"/>
        <v>9.1259999999999987E-3</v>
      </c>
      <c r="Y212" s="106">
        <f t="shared" si="85"/>
        <v>8.1250000000000003E-3</v>
      </c>
      <c r="Z212" s="106">
        <f t="shared" si="86"/>
        <v>0</v>
      </c>
      <c r="AA212" s="106">
        <f t="shared" si="87"/>
        <v>0</v>
      </c>
      <c r="AB212" s="106">
        <f t="shared" si="88"/>
        <v>0</v>
      </c>
      <c r="AC212" s="106">
        <f t="shared" si="89"/>
        <v>0</v>
      </c>
      <c r="AD212" s="106">
        <f t="shared" si="90"/>
        <v>0</v>
      </c>
      <c r="AE212" s="106">
        <f t="shared" si="91"/>
        <v>0</v>
      </c>
      <c r="AF212" s="172">
        <f t="shared" si="97"/>
        <v>8.1250000000000003E-3</v>
      </c>
      <c r="AG212" s="106">
        <f t="shared" si="92"/>
        <v>0</v>
      </c>
      <c r="AH212" s="106">
        <f t="shared" si="93"/>
        <v>0</v>
      </c>
      <c r="AI212" s="106">
        <f t="shared" si="94"/>
        <v>0</v>
      </c>
      <c r="AJ212" s="106">
        <f t="shared" si="95"/>
        <v>0</v>
      </c>
      <c r="AK212" s="106">
        <f t="shared" si="100"/>
        <v>8.1250000000000003E-3</v>
      </c>
      <c r="AL212" s="107">
        <f t="shared" si="96"/>
        <v>7.824374999999999</v>
      </c>
    </row>
    <row r="213" spans="1:38" ht="12.75">
      <c r="A213" s="89">
        <v>7</v>
      </c>
      <c r="B213" s="89">
        <v>12</v>
      </c>
      <c r="C213" s="96">
        <v>0.33</v>
      </c>
      <c r="D213" s="96">
        <v>0.36</v>
      </c>
      <c r="E213" s="97">
        <v>3.25</v>
      </c>
      <c r="F213" s="102">
        <f t="shared" si="76"/>
        <v>0.30381655329473911</v>
      </c>
      <c r="G213" s="89">
        <v>24</v>
      </c>
      <c r="H213" s="103">
        <f t="shared" si="83"/>
        <v>38.666666666666664</v>
      </c>
      <c r="I213" s="103">
        <f t="shared" si="84"/>
        <v>1.21875</v>
      </c>
      <c r="J213" s="89" t="s">
        <v>78</v>
      </c>
      <c r="K213" s="89">
        <v>5</v>
      </c>
      <c r="L213" s="105">
        <f t="shared" si="98"/>
        <v>3.25</v>
      </c>
      <c r="M213" s="89">
        <v>3.25</v>
      </c>
      <c r="X213" s="106">
        <f t="shared" si="99"/>
        <v>9.1259999999999987E-3</v>
      </c>
      <c r="Y213" s="106">
        <f t="shared" si="85"/>
        <v>8.1250000000000003E-3</v>
      </c>
      <c r="Z213" s="106">
        <f t="shared" si="86"/>
        <v>0</v>
      </c>
      <c r="AA213" s="106">
        <f t="shared" si="87"/>
        <v>0</v>
      </c>
      <c r="AB213" s="106">
        <f t="shared" si="88"/>
        <v>0</v>
      </c>
      <c r="AC213" s="106">
        <f t="shared" si="89"/>
        <v>0</v>
      </c>
      <c r="AD213" s="106">
        <f t="shared" si="90"/>
        <v>0</v>
      </c>
      <c r="AE213" s="106">
        <f t="shared" si="91"/>
        <v>0</v>
      </c>
      <c r="AF213" s="172">
        <f t="shared" si="97"/>
        <v>8.1250000000000003E-3</v>
      </c>
      <c r="AG213" s="106">
        <f t="shared" si="92"/>
        <v>0</v>
      </c>
      <c r="AH213" s="106">
        <f t="shared" si="93"/>
        <v>0</v>
      </c>
      <c r="AI213" s="106">
        <f t="shared" si="94"/>
        <v>0</v>
      </c>
      <c r="AJ213" s="106">
        <f t="shared" si="95"/>
        <v>0</v>
      </c>
      <c r="AK213" s="106">
        <f t="shared" si="100"/>
        <v>8.1250000000000003E-3</v>
      </c>
      <c r="AL213" s="107">
        <f t="shared" si="96"/>
        <v>7.824374999999999</v>
      </c>
    </row>
    <row r="214" spans="1:38" ht="12.75">
      <c r="A214" s="89">
        <v>7</v>
      </c>
      <c r="B214" s="89">
        <v>12</v>
      </c>
      <c r="C214" s="96">
        <v>0.33</v>
      </c>
      <c r="D214" s="96">
        <v>0.36</v>
      </c>
      <c r="E214" s="97">
        <v>3.25</v>
      </c>
      <c r="F214" s="102">
        <f t="shared" ref="F214:F277" si="101">SUMSQ(AVERAGE(C214:D214)/2)*PI()*E214</f>
        <v>0.30381655329473911</v>
      </c>
      <c r="G214" s="89">
        <v>24</v>
      </c>
      <c r="H214" s="103">
        <f t="shared" si="83"/>
        <v>38.666666666666664</v>
      </c>
      <c r="I214" s="103">
        <f t="shared" si="84"/>
        <v>1.21875</v>
      </c>
      <c r="J214" s="89" t="s">
        <v>78</v>
      </c>
      <c r="K214" s="89">
        <v>6</v>
      </c>
      <c r="L214" s="105">
        <f t="shared" si="98"/>
        <v>3.25</v>
      </c>
      <c r="M214" s="89">
        <v>3.25</v>
      </c>
      <c r="X214" s="106">
        <f t="shared" si="99"/>
        <v>9.1259999999999987E-3</v>
      </c>
      <c r="Y214" s="106">
        <f t="shared" si="85"/>
        <v>8.1250000000000003E-3</v>
      </c>
      <c r="Z214" s="106">
        <f t="shared" si="86"/>
        <v>0</v>
      </c>
      <c r="AA214" s="106">
        <f t="shared" si="87"/>
        <v>0</v>
      </c>
      <c r="AB214" s="106">
        <f t="shared" si="88"/>
        <v>0</v>
      </c>
      <c r="AC214" s="106">
        <f t="shared" si="89"/>
        <v>0</v>
      </c>
      <c r="AD214" s="106">
        <f t="shared" si="90"/>
        <v>0</v>
      </c>
      <c r="AE214" s="106">
        <f t="shared" si="91"/>
        <v>0</v>
      </c>
      <c r="AF214" s="172">
        <f t="shared" si="97"/>
        <v>8.1250000000000003E-3</v>
      </c>
      <c r="AG214" s="106">
        <f t="shared" si="92"/>
        <v>0</v>
      </c>
      <c r="AH214" s="106">
        <f t="shared" si="93"/>
        <v>0</v>
      </c>
      <c r="AI214" s="106">
        <f t="shared" si="94"/>
        <v>0</v>
      </c>
      <c r="AJ214" s="106">
        <f t="shared" si="95"/>
        <v>0</v>
      </c>
      <c r="AK214" s="106">
        <f t="shared" si="100"/>
        <v>8.1250000000000003E-3</v>
      </c>
      <c r="AL214" s="107">
        <f t="shared" si="96"/>
        <v>7.824374999999999</v>
      </c>
    </row>
    <row r="215" spans="1:38" ht="12.75">
      <c r="A215" s="89">
        <v>7</v>
      </c>
      <c r="B215" s="89">
        <v>12</v>
      </c>
      <c r="C215" s="96">
        <v>0.33</v>
      </c>
      <c r="D215" s="96">
        <v>0.36</v>
      </c>
      <c r="E215" s="97">
        <v>3.25</v>
      </c>
      <c r="F215" s="102">
        <f t="shared" si="101"/>
        <v>0.30381655329473911</v>
      </c>
      <c r="G215" s="89">
        <v>24</v>
      </c>
      <c r="H215" s="103">
        <f t="shared" si="83"/>
        <v>38.666666666666664</v>
      </c>
      <c r="I215" s="103">
        <f t="shared" si="84"/>
        <v>2.0718750000000004</v>
      </c>
      <c r="J215" s="89" t="s">
        <v>79</v>
      </c>
      <c r="K215" s="89">
        <v>10</v>
      </c>
      <c r="L215" s="97">
        <v>3.25</v>
      </c>
      <c r="X215" s="106">
        <f>L215*VLOOKUP(J215,dimension,2,FALSE)*VLOOKUP(J215,dimension,3,FALSE)*K215</f>
        <v>1.729E-2</v>
      </c>
      <c r="Y215" s="106">
        <f t="shared" si="85"/>
        <v>0</v>
      </c>
      <c r="Z215" s="106">
        <f t="shared" si="86"/>
        <v>0</v>
      </c>
      <c r="AA215" s="106">
        <f t="shared" si="87"/>
        <v>0</v>
      </c>
      <c r="AB215" s="106">
        <f t="shared" si="88"/>
        <v>0</v>
      </c>
      <c r="AC215" s="106">
        <f t="shared" si="89"/>
        <v>0</v>
      </c>
      <c r="AD215" s="106">
        <f t="shared" si="90"/>
        <v>0</v>
      </c>
      <c r="AE215" s="106">
        <f t="shared" si="91"/>
        <v>1.3812500000000002E-2</v>
      </c>
      <c r="AF215" s="172">
        <f t="shared" si="97"/>
        <v>1.3812500000000002E-2</v>
      </c>
      <c r="AG215" s="106">
        <f t="shared" si="92"/>
        <v>0</v>
      </c>
      <c r="AH215" s="106">
        <f t="shared" si="93"/>
        <v>0</v>
      </c>
      <c r="AI215" s="106">
        <f t="shared" si="94"/>
        <v>0</v>
      </c>
      <c r="AJ215" s="106">
        <f t="shared" si="95"/>
        <v>0</v>
      </c>
      <c r="AK215" s="106">
        <f>L215*VLOOKUP(J215,dimension,4,FALSE)*VLOOKUP(J215,dimension,5,FALSE)*K215</f>
        <v>1.3812500000000002E-2</v>
      </c>
      <c r="AL215" s="107">
        <f t="shared" si="96"/>
        <v>11.809687500000001</v>
      </c>
    </row>
    <row r="216" spans="1:38" ht="12.75">
      <c r="A216" s="89">
        <v>7</v>
      </c>
      <c r="B216" s="89">
        <v>13</v>
      </c>
      <c r="C216" s="96">
        <v>0.31</v>
      </c>
      <c r="D216" s="96">
        <v>0.33</v>
      </c>
      <c r="E216" s="97">
        <v>3.24</v>
      </c>
      <c r="F216" s="102">
        <f t="shared" si="101"/>
        <v>0.26057626105935183</v>
      </c>
      <c r="G216" s="89">
        <v>19</v>
      </c>
      <c r="H216" s="103">
        <f t="shared" si="83"/>
        <v>32</v>
      </c>
      <c r="I216" s="103">
        <f t="shared" si="84"/>
        <v>1.1850000000000003</v>
      </c>
      <c r="J216" s="89" t="s">
        <v>74</v>
      </c>
      <c r="K216" s="89">
        <v>1</v>
      </c>
      <c r="L216" s="105">
        <f t="shared" ref="L216:L230" si="102">SUM(M216:V216)</f>
        <v>3.24</v>
      </c>
      <c r="O216" s="89">
        <v>3.16</v>
      </c>
      <c r="R216" s="89">
        <v>0.08</v>
      </c>
      <c r="X216" s="106">
        <f t="shared" ref="X216:X230" si="103">L216*VLOOKUP(J216,dimension,2,FALSE)*VLOOKUP(J216,dimension,3,FALSE)</f>
        <v>9.9792000000000006E-3</v>
      </c>
      <c r="Y216" s="106">
        <f t="shared" si="85"/>
        <v>0</v>
      </c>
      <c r="Z216" s="106">
        <f t="shared" si="86"/>
        <v>0</v>
      </c>
      <c r="AA216" s="106">
        <f t="shared" si="87"/>
        <v>7.9000000000000025E-3</v>
      </c>
      <c r="AB216" s="106">
        <f t="shared" si="88"/>
        <v>0</v>
      </c>
      <c r="AC216" s="106">
        <f t="shared" si="89"/>
        <v>0</v>
      </c>
      <c r="AD216" s="106">
        <f t="shared" si="90"/>
        <v>0</v>
      </c>
      <c r="AE216" s="106">
        <f t="shared" si="91"/>
        <v>0</v>
      </c>
      <c r="AF216" s="172">
        <f t="shared" si="97"/>
        <v>7.9000000000000025E-3</v>
      </c>
      <c r="AG216" s="106">
        <f t="shared" si="92"/>
        <v>0</v>
      </c>
      <c r="AH216" s="106">
        <f t="shared" si="93"/>
        <v>2.0000000000000001E-4</v>
      </c>
      <c r="AI216" s="106">
        <f t="shared" si="94"/>
        <v>0</v>
      </c>
      <c r="AJ216" s="106">
        <f t="shared" si="95"/>
        <v>0</v>
      </c>
      <c r="AK216" s="106">
        <f t="shared" ref="AK216:AK230" si="104">L216*VLOOKUP(J216,dimension,4,FALSE)*VLOOKUP(J216,dimension,5,FALSE)</f>
        <v>8.1000000000000013E-3</v>
      </c>
      <c r="AL216" s="107">
        <f t="shared" si="96"/>
        <v>6.7545000000000011</v>
      </c>
    </row>
    <row r="217" spans="1:38" ht="12.75">
      <c r="A217" s="89">
        <v>7</v>
      </c>
      <c r="B217" s="89">
        <v>13</v>
      </c>
      <c r="C217" s="96">
        <v>0.31</v>
      </c>
      <c r="D217" s="96">
        <v>0.33</v>
      </c>
      <c r="E217" s="97">
        <v>3.24</v>
      </c>
      <c r="F217" s="102">
        <f t="shared" si="101"/>
        <v>0.26057626105935183</v>
      </c>
      <c r="G217" s="89">
        <v>19</v>
      </c>
      <c r="H217" s="103">
        <f t="shared" si="83"/>
        <v>32</v>
      </c>
      <c r="I217" s="103">
        <f t="shared" si="84"/>
        <v>0.91125000000000012</v>
      </c>
      <c r="J217" s="89" t="s">
        <v>74</v>
      </c>
      <c r="K217" s="89">
        <v>2</v>
      </c>
      <c r="L217" s="105">
        <f t="shared" si="102"/>
        <v>3.24</v>
      </c>
      <c r="M217" s="89">
        <v>2.4300000000000002</v>
      </c>
      <c r="Q217" s="89">
        <v>0.81</v>
      </c>
      <c r="X217" s="106">
        <f t="shared" si="103"/>
        <v>9.9792000000000006E-3</v>
      </c>
      <c r="Y217" s="106">
        <f t="shared" si="85"/>
        <v>6.0750000000000005E-3</v>
      </c>
      <c r="Z217" s="106">
        <f t="shared" si="86"/>
        <v>0</v>
      </c>
      <c r="AA217" s="106">
        <f t="shared" si="87"/>
        <v>0</v>
      </c>
      <c r="AB217" s="106">
        <f t="shared" si="88"/>
        <v>0</v>
      </c>
      <c r="AC217" s="106">
        <f t="shared" si="89"/>
        <v>0</v>
      </c>
      <c r="AD217" s="106">
        <f t="shared" si="90"/>
        <v>0</v>
      </c>
      <c r="AE217" s="106">
        <f t="shared" si="91"/>
        <v>0</v>
      </c>
      <c r="AF217" s="172">
        <f t="shared" si="97"/>
        <v>6.0750000000000005E-3</v>
      </c>
      <c r="AG217" s="106">
        <f t="shared" si="92"/>
        <v>2.0250000000000003E-3</v>
      </c>
      <c r="AH217" s="106">
        <f t="shared" si="93"/>
        <v>0</v>
      </c>
      <c r="AI217" s="106">
        <f t="shared" si="94"/>
        <v>0</v>
      </c>
      <c r="AJ217" s="106">
        <f t="shared" si="95"/>
        <v>0</v>
      </c>
      <c r="AK217" s="106">
        <f t="shared" si="104"/>
        <v>8.1000000000000013E-3</v>
      </c>
      <c r="AL217" s="107">
        <f t="shared" si="96"/>
        <v>5.850225</v>
      </c>
    </row>
    <row r="218" spans="1:38" ht="12.75">
      <c r="A218" s="89">
        <v>7</v>
      </c>
      <c r="B218" s="89">
        <v>13</v>
      </c>
      <c r="C218" s="96">
        <v>0.31</v>
      </c>
      <c r="D218" s="96">
        <v>0.33</v>
      </c>
      <c r="E218" s="97">
        <v>3.24</v>
      </c>
      <c r="F218" s="102">
        <f t="shared" si="101"/>
        <v>0.26057626105935183</v>
      </c>
      <c r="G218" s="89">
        <v>19</v>
      </c>
      <c r="H218" s="103">
        <f t="shared" si="83"/>
        <v>32</v>
      </c>
      <c r="I218" s="103">
        <f t="shared" si="84"/>
        <v>1.095</v>
      </c>
      <c r="J218" s="89" t="s">
        <v>74</v>
      </c>
      <c r="K218" s="89">
        <v>3</v>
      </c>
      <c r="L218" s="105">
        <f t="shared" si="102"/>
        <v>3.2399999999999998</v>
      </c>
      <c r="P218" s="89">
        <v>2.92</v>
      </c>
      <c r="Q218" s="89">
        <v>0.32</v>
      </c>
      <c r="X218" s="106">
        <f t="shared" si="103"/>
        <v>9.9791999999999988E-3</v>
      </c>
      <c r="Y218" s="106">
        <f t="shared" si="85"/>
        <v>0</v>
      </c>
      <c r="Z218" s="106">
        <f t="shared" si="86"/>
        <v>0</v>
      </c>
      <c r="AA218" s="106">
        <f t="shared" si="87"/>
        <v>0</v>
      </c>
      <c r="AB218" s="106">
        <f t="shared" si="88"/>
        <v>7.3000000000000001E-3</v>
      </c>
      <c r="AC218" s="106">
        <f t="shared" si="89"/>
        <v>0</v>
      </c>
      <c r="AD218" s="106">
        <f t="shared" si="90"/>
        <v>0</v>
      </c>
      <c r="AE218" s="106">
        <f t="shared" si="91"/>
        <v>0</v>
      </c>
      <c r="AF218" s="172">
        <f t="shared" si="97"/>
        <v>7.3000000000000001E-3</v>
      </c>
      <c r="AG218" s="106">
        <f t="shared" si="92"/>
        <v>8.0000000000000004E-4</v>
      </c>
      <c r="AH218" s="106">
        <f t="shared" si="93"/>
        <v>0</v>
      </c>
      <c r="AI218" s="106">
        <f t="shared" si="94"/>
        <v>0</v>
      </c>
      <c r="AJ218" s="106">
        <f t="shared" si="95"/>
        <v>0</v>
      </c>
      <c r="AK218" s="106">
        <f t="shared" si="104"/>
        <v>8.1000000000000013E-3</v>
      </c>
      <c r="AL218" s="107">
        <f t="shared" si="96"/>
        <v>5.9786999999999999</v>
      </c>
    </row>
    <row r="219" spans="1:38" ht="12.75">
      <c r="A219" s="89">
        <v>7</v>
      </c>
      <c r="B219" s="89">
        <v>13</v>
      </c>
      <c r="C219" s="96">
        <v>0.31</v>
      </c>
      <c r="D219" s="96">
        <v>0.33</v>
      </c>
      <c r="E219" s="97">
        <v>3.24</v>
      </c>
      <c r="F219" s="102">
        <f t="shared" si="101"/>
        <v>0.26057626105935183</v>
      </c>
      <c r="G219" s="89">
        <v>19</v>
      </c>
      <c r="H219" s="103">
        <f t="shared" si="83"/>
        <v>32</v>
      </c>
      <c r="I219" s="103">
        <f t="shared" si="84"/>
        <v>1.0050000000000001</v>
      </c>
      <c r="J219" s="89" t="s">
        <v>74</v>
      </c>
      <c r="K219" s="89">
        <v>4</v>
      </c>
      <c r="L219" s="105">
        <f t="shared" si="102"/>
        <v>3.24</v>
      </c>
      <c r="M219" s="89">
        <v>2.68</v>
      </c>
      <c r="Q219" s="89">
        <v>0.56000000000000005</v>
      </c>
      <c r="X219" s="106">
        <f t="shared" si="103"/>
        <v>9.9792000000000006E-3</v>
      </c>
      <c r="Y219" s="106">
        <f t="shared" si="85"/>
        <v>6.7000000000000011E-3</v>
      </c>
      <c r="Z219" s="106">
        <f t="shared" si="86"/>
        <v>0</v>
      </c>
      <c r="AA219" s="106">
        <f t="shared" si="87"/>
        <v>0</v>
      </c>
      <c r="AB219" s="106">
        <f t="shared" si="88"/>
        <v>0</v>
      </c>
      <c r="AC219" s="106">
        <f t="shared" si="89"/>
        <v>0</v>
      </c>
      <c r="AD219" s="106">
        <f t="shared" si="90"/>
        <v>0</v>
      </c>
      <c r="AE219" s="106">
        <f t="shared" si="91"/>
        <v>0</v>
      </c>
      <c r="AF219" s="172">
        <f t="shared" si="97"/>
        <v>6.7000000000000011E-3</v>
      </c>
      <c r="AG219" s="106">
        <f t="shared" si="92"/>
        <v>1.4000000000000002E-3</v>
      </c>
      <c r="AH219" s="106">
        <f t="shared" si="93"/>
        <v>0</v>
      </c>
      <c r="AI219" s="106">
        <f t="shared" si="94"/>
        <v>0</v>
      </c>
      <c r="AJ219" s="106">
        <f t="shared" si="95"/>
        <v>0</v>
      </c>
      <c r="AK219" s="106">
        <f t="shared" si="104"/>
        <v>8.1000000000000013E-3</v>
      </c>
      <c r="AL219" s="107">
        <f t="shared" si="96"/>
        <v>6.4520999999999997</v>
      </c>
    </row>
    <row r="220" spans="1:38" ht="12.75">
      <c r="A220" s="89">
        <v>7</v>
      </c>
      <c r="B220" s="89">
        <v>13</v>
      </c>
      <c r="C220" s="96">
        <v>0.31</v>
      </c>
      <c r="D220" s="96">
        <v>0.33</v>
      </c>
      <c r="E220" s="97">
        <v>3.24</v>
      </c>
      <c r="F220" s="102">
        <f t="shared" si="101"/>
        <v>0.26057626105935183</v>
      </c>
      <c r="G220" s="89">
        <v>19</v>
      </c>
      <c r="H220" s="103">
        <f t="shared" si="83"/>
        <v>32</v>
      </c>
      <c r="I220" s="103">
        <f t="shared" si="84"/>
        <v>1.1212500000000001</v>
      </c>
      <c r="J220" s="89" t="s">
        <v>74</v>
      </c>
      <c r="K220" s="89">
        <v>5</v>
      </c>
      <c r="L220" s="105">
        <f t="shared" si="102"/>
        <v>3.24</v>
      </c>
      <c r="M220" s="89">
        <v>0.99</v>
      </c>
      <c r="P220" s="89">
        <v>1.22</v>
      </c>
      <c r="Q220" s="89">
        <v>0.25</v>
      </c>
      <c r="V220" s="89">
        <v>0.78</v>
      </c>
      <c r="X220" s="106">
        <f t="shared" si="103"/>
        <v>9.9792000000000006E-3</v>
      </c>
      <c r="Y220" s="106">
        <f t="shared" si="85"/>
        <v>2.4750000000000002E-3</v>
      </c>
      <c r="Z220" s="106">
        <f t="shared" si="86"/>
        <v>0</v>
      </c>
      <c r="AA220" s="106">
        <f t="shared" si="87"/>
        <v>0</v>
      </c>
      <c r="AB220" s="106">
        <f t="shared" si="88"/>
        <v>3.0500000000000002E-3</v>
      </c>
      <c r="AC220" s="106">
        <f t="shared" si="89"/>
        <v>0</v>
      </c>
      <c r="AD220" s="106">
        <f t="shared" si="90"/>
        <v>1.9500000000000003E-3</v>
      </c>
      <c r="AE220" s="106">
        <f t="shared" si="91"/>
        <v>0</v>
      </c>
      <c r="AF220" s="172">
        <f t="shared" si="97"/>
        <v>7.4750000000000007E-3</v>
      </c>
      <c r="AG220" s="106">
        <f t="shared" si="92"/>
        <v>6.2500000000000012E-4</v>
      </c>
      <c r="AH220" s="106">
        <f t="shared" si="93"/>
        <v>0</v>
      </c>
      <c r="AI220" s="106">
        <f t="shared" si="94"/>
        <v>0</v>
      </c>
      <c r="AJ220" s="106">
        <f t="shared" si="95"/>
        <v>0</v>
      </c>
      <c r="AK220" s="106">
        <f t="shared" si="104"/>
        <v>8.1000000000000013E-3</v>
      </c>
      <c r="AL220" s="107">
        <f t="shared" si="96"/>
        <v>6.338025</v>
      </c>
    </row>
    <row r="221" spans="1:38" ht="12.75">
      <c r="A221" s="89">
        <v>7</v>
      </c>
      <c r="B221" s="89">
        <v>13</v>
      </c>
      <c r="C221" s="96">
        <v>0.31</v>
      </c>
      <c r="D221" s="96">
        <v>0.33</v>
      </c>
      <c r="E221" s="97">
        <v>3.24</v>
      </c>
      <c r="F221" s="102">
        <f t="shared" si="101"/>
        <v>0.26057626105935183</v>
      </c>
      <c r="G221" s="89">
        <v>19</v>
      </c>
      <c r="H221" s="103">
        <f t="shared" si="83"/>
        <v>32</v>
      </c>
      <c r="I221" s="103">
        <f t="shared" si="84"/>
        <v>1.1212500000000001</v>
      </c>
      <c r="J221" s="89" t="s">
        <v>74</v>
      </c>
      <c r="K221" s="89">
        <v>6</v>
      </c>
      <c r="L221" s="105">
        <f t="shared" si="102"/>
        <v>3.24</v>
      </c>
      <c r="M221" s="89">
        <v>1.27</v>
      </c>
      <c r="N221" s="89">
        <v>1.17</v>
      </c>
      <c r="Q221" s="89">
        <v>0.25</v>
      </c>
      <c r="U221" s="89">
        <v>0.55000000000000004</v>
      </c>
      <c r="X221" s="106">
        <f t="shared" si="103"/>
        <v>9.9792000000000006E-3</v>
      </c>
      <c r="Y221" s="106">
        <f t="shared" si="85"/>
        <v>3.1750000000000003E-3</v>
      </c>
      <c r="Z221" s="106">
        <f t="shared" si="86"/>
        <v>2.9250000000000001E-3</v>
      </c>
      <c r="AA221" s="106">
        <f t="shared" si="87"/>
        <v>0</v>
      </c>
      <c r="AB221" s="106">
        <f t="shared" si="88"/>
        <v>0</v>
      </c>
      <c r="AC221" s="106">
        <f t="shared" si="89"/>
        <v>1.3750000000000004E-3</v>
      </c>
      <c r="AD221" s="106">
        <f t="shared" si="90"/>
        <v>0</v>
      </c>
      <c r="AE221" s="106">
        <f t="shared" si="91"/>
        <v>0</v>
      </c>
      <c r="AF221" s="172">
        <f t="shared" si="97"/>
        <v>7.4750000000000007E-3</v>
      </c>
      <c r="AG221" s="106">
        <f t="shared" si="92"/>
        <v>6.2500000000000012E-4</v>
      </c>
      <c r="AH221" s="106">
        <f t="shared" si="93"/>
        <v>0</v>
      </c>
      <c r="AI221" s="106">
        <f t="shared" si="94"/>
        <v>0</v>
      </c>
      <c r="AJ221" s="106">
        <f t="shared" si="95"/>
        <v>0</v>
      </c>
      <c r="AK221" s="106">
        <f t="shared" si="104"/>
        <v>8.1000000000000013E-3</v>
      </c>
      <c r="AL221" s="107">
        <f t="shared" si="96"/>
        <v>6.8024249999999995</v>
      </c>
    </row>
    <row r="222" spans="1:38" ht="12.75">
      <c r="A222" s="89">
        <v>7</v>
      </c>
      <c r="B222" s="89">
        <v>13</v>
      </c>
      <c r="C222" s="96">
        <v>0.31</v>
      </c>
      <c r="D222" s="96">
        <v>0.33</v>
      </c>
      <c r="E222" s="97">
        <v>3.24</v>
      </c>
      <c r="F222" s="102">
        <f t="shared" si="101"/>
        <v>0.26057626105935183</v>
      </c>
      <c r="G222" s="89">
        <v>19</v>
      </c>
      <c r="H222" s="103">
        <f t="shared" si="83"/>
        <v>32</v>
      </c>
      <c r="I222" s="103">
        <f t="shared" si="84"/>
        <v>1.0462500000000001</v>
      </c>
      <c r="J222" s="89" t="s">
        <v>74</v>
      </c>
      <c r="K222" s="89">
        <v>7</v>
      </c>
      <c r="L222" s="105">
        <f t="shared" si="102"/>
        <v>3.24</v>
      </c>
      <c r="M222" s="89">
        <v>1.27</v>
      </c>
      <c r="N222" s="89">
        <v>0.91</v>
      </c>
      <c r="Q222" s="89">
        <v>0.45</v>
      </c>
      <c r="V222" s="89">
        <v>0.61</v>
      </c>
      <c r="X222" s="106">
        <f t="shared" si="103"/>
        <v>9.9792000000000006E-3</v>
      </c>
      <c r="Y222" s="106">
        <f t="shared" si="85"/>
        <v>3.1750000000000003E-3</v>
      </c>
      <c r="Z222" s="106">
        <f t="shared" si="86"/>
        <v>2.2750000000000005E-3</v>
      </c>
      <c r="AA222" s="106">
        <f t="shared" si="87"/>
        <v>0</v>
      </c>
      <c r="AB222" s="106">
        <f t="shared" si="88"/>
        <v>0</v>
      </c>
      <c r="AC222" s="106">
        <f t="shared" si="89"/>
        <v>0</v>
      </c>
      <c r="AD222" s="106">
        <f t="shared" si="90"/>
        <v>1.5250000000000001E-3</v>
      </c>
      <c r="AE222" s="106">
        <f t="shared" si="91"/>
        <v>0</v>
      </c>
      <c r="AF222" s="172">
        <f t="shared" si="97"/>
        <v>6.9750000000000012E-3</v>
      </c>
      <c r="AG222" s="106">
        <f t="shared" si="92"/>
        <v>1.1250000000000001E-3</v>
      </c>
      <c r="AH222" s="106">
        <f t="shared" si="93"/>
        <v>0</v>
      </c>
      <c r="AI222" s="106">
        <f t="shared" si="94"/>
        <v>0</v>
      </c>
      <c r="AJ222" s="106">
        <f t="shared" si="95"/>
        <v>0</v>
      </c>
      <c r="AK222" s="106">
        <f t="shared" si="104"/>
        <v>8.1000000000000013E-3</v>
      </c>
      <c r="AL222" s="107">
        <f t="shared" si="96"/>
        <v>6.3875249999999992</v>
      </c>
    </row>
    <row r="223" spans="1:38" ht="12.75">
      <c r="A223" s="89">
        <v>7</v>
      </c>
      <c r="B223" s="89">
        <v>13</v>
      </c>
      <c r="C223" s="96">
        <v>0.31</v>
      </c>
      <c r="D223" s="96">
        <v>0.33</v>
      </c>
      <c r="E223" s="97">
        <v>3.24</v>
      </c>
      <c r="F223" s="102">
        <f t="shared" si="101"/>
        <v>0.26057626105935183</v>
      </c>
      <c r="G223" s="89">
        <v>19</v>
      </c>
      <c r="H223" s="103">
        <f t="shared" si="83"/>
        <v>32</v>
      </c>
      <c r="I223" s="103">
        <f t="shared" si="84"/>
        <v>1.1137500000000002</v>
      </c>
      <c r="J223" s="89" t="s">
        <v>74</v>
      </c>
      <c r="K223" s="89">
        <v>8</v>
      </c>
      <c r="L223" s="105">
        <f t="shared" si="102"/>
        <v>3.24</v>
      </c>
      <c r="M223" s="89">
        <v>2.97</v>
      </c>
      <c r="Q223" s="89">
        <v>0.27</v>
      </c>
      <c r="X223" s="106">
        <f t="shared" si="103"/>
        <v>9.9792000000000006E-3</v>
      </c>
      <c r="Y223" s="106">
        <f t="shared" si="85"/>
        <v>7.425000000000001E-3</v>
      </c>
      <c r="Z223" s="106">
        <f t="shared" si="86"/>
        <v>0</v>
      </c>
      <c r="AA223" s="106">
        <f t="shared" si="87"/>
        <v>0</v>
      </c>
      <c r="AB223" s="106">
        <f t="shared" si="88"/>
        <v>0</v>
      </c>
      <c r="AC223" s="106">
        <f t="shared" si="89"/>
        <v>0</v>
      </c>
      <c r="AD223" s="106">
        <f t="shared" si="90"/>
        <v>0</v>
      </c>
      <c r="AE223" s="106">
        <f t="shared" si="91"/>
        <v>0</v>
      </c>
      <c r="AF223" s="172">
        <f t="shared" si="97"/>
        <v>7.425000000000001E-3</v>
      </c>
      <c r="AG223" s="106">
        <f t="shared" si="92"/>
        <v>6.7500000000000014E-4</v>
      </c>
      <c r="AH223" s="106">
        <f t="shared" si="93"/>
        <v>0</v>
      </c>
      <c r="AI223" s="106">
        <f t="shared" si="94"/>
        <v>0</v>
      </c>
      <c r="AJ223" s="106">
        <f t="shared" si="95"/>
        <v>0</v>
      </c>
      <c r="AK223" s="106">
        <f t="shared" si="104"/>
        <v>8.1000000000000013E-3</v>
      </c>
      <c r="AL223" s="107">
        <f t="shared" si="96"/>
        <v>7.1502749999999997</v>
      </c>
    </row>
    <row r="224" spans="1:38" ht="12.75">
      <c r="A224" s="89">
        <v>7</v>
      </c>
      <c r="B224" s="89">
        <v>13</v>
      </c>
      <c r="C224" s="96">
        <v>0.31</v>
      </c>
      <c r="D224" s="96">
        <v>0.33</v>
      </c>
      <c r="E224" s="97">
        <v>3.24</v>
      </c>
      <c r="F224" s="102">
        <f t="shared" si="101"/>
        <v>0.26057626105935183</v>
      </c>
      <c r="G224" s="89">
        <v>19</v>
      </c>
      <c r="H224" s="103">
        <f t="shared" si="83"/>
        <v>32</v>
      </c>
      <c r="I224" s="103">
        <f t="shared" si="84"/>
        <v>1.0462500000000001</v>
      </c>
      <c r="J224" s="89" t="s">
        <v>74</v>
      </c>
      <c r="K224" s="89">
        <v>9</v>
      </c>
      <c r="L224" s="105">
        <f t="shared" si="102"/>
        <v>3.24</v>
      </c>
      <c r="M224" s="89">
        <v>2.2999999999999998</v>
      </c>
      <c r="Q224" s="89">
        <v>0.45</v>
      </c>
      <c r="U224" s="89">
        <v>0.49</v>
      </c>
      <c r="X224" s="106">
        <f t="shared" si="103"/>
        <v>9.9792000000000006E-3</v>
      </c>
      <c r="Y224" s="106">
        <f t="shared" si="85"/>
        <v>5.7499999999999999E-3</v>
      </c>
      <c r="Z224" s="106">
        <f t="shared" si="86"/>
        <v>0</v>
      </c>
      <c r="AA224" s="106">
        <f t="shared" si="87"/>
        <v>0</v>
      </c>
      <c r="AB224" s="106">
        <f t="shared" si="88"/>
        <v>0</v>
      </c>
      <c r="AC224" s="106">
        <f t="shared" si="89"/>
        <v>1.2250000000000002E-3</v>
      </c>
      <c r="AD224" s="106">
        <f t="shared" si="90"/>
        <v>0</v>
      </c>
      <c r="AE224" s="106">
        <f t="shared" si="91"/>
        <v>0</v>
      </c>
      <c r="AF224" s="172">
        <f t="shared" si="97"/>
        <v>6.9750000000000003E-3</v>
      </c>
      <c r="AG224" s="106">
        <f t="shared" si="92"/>
        <v>1.1250000000000001E-3</v>
      </c>
      <c r="AH224" s="106">
        <f t="shared" si="93"/>
        <v>0</v>
      </c>
      <c r="AI224" s="106">
        <f t="shared" si="94"/>
        <v>0</v>
      </c>
      <c r="AJ224" s="106">
        <f t="shared" si="95"/>
        <v>0</v>
      </c>
      <c r="AK224" s="106">
        <f t="shared" si="104"/>
        <v>8.1000000000000013E-3</v>
      </c>
      <c r="AL224" s="107">
        <f t="shared" si="96"/>
        <v>6.3641249999999996</v>
      </c>
    </row>
    <row r="225" spans="1:38" ht="12.75">
      <c r="A225" s="89">
        <v>7</v>
      </c>
      <c r="B225" s="89">
        <v>13</v>
      </c>
      <c r="C225" s="96">
        <v>0.31</v>
      </c>
      <c r="D225" s="96">
        <v>0.33</v>
      </c>
      <c r="E225" s="97">
        <v>3.24</v>
      </c>
      <c r="F225" s="102">
        <f t="shared" si="101"/>
        <v>0.26057626105935183</v>
      </c>
      <c r="G225" s="89">
        <v>19</v>
      </c>
      <c r="H225" s="103">
        <f t="shared" si="83"/>
        <v>32</v>
      </c>
      <c r="I225" s="103">
        <f t="shared" si="84"/>
        <v>0.41250000000000009</v>
      </c>
      <c r="J225" s="89" t="s">
        <v>74</v>
      </c>
      <c r="K225" s="89">
        <v>10</v>
      </c>
      <c r="L225" s="105">
        <f t="shared" si="102"/>
        <v>3.23</v>
      </c>
      <c r="M225" s="89">
        <v>1.1000000000000001</v>
      </c>
      <c r="Q225" s="89">
        <v>2.13</v>
      </c>
      <c r="X225" s="106">
        <f t="shared" si="103"/>
        <v>9.9484000000000013E-3</v>
      </c>
      <c r="Y225" s="106">
        <f t="shared" si="85"/>
        <v>2.7500000000000007E-3</v>
      </c>
      <c r="Z225" s="106">
        <f t="shared" si="86"/>
        <v>0</v>
      </c>
      <c r="AA225" s="106">
        <f t="shared" si="87"/>
        <v>0</v>
      </c>
      <c r="AB225" s="106">
        <f t="shared" si="88"/>
        <v>0</v>
      </c>
      <c r="AC225" s="106">
        <f t="shared" si="89"/>
        <v>0</v>
      </c>
      <c r="AD225" s="106">
        <f t="shared" si="90"/>
        <v>0</v>
      </c>
      <c r="AE225" s="106">
        <f t="shared" si="91"/>
        <v>0</v>
      </c>
      <c r="AF225" s="172">
        <f t="shared" si="97"/>
        <v>2.7500000000000007E-3</v>
      </c>
      <c r="AG225" s="106">
        <f t="shared" si="92"/>
        <v>5.3249999999999999E-3</v>
      </c>
      <c r="AH225" s="106">
        <f t="shared" si="93"/>
        <v>0</v>
      </c>
      <c r="AI225" s="106">
        <f t="shared" si="94"/>
        <v>0</v>
      </c>
      <c r="AJ225" s="106">
        <f t="shared" si="95"/>
        <v>0</v>
      </c>
      <c r="AK225" s="106">
        <f t="shared" si="104"/>
        <v>8.0750000000000006E-3</v>
      </c>
      <c r="AL225" s="107">
        <f t="shared" si="96"/>
        <v>2.64825</v>
      </c>
    </row>
    <row r="226" spans="1:38" ht="12.75">
      <c r="A226" s="89">
        <v>7</v>
      </c>
      <c r="B226" s="89">
        <v>13</v>
      </c>
      <c r="C226" s="96">
        <v>0.31</v>
      </c>
      <c r="D226" s="96">
        <v>0.33</v>
      </c>
      <c r="E226" s="97">
        <v>3.24</v>
      </c>
      <c r="F226" s="102">
        <f t="shared" si="101"/>
        <v>0.26057626105935183</v>
      </c>
      <c r="G226" s="89">
        <v>19</v>
      </c>
      <c r="H226" s="103">
        <f t="shared" si="83"/>
        <v>32</v>
      </c>
      <c r="I226" s="103">
        <f t="shared" si="84"/>
        <v>1.2150000000000003</v>
      </c>
      <c r="J226" s="89" t="s">
        <v>78</v>
      </c>
      <c r="K226" s="89">
        <v>1</v>
      </c>
      <c r="L226" s="105">
        <f t="shared" si="102"/>
        <v>3.24</v>
      </c>
      <c r="M226" s="89">
        <v>3.24</v>
      </c>
      <c r="X226" s="106">
        <f t="shared" si="103"/>
        <v>9.0979199999999989E-3</v>
      </c>
      <c r="Y226" s="106">
        <f t="shared" si="85"/>
        <v>8.1000000000000013E-3</v>
      </c>
      <c r="Z226" s="106">
        <f t="shared" si="86"/>
        <v>0</v>
      </c>
      <c r="AA226" s="106">
        <f t="shared" si="87"/>
        <v>0</v>
      </c>
      <c r="AB226" s="106">
        <f t="shared" si="88"/>
        <v>0</v>
      </c>
      <c r="AC226" s="106">
        <f t="shared" si="89"/>
        <v>0</v>
      </c>
      <c r="AD226" s="106">
        <f t="shared" si="90"/>
        <v>0</v>
      </c>
      <c r="AE226" s="106">
        <f t="shared" si="91"/>
        <v>0</v>
      </c>
      <c r="AF226" s="172">
        <f t="shared" si="97"/>
        <v>8.1000000000000013E-3</v>
      </c>
      <c r="AG226" s="106">
        <f t="shared" si="92"/>
        <v>0</v>
      </c>
      <c r="AH226" s="106">
        <f t="shared" si="93"/>
        <v>0</v>
      </c>
      <c r="AI226" s="106">
        <f t="shared" si="94"/>
        <v>0</v>
      </c>
      <c r="AJ226" s="106">
        <f t="shared" si="95"/>
        <v>0</v>
      </c>
      <c r="AK226" s="106">
        <f t="shared" si="104"/>
        <v>8.1000000000000013E-3</v>
      </c>
      <c r="AL226" s="107">
        <f t="shared" si="96"/>
        <v>7.8003</v>
      </c>
    </row>
    <row r="227" spans="1:38" ht="12.75">
      <c r="A227" s="89">
        <v>7</v>
      </c>
      <c r="B227" s="89">
        <v>13</v>
      </c>
      <c r="C227" s="96">
        <v>0.31</v>
      </c>
      <c r="D227" s="96">
        <v>0.33</v>
      </c>
      <c r="E227" s="97">
        <v>3.24</v>
      </c>
      <c r="F227" s="102">
        <f t="shared" si="101"/>
        <v>0.26057626105935183</v>
      </c>
      <c r="G227" s="89">
        <v>19</v>
      </c>
      <c r="H227" s="103">
        <f t="shared" si="83"/>
        <v>32</v>
      </c>
      <c r="I227" s="103">
        <f t="shared" si="84"/>
        <v>0.81000000000000016</v>
      </c>
      <c r="J227" s="89" t="s">
        <v>78</v>
      </c>
      <c r="K227" s="89">
        <v>2</v>
      </c>
      <c r="L227" s="105">
        <f t="shared" si="102"/>
        <v>2.63</v>
      </c>
      <c r="M227" s="89">
        <v>2.16</v>
      </c>
      <c r="Q227" s="89">
        <v>0.47</v>
      </c>
      <c r="X227" s="106">
        <f t="shared" si="103"/>
        <v>7.3850399999999998E-3</v>
      </c>
      <c r="Y227" s="106">
        <f t="shared" si="85"/>
        <v>5.4000000000000012E-3</v>
      </c>
      <c r="Z227" s="106">
        <f t="shared" si="86"/>
        <v>0</v>
      </c>
      <c r="AA227" s="106">
        <f t="shared" si="87"/>
        <v>0</v>
      </c>
      <c r="AB227" s="106">
        <f t="shared" si="88"/>
        <v>0</v>
      </c>
      <c r="AC227" s="106">
        <f t="shared" si="89"/>
        <v>0</v>
      </c>
      <c r="AD227" s="106">
        <f t="shared" si="90"/>
        <v>0</v>
      </c>
      <c r="AE227" s="106">
        <f t="shared" si="91"/>
        <v>0</v>
      </c>
      <c r="AF227" s="172">
        <f t="shared" si="97"/>
        <v>5.4000000000000012E-3</v>
      </c>
      <c r="AG227" s="106">
        <f t="shared" si="92"/>
        <v>1.175E-3</v>
      </c>
      <c r="AH227" s="106">
        <f t="shared" si="93"/>
        <v>0</v>
      </c>
      <c r="AI227" s="106">
        <f t="shared" si="94"/>
        <v>0</v>
      </c>
      <c r="AJ227" s="106">
        <f t="shared" si="95"/>
        <v>0</v>
      </c>
      <c r="AK227" s="106">
        <f t="shared" si="104"/>
        <v>6.575000000000001E-3</v>
      </c>
      <c r="AL227" s="107">
        <f t="shared" si="96"/>
        <v>5.2001999999999997</v>
      </c>
    </row>
    <row r="228" spans="1:38" ht="12.75">
      <c r="A228" s="89">
        <v>7</v>
      </c>
      <c r="B228" s="89">
        <v>13</v>
      </c>
      <c r="C228" s="96">
        <v>0.31</v>
      </c>
      <c r="D228" s="96">
        <v>0.33</v>
      </c>
      <c r="E228" s="97">
        <v>3.24</v>
      </c>
      <c r="F228" s="102">
        <f t="shared" si="101"/>
        <v>0.26057626105935183</v>
      </c>
      <c r="G228" s="89">
        <v>19</v>
      </c>
      <c r="H228" s="103">
        <f t="shared" si="83"/>
        <v>32</v>
      </c>
      <c r="I228" s="103">
        <f t="shared" si="84"/>
        <v>1.2150000000000003</v>
      </c>
      <c r="J228" s="89" t="s">
        <v>78</v>
      </c>
      <c r="K228" s="89">
        <v>3</v>
      </c>
      <c r="L228" s="105">
        <f t="shared" si="102"/>
        <v>3.24</v>
      </c>
      <c r="M228" s="89">
        <v>3.24</v>
      </c>
      <c r="X228" s="106">
        <f t="shared" si="103"/>
        <v>9.0979199999999989E-3</v>
      </c>
      <c r="Y228" s="106">
        <f t="shared" si="85"/>
        <v>8.1000000000000013E-3</v>
      </c>
      <c r="Z228" s="106">
        <f t="shared" si="86"/>
        <v>0</v>
      </c>
      <c r="AA228" s="106">
        <f t="shared" si="87"/>
        <v>0</v>
      </c>
      <c r="AB228" s="106">
        <f t="shared" si="88"/>
        <v>0</v>
      </c>
      <c r="AC228" s="106">
        <f t="shared" si="89"/>
        <v>0</v>
      </c>
      <c r="AD228" s="106">
        <f t="shared" si="90"/>
        <v>0</v>
      </c>
      <c r="AE228" s="106">
        <f t="shared" si="91"/>
        <v>0</v>
      </c>
      <c r="AF228" s="172">
        <f t="shared" si="97"/>
        <v>8.1000000000000013E-3</v>
      </c>
      <c r="AG228" s="106">
        <f t="shared" si="92"/>
        <v>0</v>
      </c>
      <c r="AH228" s="106">
        <f t="shared" si="93"/>
        <v>0</v>
      </c>
      <c r="AI228" s="106">
        <f t="shared" si="94"/>
        <v>0</v>
      </c>
      <c r="AJ228" s="106">
        <f t="shared" si="95"/>
        <v>0</v>
      </c>
      <c r="AK228" s="106">
        <f t="shared" si="104"/>
        <v>8.1000000000000013E-3</v>
      </c>
      <c r="AL228" s="107">
        <f t="shared" si="96"/>
        <v>7.8003</v>
      </c>
    </row>
    <row r="229" spans="1:38" ht="12.75">
      <c r="A229" s="89">
        <v>7</v>
      </c>
      <c r="B229" s="89">
        <v>13</v>
      </c>
      <c r="C229" s="96">
        <v>0.31</v>
      </c>
      <c r="D229" s="96">
        <v>0.33</v>
      </c>
      <c r="E229" s="97">
        <v>3.24</v>
      </c>
      <c r="F229" s="102">
        <f t="shared" si="101"/>
        <v>0.26057626105935183</v>
      </c>
      <c r="G229" s="89">
        <v>19</v>
      </c>
      <c r="H229" s="103">
        <f t="shared" si="83"/>
        <v>32</v>
      </c>
      <c r="I229" s="103">
        <f t="shared" si="84"/>
        <v>1.1812499999999999</v>
      </c>
      <c r="J229" s="89" t="s">
        <v>78</v>
      </c>
      <c r="K229" s="89">
        <v>4</v>
      </c>
      <c r="L229" s="105">
        <f t="shared" si="102"/>
        <v>3.2399999999999998</v>
      </c>
      <c r="M229" s="89">
        <v>2.09</v>
      </c>
      <c r="N229" s="89">
        <v>1.06</v>
      </c>
      <c r="Q229" s="89">
        <v>0.09</v>
      </c>
      <c r="X229" s="106">
        <f t="shared" si="103"/>
        <v>9.0979199999999989E-3</v>
      </c>
      <c r="Y229" s="106">
        <f t="shared" si="85"/>
        <v>5.2250000000000005E-3</v>
      </c>
      <c r="Z229" s="106">
        <f t="shared" si="86"/>
        <v>2.6500000000000004E-3</v>
      </c>
      <c r="AA229" s="106">
        <f t="shared" si="87"/>
        <v>0</v>
      </c>
      <c r="AB229" s="106">
        <f t="shared" si="88"/>
        <v>0</v>
      </c>
      <c r="AC229" s="106">
        <f t="shared" si="89"/>
        <v>0</v>
      </c>
      <c r="AD229" s="106">
        <f t="shared" si="90"/>
        <v>0</v>
      </c>
      <c r="AE229" s="106">
        <f t="shared" si="91"/>
        <v>0</v>
      </c>
      <c r="AF229" s="172">
        <f t="shared" si="97"/>
        <v>7.8750000000000001E-3</v>
      </c>
      <c r="AG229" s="106">
        <f t="shared" si="92"/>
        <v>2.2499999999999999E-4</v>
      </c>
      <c r="AH229" s="106">
        <f t="shared" si="93"/>
        <v>0</v>
      </c>
      <c r="AI229" s="106">
        <f t="shared" si="94"/>
        <v>0</v>
      </c>
      <c r="AJ229" s="106">
        <f t="shared" si="95"/>
        <v>0</v>
      </c>
      <c r="AK229" s="106">
        <f t="shared" si="104"/>
        <v>8.1000000000000013E-3</v>
      </c>
      <c r="AL229" s="107">
        <f t="shared" si="96"/>
        <v>7.5836249999999987</v>
      </c>
    </row>
    <row r="230" spans="1:38" ht="12.75">
      <c r="A230" s="89">
        <v>7</v>
      </c>
      <c r="B230" s="89">
        <v>13</v>
      </c>
      <c r="C230" s="96">
        <v>0.31</v>
      </c>
      <c r="D230" s="96">
        <v>0.33</v>
      </c>
      <c r="E230" s="97">
        <v>3.24</v>
      </c>
      <c r="F230" s="102">
        <f t="shared" si="101"/>
        <v>0.26057626105935183</v>
      </c>
      <c r="G230" s="89">
        <v>19</v>
      </c>
      <c r="H230" s="103">
        <f t="shared" si="83"/>
        <v>32</v>
      </c>
      <c r="I230" s="103">
        <f t="shared" si="84"/>
        <v>1.18875</v>
      </c>
      <c r="J230" s="89" t="s">
        <v>78</v>
      </c>
      <c r="K230" s="89">
        <v>5</v>
      </c>
      <c r="L230" s="105">
        <f t="shared" si="102"/>
        <v>3.2399999999999998</v>
      </c>
      <c r="M230" s="89">
        <v>2.36</v>
      </c>
      <c r="Q230" s="89">
        <v>7.0000000000000007E-2</v>
      </c>
      <c r="V230" s="89">
        <v>0.81</v>
      </c>
      <c r="X230" s="106">
        <f t="shared" si="103"/>
        <v>9.0979199999999989E-3</v>
      </c>
      <c r="Y230" s="106">
        <f t="shared" si="85"/>
        <v>5.8999999999999999E-3</v>
      </c>
      <c r="Z230" s="106">
        <f t="shared" si="86"/>
        <v>0</v>
      </c>
      <c r="AA230" s="106">
        <f t="shared" si="87"/>
        <v>0</v>
      </c>
      <c r="AB230" s="106">
        <f t="shared" si="88"/>
        <v>0</v>
      </c>
      <c r="AC230" s="106">
        <f t="shared" si="89"/>
        <v>0</v>
      </c>
      <c r="AD230" s="106">
        <f t="shared" si="90"/>
        <v>2.0250000000000003E-3</v>
      </c>
      <c r="AE230" s="106">
        <f t="shared" si="91"/>
        <v>0</v>
      </c>
      <c r="AF230" s="172">
        <f t="shared" si="97"/>
        <v>7.9249999999999998E-3</v>
      </c>
      <c r="AG230" s="106">
        <f t="shared" si="92"/>
        <v>1.7500000000000003E-4</v>
      </c>
      <c r="AH230" s="106">
        <f t="shared" si="93"/>
        <v>0</v>
      </c>
      <c r="AI230" s="106">
        <f t="shared" si="94"/>
        <v>0</v>
      </c>
      <c r="AJ230" s="106">
        <f t="shared" si="95"/>
        <v>0</v>
      </c>
      <c r="AK230" s="106">
        <f t="shared" si="104"/>
        <v>8.1000000000000013E-3</v>
      </c>
      <c r="AL230" s="107">
        <f t="shared" si="96"/>
        <v>7.1943749999999991</v>
      </c>
    </row>
    <row r="231" spans="1:38" ht="12.75">
      <c r="A231" s="89">
        <v>7</v>
      </c>
      <c r="B231" s="89">
        <v>13</v>
      </c>
      <c r="C231" s="96">
        <v>0.31</v>
      </c>
      <c r="D231" s="96">
        <v>0.33</v>
      </c>
      <c r="E231" s="97">
        <v>3.24</v>
      </c>
      <c r="F231" s="102">
        <f t="shared" si="101"/>
        <v>0.26057626105935183</v>
      </c>
      <c r="G231" s="89">
        <v>19</v>
      </c>
      <c r="H231" s="103">
        <f t="shared" si="83"/>
        <v>32</v>
      </c>
      <c r="I231" s="103">
        <f t="shared" si="84"/>
        <v>1.0327500000000003</v>
      </c>
      <c r="J231" s="89" t="s">
        <v>79</v>
      </c>
      <c r="K231" s="89">
        <v>5</v>
      </c>
      <c r="L231" s="97">
        <v>3.24</v>
      </c>
      <c r="X231" s="106">
        <f>L231*VLOOKUP(J231,dimension,2,FALSE)*VLOOKUP(J231,dimension,3,FALSE)*K231</f>
        <v>8.6184000000000018E-3</v>
      </c>
      <c r="Y231" s="106">
        <f t="shared" si="85"/>
        <v>0</v>
      </c>
      <c r="Z231" s="106">
        <f t="shared" si="86"/>
        <v>0</v>
      </c>
      <c r="AA231" s="106">
        <f t="shared" si="87"/>
        <v>0</v>
      </c>
      <c r="AB231" s="106">
        <f t="shared" si="88"/>
        <v>0</v>
      </c>
      <c r="AC231" s="106">
        <f t="shared" si="89"/>
        <v>0</v>
      </c>
      <c r="AD231" s="106">
        <f t="shared" si="90"/>
        <v>0</v>
      </c>
      <c r="AE231" s="106">
        <f t="shared" si="91"/>
        <v>6.8850000000000014E-3</v>
      </c>
      <c r="AF231" s="172">
        <f t="shared" si="97"/>
        <v>6.8850000000000014E-3</v>
      </c>
      <c r="AG231" s="106">
        <f t="shared" si="92"/>
        <v>0</v>
      </c>
      <c r="AH231" s="106">
        <f t="shared" si="93"/>
        <v>0</v>
      </c>
      <c r="AI231" s="106">
        <f t="shared" si="94"/>
        <v>0</v>
      </c>
      <c r="AJ231" s="106">
        <f t="shared" si="95"/>
        <v>0</v>
      </c>
      <c r="AK231" s="106">
        <f>L231*VLOOKUP(J231,dimension,4,FALSE)*VLOOKUP(J231,dimension,5,FALSE)*K231</f>
        <v>6.8850000000000022E-3</v>
      </c>
      <c r="AL231" s="107">
        <f t="shared" si="96"/>
        <v>5.8866750000000021</v>
      </c>
    </row>
    <row r="232" spans="1:38" ht="12.75">
      <c r="A232" s="89">
        <v>8</v>
      </c>
      <c r="B232" s="89">
        <v>14</v>
      </c>
      <c r="C232" s="96">
        <v>0.32</v>
      </c>
      <c r="D232" s="96">
        <v>0.34</v>
      </c>
      <c r="E232" s="97">
        <v>3.3</v>
      </c>
      <c r="F232" s="102">
        <f t="shared" si="101"/>
        <v>0.28224853798014105</v>
      </c>
      <c r="G232" s="89">
        <v>22</v>
      </c>
      <c r="H232" s="103">
        <f t="shared" si="83"/>
        <v>36</v>
      </c>
      <c r="I232" s="103">
        <f t="shared" si="84"/>
        <v>1.16625</v>
      </c>
      <c r="J232" s="89" t="s">
        <v>74</v>
      </c>
      <c r="K232" s="89">
        <v>1</v>
      </c>
      <c r="L232" s="105">
        <f t="shared" ref="L232:L247" si="105">SUM(M232:V232)</f>
        <v>3.3000000000000003</v>
      </c>
      <c r="M232" s="89">
        <v>1.89</v>
      </c>
      <c r="Q232" s="89">
        <v>0.19</v>
      </c>
      <c r="U232" s="89">
        <v>0.41</v>
      </c>
      <c r="V232" s="89">
        <v>0.81</v>
      </c>
      <c r="W232" s="89" t="s">
        <v>106</v>
      </c>
      <c r="X232" s="106">
        <f t="shared" ref="X232:X247" si="106">L232*VLOOKUP(J232,dimension,2,FALSE)*VLOOKUP(J232,dimension,3,FALSE)</f>
        <v>1.0164000000000001E-2</v>
      </c>
      <c r="Y232" s="106">
        <f t="shared" si="85"/>
        <v>4.725E-3</v>
      </c>
      <c r="Z232" s="106">
        <f t="shared" si="86"/>
        <v>0</v>
      </c>
      <c r="AA232" s="106">
        <f t="shared" si="87"/>
        <v>0</v>
      </c>
      <c r="AB232" s="106">
        <f t="shared" si="88"/>
        <v>0</v>
      </c>
      <c r="AC232" s="106">
        <f t="shared" si="89"/>
        <v>1.0250000000000001E-3</v>
      </c>
      <c r="AD232" s="106">
        <f t="shared" si="90"/>
        <v>2.0250000000000003E-3</v>
      </c>
      <c r="AE232" s="106">
        <f t="shared" si="91"/>
        <v>0</v>
      </c>
      <c r="AF232" s="172">
        <f t="shared" si="97"/>
        <v>7.7750000000000007E-3</v>
      </c>
      <c r="AG232" s="106">
        <f t="shared" si="92"/>
        <v>4.7500000000000011E-4</v>
      </c>
      <c r="AH232" s="106">
        <f t="shared" si="93"/>
        <v>0</v>
      </c>
      <c r="AI232" s="106">
        <f t="shared" si="94"/>
        <v>0</v>
      </c>
      <c r="AJ232" s="106">
        <f t="shared" si="95"/>
        <v>0</v>
      </c>
      <c r="AK232" s="106">
        <f t="shared" ref="AK232:AK247" si="107">L232*VLOOKUP(J232,dimension,4,FALSE)*VLOOKUP(J232,dimension,5,FALSE)</f>
        <v>8.2500000000000021E-3</v>
      </c>
      <c r="AL232" s="107">
        <f t="shared" si="96"/>
        <v>6.7547249999999988</v>
      </c>
    </row>
    <row r="233" spans="1:38" ht="12.75">
      <c r="A233" s="89">
        <v>8</v>
      </c>
      <c r="B233" s="89">
        <v>14</v>
      </c>
      <c r="C233" s="96">
        <v>0.32</v>
      </c>
      <c r="D233" s="96">
        <v>0.34</v>
      </c>
      <c r="E233" s="97">
        <v>3.3</v>
      </c>
      <c r="F233" s="102">
        <f t="shared" si="101"/>
        <v>0.28224853798014105</v>
      </c>
      <c r="G233" s="89">
        <v>22</v>
      </c>
      <c r="H233" s="103">
        <f t="shared" si="83"/>
        <v>36</v>
      </c>
      <c r="I233" s="103">
        <f t="shared" si="84"/>
        <v>1.16625</v>
      </c>
      <c r="J233" s="89" t="s">
        <v>74</v>
      </c>
      <c r="K233" s="89">
        <v>2</v>
      </c>
      <c r="L233" s="105">
        <f t="shared" si="105"/>
        <v>3.3000000000000003</v>
      </c>
      <c r="O233" s="89">
        <v>1.07</v>
      </c>
      <c r="P233" s="89">
        <v>2.04</v>
      </c>
      <c r="Q233" s="89">
        <v>7.0000000000000007E-2</v>
      </c>
      <c r="R233" s="89">
        <v>0.12</v>
      </c>
      <c r="X233" s="106">
        <f t="shared" si="106"/>
        <v>1.0164000000000001E-2</v>
      </c>
      <c r="Y233" s="106">
        <f t="shared" si="85"/>
        <v>0</v>
      </c>
      <c r="Z233" s="106">
        <f t="shared" si="86"/>
        <v>0</v>
      </c>
      <c r="AA233" s="106">
        <f t="shared" si="87"/>
        <v>2.6750000000000003E-3</v>
      </c>
      <c r="AB233" s="106">
        <f t="shared" si="88"/>
        <v>5.1000000000000004E-3</v>
      </c>
      <c r="AC233" s="106">
        <f t="shared" si="89"/>
        <v>0</v>
      </c>
      <c r="AD233" s="106">
        <f t="shared" si="90"/>
        <v>0</v>
      </c>
      <c r="AE233" s="106">
        <f t="shared" si="91"/>
        <v>0</v>
      </c>
      <c r="AF233" s="172">
        <f t="shared" si="97"/>
        <v>7.7750000000000007E-3</v>
      </c>
      <c r="AG233" s="106">
        <f t="shared" si="92"/>
        <v>1.7500000000000003E-4</v>
      </c>
      <c r="AH233" s="106">
        <f t="shared" si="93"/>
        <v>3.0000000000000003E-4</v>
      </c>
      <c r="AI233" s="106">
        <f t="shared" si="94"/>
        <v>0</v>
      </c>
      <c r="AJ233" s="106">
        <f t="shared" si="95"/>
        <v>0</v>
      </c>
      <c r="AK233" s="106">
        <f t="shared" si="107"/>
        <v>8.2500000000000021E-3</v>
      </c>
      <c r="AL233" s="107">
        <f t="shared" si="96"/>
        <v>6.4640250000000004</v>
      </c>
    </row>
    <row r="234" spans="1:38" ht="12.75">
      <c r="A234" s="89">
        <v>8</v>
      </c>
      <c r="B234" s="89">
        <v>14</v>
      </c>
      <c r="C234" s="96">
        <v>0.32</v>
      </c>
      <c r="D234" s="96">
        <v>0.34</v>
      </c>
      <c r="E234" s="97">
        <v>3.3</v>
      </c>
      <c r="F234" s="102">
        <f t="shared" si="101"/>
        <v>0.28224853798014105</v>
      </c>
      <c r="G234" s="89">
        <v>22</v>
      </c>
      <c r="H234" s="103">
        <f t="shared" si="83"/>
        <v>36</v>
      </c>
      <c r="I234" s="103">
        <f t="shared" si="84"/>
        <v>1.1175000000000002</v>
      </c>
      <c r="J234" s="89" t="s">
        <v>74</v>
      </c>
      <c r="K234" s="89">
        <v>3</v>
      </c>
      <c r="L234" s="105">
        <f t="shared" si="105"/>
        <v>3.3</v>
      </c>
      <c r="M234" s="89">
        <v>0.98</v>
      </c>
      <c r="N234" s="89">
        <v>1.05</v>
      </c>
      <c r="Q234" s="89">
        <v>0.32</v>
      </c>
      <c r="U234" s="89">
        <v>0.34</v>
      </c>
      <c r="V234" s="89">
        <v>0.61</v>
      </c>
      <c r="X234" s="106">
        <f t="shared" si="106"/>
        <v>1.0163999999999999E-2</v>
      </c>
      <c r="Y234" s="106">
        <f t="shared" si="85"/>
        <v>2.4500000000000004E-3</v>
      </c>
      <c r="Z234" s="106">
        <f t="shared" si="86"/>
        <v>2.6250000000000006E-3</v>
      </c>
      <c r="AA234" s="106">
        <f t="shared" si="87"/>
        <v>0</v>
      </c>
      <c r="AB234" s="106">
        <f t="shared" si="88"/>
        <v>0</v>
      </c>
      <c r="AC234" s="106">
        <f t="shared" si="89"/>
        <v>8.5000000000000006E-4</v>
      </c>
      <c r="AD234" s="106">
        <f t="shared" si="90"/>
        <v>1.5250000000000001E-3</v>
      </c>
      <c r="AE234" s="106">
        <f t="shared" si="91"/>
        <v>0</v>
      </c>
      <c r="AF234" s="172">
        <f t="shared" si="97"/>
        <v>7.4500000000000018E-3</v>
      </c>
      <c r="AG234" s="106">
        <f t="shared" si="92"/>
        <v>8.0000000000000004E-4</v>
      </c>
      <c r="AH234" s="106">
        <f t="shared" si="93"/>
        <v>0</v>
      </c>
      <c r="AI234" s="106">
        <f t="shared" si="94"/>
        <v>0</v>
      </c>
      <c r="AJ234" s="106">
        <f t="shared" si="95"/>
        <v>0</v>
      </c>
      <c r="AK234" s="106">
        <f t="shared" si="107"/>
        <v>8.2500000000000004E-3</v>
      </c>
      <c r="AL234" s="107">
        <f t="shared" si="96"/>
        <v>6.6001499999999993</v>
      </c>
    </row>
    <row r="235" spans="1:38" ht="12.75">
      <c r="A235" s="89">
        <v>8</v>
      </c>
      <c r="B235" s="89">
        <v>14</v>
      </c>
      <c r="C235" s="96">
        <v>0.32</v>
      </c>
      <c r="D235" s="96">
        <v>0.34</v>
      </c>
      <c r="E235" s="97">
        <v>3.3</v>
      </c>
      <c r="F235" s="102">
        <f t="shared" si="101"/>
        <v>0.28224853798014105</v>
      </c>
      <c r="G235" s="89">
        <v>22</v>
      </c>
      <c r="H235" s="103">
        <f t="shared" si="83"/>
        <v>36</v>
      </c>
      <c r="I235" s="103">
        <f t="shared" si="84"/>
        <v>1.0387500000000001</v>
      </c>
      <c r="J235" s="89" t="s">
        <v>74</v>
      </c>
      <c r="K235" s="89">
        <v>4</v>
      </c>
      <c r="L235" s="105">
        <f t="shared" si="105"/>
        <v>3.3</v>
      </c>
      <c r="M235" s="89">
        <v>1.54</v>
      </c>
      <c r="Q235" s="89">
        <v>0.53</v>
      </c>
      <c r="U235" s="89">
        <v>0.51</v>
      </c>
      <c r="V235" s="89">
        <v>0.72</v>
      </c>
      <c r="X235" s="106">
        <f t="shared" si="106"/>
        <v>1.0163999999999999E-2</v>
      </c>
      <c r="Y235" s="106">
        <f t="shared" si="85"/>
        <v>3.850000000000001E-3</v>
      </c>
      <c r="Z235" s="106">
        <f t="shared" si="86"/>
        <v>0</v>
      </c>
      <c r="AA235" s="106">
        <f t="shared" si="87"/>
        <v>0</v>
      </c>
      <c r="AB235" s="106">
        <f t="shared" si="88"/>
        <v>0</v>
      </c>
      <c r="AC235" s="106">
        <f t="shared" si="89"/>
        <v>1.2750000000000001E-3</v>
      </c>
      <c r="AD235" s="106">
        <f t="shared" si="90"/>
        <v>1.8E-3</v>
      </c>
      <c r="AE235" s="106">
        <f t="shared" si="91"/>
        <v>0</v>
      </c>
      <c r="AF235" s="172">
        <f t="shared" si="97"/>
        <v>6.9250000000000006E-3</v>
      </c>
      <c r="AG235" s="106">
        <f t="shared" si="92"/>
        <v>1.3250000000000002E-3</v>
      </c>
      <c r="AH235" s="106">
        <f t="shared" si="93"/>
        <v>0</v>
      </c>
      <c r="AI235" s="106">
        <f t="shared" si="94"/>
        <v>0</v>
      </c>
      <c r="AJ235" s="106">
        <f t="shared" si="95"/>
        <v>0</v>
      </c>
      <c r="AK235" s="106">
        <f t="shared" si="107"/>
        <v>8.2500000000000004E-3</v>
      </c>
      <c r="AL235" s="107">
        <f t="shared" si="96"/>
        <v>5.9127749999999999</v>
      </c>
    </row>
    <row r="236" spans="1:38" ht="12.75">
      <c r="A236" s="89">
        <v>8</v>
      </c>
      <c r="B236" s="89">
        <v>14</v>
      </c>
      <c r="C236" s="96">
        <v>0.32</v>
      </c>
      <c r="D236" s="96">
        <v>0.34</v>
      </c>
      <c r="E236" s="97">
        <v>3.3</v>
      </c>
      <c r="F236" s="102">
        <f t="shared" si="101"/>
        <v>0.28224853798014105</v>
      </c>
      <c r="G236" s="89">
        <v>22</v>
      </c>
      <c r="H236" s="103">
        <f t="shared" si="83"/>
        <v>36</v>
      </c>
      <c r="I236" s="103">
        <f t="shared" si="84"/>
        <v>1.1025</v>
      </c>
      <c r="J236" s="89" t="s">
        <v>74</v>
      </c>
      <c r="K236" s="89">
        <v>5</v>
      </c>
      <c r="L236" s="105">
        <f t="shared" si="105"/>
        <v>3.3000000000000003</v>
      </c>
      <c r="P236" s="89">
        <v>2.19</v>
      </c>
      <c r="Q236" s="89">
        <v>0.16</v>
      </c>
      <c r="R236" s="89">
        <v>0.2</v>
      </c>
      <c r="V236" s="89">
        <v>0.75</v>
      </c>
      <c r="X236" s="106">
        <f t="shared" si="106"/>
        <v>1.0164000000000001E-2</v>
      </c>
      <c r="Y236" s="106">
        <f t="shared" si="85"/>
        <v>0</v>
      </c>
      <c r="Z236" s="106">
        <f t="shared" si="86"/>
        <v>0</v>
      </c>
      <c r="AA236" s="106">
        <f t="shared" si="87"/>
        <v>0</v>
      </c>
      <c r="AB236" s="106">
        <f t="shared" si="88"/>
        <v>5.4750000000000007E-3</v>
      </c>
      <c r="AC236" s="106">
        <f t="shared" si="89"/>
        <v>0</v>
      </c>
      <c r="AD236" s="106">
        <f t="shared" si="90"/>
        <v>1.8750000000000004E-3</v>
      </c>
      <c r="AE236" s="106">
        <f t="shared" si="91"/>
        <v>0</v>
      </c>
      <c r="AF236" s="172">
        <f t="shared" si="97"/>
        <v>7.3500000000000006E-3</v>
      </c>
      <c r="AG236" s="106">
        <f t="shared" si="92"/>
        <v>4.0000000000000002E-4</v>
      </c>
      <c r="AH236" s="106">
        <f t="shared" si="93"/>
        <v>5.0000000000000012E-4</v>
      </c>
      <c r="AI236" s="106">
        <f t="shared" si="94"/>
        <v>0</v>
      </c>
      <c r="AJ236" s="106">
        <f t="shared" si="95"/>
        <v>0</v>
      </c>
      <c r="AK236" s="106">
        <f t="shared" si="107"/>
        <v>8.2500000000000021E-3</v>
      </c>
      <c r="AL236" s="107">
        <f t="shared" si="96"/>
        <v>5.8846500000000006</v>
      </c>
    </row>
    <row r="237" spans="1:38" ht="12.75">
      <c r="A237" s="89">
        <v>8</v>
      </c>
      <c r="B237" s="89">
        <v>14</v>
      </c>
      <c r="C237" s="96">
        <v>0.32</v>
      </c>
      <c r="D237" s="96">
        <v>0.34</v>
      </c>
      <c r="E237" s="97">
        <v>3.3</v>
      </c>
      <c r="F237" s="102">
        <f t="shared" si="101"/>
        <v>0.28224853798014105</v>
      </c>
      <c r="G237" s="89">
        <v>22</v>
      </c>
      <c r="H237" s="103">
        <f t="shared" si="83"/>
        <v>36</v>
      </c>
      <c r="I237" s="103">
        <f t="shared" si="84"/>
        <v>1.0462500000000001</v>
      </c>
      <c r="J237" s="89" t="s">
        <v>74</v>
      </c>
      <c r="K237" s="89">
        <v>6</v>
      </c>
      <c r="L237" s="105">
        <f t="shared" si="105"/>
        <v>3.01</v>
      </c>
      <c r="P237" s="89">
        <v>2.13</v>
      </c>
      <c r="Q237" s="89">
        <v>0.03</v>
      </c>
      <c r="R237" s="89">
        <v>0.19</v>
      </c>
      <c r="V237" s="89">
        <v>0.66</v>
      </c>
      <c r="X237" s="106">
        <f t="shared" si="106"/>
        <v>9.2707999999999992E-3</v>
      </c>
      <c r="Y237" s="106">
        <f t="shared" si="85"/>
        <v>0</v>
      </c>
      <c r="Z237" s="106">
        <f t="shared" si="86"/>
        <v>0</v>
      </c>
      <c r="AA237" s="106">
        <f t="shared" si="87"/>
        <v>0</v>
      </c>
      <c r="AB237" s="106">
        <f t="shared" si="88"/>
        <v>5.3249999999999999E-3</v>
      </c>
      <c r="AC237" s="106">
        <f t="shared" si="89"/>
        <v>0</v>
      </c>
      <c r="AD237" s="106">
        <f t="shared" si="90"/>
        <v>1.6500000000000002E-3</v>
      </c>
      <c r="AE237" s="106">
        <f t="shared" si="91"/>
        <v>0</v>
      </c>
      <c r="AF237" s="172">
        <f t="shared" si="97"/>
        <v>6.9750000000000003E-3</v>
      </c>
      <c r="AG237" s="106">
        <f t="shared" si="92"/>
        <v>7.5000000000000007E-5</v>
      </c>
      <c r="AH237" s="106">
        <f t="shared" si="93"/>
        <v>4.7500000000000011E-4</v>
      </c>
      <c r="AI237" s="106">
        <f t="shared" si="94"/>
        <v>0</v>
      </c>
      <c r="AJ237" s="106">
        <f t="shared" si="95"/>
        <v>0</v>
      </c>
      <c r="AK237" s="106">
        <f t="shared" si="107"/>
        <v>7.5250000000000004E-3</v>
      </c>
      <c r="AL237" s="107">
        <f t="shared" si="96"/>
        <v>5.5937249999999992</v>
      </c>
    </row>
    <row r="238" spans="1:38" ht="12.75">
      <c r="A238" s="89">
        <v>8</v>
      </c>
      <c r="B238" s="89">
        <v>14</v>
      </c>
      <c r="C238" s="96">
        <v>0.32</v>
      </c>
      <c r="D238" s="96">
        <v>0.34</v>
      </c>
      <c r="E238" s="97">
        <v>3.3</v>
      </c>
      <c r="F238" s="102">
        <f t="shared" si="101"/>
        <v>0.28224853798014105</v>
      </c>
      <c r="G238" s="89">
        <v>22</v>
      </c>
      <c r="H238" s="103">
        <f t="shared" si="83"/>
        <v>36</v>
      </c>
      <c r="I238" s="103">
        <f t="shared" si="84"/>
        <v>1.1812500000000004</v>
      </c>
      <c r="J238" s="89" t="s">
        <v>74</v>
      </c>
      <c r="K238" s="89">
        <v>7</v>
      </c>
      <c r="L238" s="105">
        <f t="shared" si="105"/>
        <v>3.3</v>
      </c>
      <c r="M238" s="89">
        <v>1.56</v>
      </c>
      <c r="Q238" s="89">
        <v>0.15</v>
      </c>
      <c r="V238" s="89">
        <v>1.59</v>
      </c>
      <c r="X238" s="106">
        <f t="shared" si="106"/>
        <v>1.0163999999999999E-2</v>
      </c>
      <c r="Y238" s="106">
        <f t="shared" si="85"/>
        <v>3.9000000000000007E-3</v>
      </c>
      <c r="Z238" s="106">
        <f t="shared" si="86"/>
        <v>0</v>
      </c>
      <c r="AA238" s="106">
        <f t="shared" si="87"/>
        <v>0</v>
      </c>
      <c r="AB238" s="106">
        <f t="shared" si="88"/>
        <v>0</v>
      </c>
      <c r="AC238" s="106">
        <f t="shared" si="89"/>
        <v>0</v>
      </c>
      <c r="AD238" s="106">
        <f t="shared" si="90"/>
        <v>3.9750000000000011E-3</v>
      </c>
      <c r="AE238" s="106">
        <f t="shared" si="91"/>
        <v>0</v>
      </c>
      <c r="AF238" s="172">
        <f t="shared" si="97"/>
        <v>7.8750000000000018E-3</v>
      </c>
      <c r="AG238" s="106">
        <f t="shared" si="92"/>
        <v>3.7500000000000001E-4</v>
      </c>
      <c r="AH238" s="106">
        <f t="shared" si="93"/>
        <v>0</v>
      </c>
      <c r="AI238" s="106">
        <f t="shared" si="94"/>
        <v>0</v>
      </c>
      <c r="AJ238" s="106">
        <f t="shared" si="95"/>
        <v>0</v>
      </c>
      <c r="AK238" s="106">
        <f t="shared" si="107"/>
        <v>8.2500000000000004E-3</v>
      </c>
      <c r="AL238" s="107">
        <f t="shared" si="96"/>
        <v>6.7250250000000005</v>
      </c>
    </row>
    <row r="239" spans="1:38" ht="12.75">
      <c r="A239" s="89">
        <v>8</v>
      </c>
      <c r="B239" s="89">
        <v>14</v>
      </c>
      <c r="C239" s="96">
        <v>0.32</v>
      </c>
      <c r="D239" s="96">
        <v>0.34</v>
      </c>
      <c r="E239" s="97">
        <v>3.3</v>
      </c>
      <c r="F239" s="102">
        <f t="shared" si="101"/>
        <v>0.28224853798014105</v>
      </c>
      <c r="G239" s="89">
        <v>22</v>
      </c>
      <c r="H239" s="103">
        <f t="shared" si="83"/>
        <v>36</v>
      </c>
      <c r="I239" s="103">
        <f t="shared" si="84"/>
        <v>1.08</v>
      </c>
      <c r="J239" s="89" t="s">
        <v>74</v>
      </c>
      <c r="K239" s="89">
        <v>8</v>
      </c>
      <c r="L239" s="105">
        <f t="shared" si="105"/>
        <v>3.1</v>
      </c>
      <c r="O239" s="89">
        <v>2.88</v>
      </c>
      <c r="Q239" s="89">
        <v>0.22</v>
      </c>
      <c r="X239" s="106">
        <f t="shared" si="106"/>
        <v>9.5480000000000009E-3</v>
      </c>
      <c r="Y239" s="106">
        <f t="shared" si="85"/>
        <v>0</v>
      </c>
      <c r="Z239" s="106">
        <f t="shared" si="86"/>
        <v>0</v>
      </c>
      <c r="AA239" s="106">
        <f t="shared" si="87"/>
        <v>7.1999999999999998E-3</v>
      </c>
      <c r="AB239" s="106">
        <f t="shared" si="88"/>
        <v>0</v>
      </c>
      <c r="AC239" s="106">
        <f t="shared" si="89"/>
        <v>0</v>
      </c>
      <c r="AD239" s="106">
        <f t="shared" si="90"/>
        <v>0</v>
      </c>
      <c r="AE239" s="106">
        <f t="shared" si="91"/>
        <v>0</v>
      </c>
      <c r="AF239" s="172">
        <f t="shared" si="97"/>
        <v>7.1999999999999998E-3</v>
      </c>
      <c r="AG239" s="106">
        <f t="shared" si="92"/>
        <v>5.5000000000000003E-4</v>
      </c>
      <c r="AH239" s="106">
        <f t="shared" si="93"/>
        <v>0</v>
      </c>
      <c r="AI239" s="106">
        <f t="shared" si="94"/>
        <v>0</v>
      </c>
      <c r="AJ239" s="106">
        <f t="shared" si="95"/>
        <v>0</v>
      </c>
      <c r="AK239" s="106">
        <f t="shared" si="107"/>
        <v>7.7500000000000017E-3</v>
      </c>
      <c r="AL239" s="107">
        <f t="shared" si="96"/>
        <v>6.1560000000000006</v>
      </c>
    </row>
    <row r="240" spans="1:38" ht="12.75">
      <c r="A240" s="89">
        <v>8</v>
      </c>
      <c r="B240" s="89">
        <v>14</v>
      </c>
      <c r="C240" s="96">
        <v>0.32</v>
      </c>
      <c r="D240" s="96">
        <v>0.34</v>
      </c>
      <c r="E240" s="97">
        <v>3.3</v>
      </c>
      <c r="F240" s="102">
        <f t="shared" si="101"/>
        <v>0.28224853798014105</v>
      </c>
      <c r="G240" s="89">
        <v>22</v>
      </c>
      <c r="H240" s="103">
        <f t="shared" si="83"/>
        <v>36</v>
      </c>
      <c r="I240" s="103">
        <f t="shared" si="84"/>
        <v>0.86249999999999993</v>
      </c>
      <c r="J240" s="89" t="s">
        <v>74</v>
      </c>
      <c r="K240" s="89">
        <v>9</v>
      </c>
      <c r="L240" s="105">
        <f t="shared" si="105"/>
        <v>3.3</v>
      </c>
      <c r="M240" s="89">
        <v>1.21</v>
      </c>
      <c r="N240" s="89">
        <v>1.0900000000000001</v>
      </c>
      <c r="Q240" s="89">
        <v>0.71</v>
      </c>
      <c r="R240" s="89">
        <v>0.28999999999999998</v>
      </c>
      <c r="X240" s="106">
        <f t="shared" si="106"/>
        <v>1.0163999999999999E-2</v>
      </c>
      <c r="Y240" s="106">
        <f t="shared" si="85"/>
        <v>3.0249999999999999E-3</v>
      </c>
      <c r="Z240" s="106">
        <f t="shared" si="86"/>
        <v>2.7250000000000004E-3</v>
      </c>
      <c r="AA240" s="106">
        <f t="shared" si="87"/>
        <v>0</v>
      </c>
      <c r="AB240" s="106">
        <f t="shared" si="88"/>
        <v>0</v>
      </c>
      <c r="AC240" s="106">
        <f t="shared" si="89"/>
        <v>0</v>
      </c>
      <c r="AD240" s="106">
        <f t="shared" si="90"/>
        <v>0</v>
      </c>
      <c r="AE240" s="106">
        <f t="shared" si="91"/>
        <v>0</v>
      </c>
      <c r="AF240" s="172">
        <f t="shared" si="97"/>
        <v>5.7499999999999999E-3</v>
      </c>
      <c r="AG240" s="106">
        <f t="shared" si="92"/>
        <v>1.7749999999999999E-3</v>
      </c>
      <c r="AH240" s="106">
        <f t="shared" si="93"/>
        <v>7.2499999999999995E-4</v>
      </c>
      <c r="AI240" s="106">
        <f t="shared" si="94"/>
        <v>0</v>
      </c>
      <c r="AJ240" s="106">
        <f t="shared" si="95"/>
        <v>0</v>
      </c>
      <c r="AK240" s="106">
        <f t="shared" si="107"/>
        <v>8.2500000000000004E-3</v>
      </c>
      <c r="AL240" s="107">
        <f t="shared" si="96"/>
        <v>5.5372499999999993</v>
      </c>
    </row>
    <row r="241" spans="1:38" ht="12.75">
      <c r="A241" s="89">
        <v>8</v>
      </c>
      <c r="B241" s="89">
        <v>14</v>
      </c>
      <c r="C241" s="96">
        <v>0.32</v>
      </c>
      <c r="D241" s="96">
        <v>0.34</v>
      </c>
      <c r="E241" s="97">
        <v>3.3</v>
      </c>
      <c r="F241" s="102">
        <f t="shared" si="101"/>
        <v>0.28224853798014105</v>
      </c>
      <c r="G241" s="89">
        <v>22</v>
      </c>
      <c r="H241" s="103">
        <f t="shared" si="83"/>
        <v>36</v>
      </c>
      <c r="I241" s="103">
        <f t="shared" si="84"/>
        <v>0.9900000000000001</v>
      </c>
      <c r="J241" s="89" t="s">
        <v>74</v>
      </c>
      <c r="K241" s="89">
        <v>10</v>
      </c>
      <c r="L241" s="105">
        <f t="shared" si="105"/>
        <v>2.9799999999999995</v>
      </c>
      <c r="M241" s="89">
        <v>1.64</v>
      </c>
      <c r="N241" s="89">
        <v>1</v>
      </c>
      <c r="Q241" s="89">
        <v>0.34</v>
      </c>
      <c r="W241" s="89" t="s">
        <v>105</v>
      </c>
      <c r="X241" s="106">
        <f t="shared" si="106"/>
        <v>9.178399999999998E-3</v>
      </c>
      <c r="Y241" s="106">
        <f t="shared" si="85"/>
        <v>4.1000000000000003E-3</v>
      </c>
      <c r="Z241" s="106">
        <f t="shared" si="86"/>
        <v>2.5000000000000005E-3</v>
      </c>
      <c r="AA241" s="106">
        <f t="shared" si="87"/>
        <v>0</v>
      </c>
      <c r="AB241" s="106">
        <f t="shared" si="88"/>
        <v>0</v>
      </c>
      <c r="AC241" s="106">
        <f t="shared" si="89"/>
        <v>0</v>
      </c>
      <c r="AD241" s="106">
        <f t="shared" si="90"/>
        <v>0</v>
      </c>
      <c r="AE241" s="106">
        <f t="shared" si="91"/>
        <v>0</v>
      </c>
      <c r="AF241" s="172">
        <f t="shared" si="97"/>
        <v>6.6000000000000008E-3</v>
      </c>
      <c r="AG241" s="106">
        <f t="shared" si="92"/>
        <v>8.5000000000000006E-4</v>
      </c>
      <c r="AH241" s="106">
        <f t="shared" si="93"/>
        <v>0</v>
      </c>
      <c r="AI241" s="106">
        <f t="shared" si="94"/>
        <v>0</v>
      </c>
      <c r="AJ241" s="106">
        <f t="shared" si="95"/>
        <v>0</v>
      </c>
      <c r="AK241" s="106">
        <f t="shared" si="107"/>
        <v>7.45E-3</v>
      </c>
      <c r="AL241" s="107">
        <f t="shared" si="96"/>
        <v>6.3557999999999986</v>
      </c>
    </row>
    <row r="242" spans="1:38" ht="12.75">
      <c r="A242" s="89">
        <v>8</v>
      </c>
      <c r="B242" s="89">
        <v>14</v>
      </c>
      <c r="C242" s="96">
        <v>0.32</v>
      </c>
      <c r="D242" s="96">
        <v>0.34</v>
      </c>
      <c r="E242" s="97">
        <v>3.3</v>
      </c>
      <c r="F242" s="102">
        <f t="shared" si="101"/>
        <v>0.28224853798014105</v>
      </c>
      <c r="G242" s="89">
        <v>22</v>
      </c>
      <c r="H242" s="103">
        <f t="shared" si="83"/>
        <v>36</v>
      </c>
      <c r="I242" s="103">
        <f t="shared" si="84"/>
        <v>1.1174999999999999</v>
      </c>
      <c r="J242" s="89" t="s">
        <v>74</v>
      </c>
      <c r="K242" s="89">
        <v>11</v>
      </c>
      <c r="L242" s="105">
        <f t="shared" si="105"/>
        <v>2.98</v>
      </c>
      <c r="O242" s="89">
        <v>2.98</v>
      </c>
      <c r="X242" s="106">
        <f t="shared" si="106"/>
        <v>9.1783999999999998E-3</v>
      </c>
      <c r="Y242" s="106">
        <f t="shared" si="85"/>
        <v>0</v>
      </c>
      <c r="Z242" s="106">
        <f t="shared" si="86"/>
        <v>0</v>
      </c>
      <c r="AA242" s="106">
        <f t="shared" si="87"/>
        <v>7.45E-3</v>
      </c>
      <c r="AB242" s="106">
        <f t="shared" si="88"/>
        <v>0</v>
      </c>
      <c r="AC242" s="106">
        <f t="shared" si="89"/>
        <v>0</v>
      </c>
      <c r="AD242" s="106">
        <f t="shared" si="90"/>
        <v>0</v>
      </c>
      <c r="AE242" s="106">
        <f t="shared" si="91"/>
        <v>0</v>
      </c>
      <c r="AF242" s="172">
        <f t="shared" si="97"/>
        <v>7.45E-3</v>
      </c>
      <c r="AG242" s="106">
        <f t="shared" si="92"/>
        <v>0</v>
      </c>
      <c r="AH242" s="106">
        <f t="shared" si="93"/>
        <v>0</v>
      </c>
      <c r="AI242" s="106">
        <f t="shared" si="94"/>
        <v>0</v>
      </c>
      <c r="AJ242" s="106">
        <f t="shared" si="95"/>
        <v>0</v>
      </c>
      <c r="AK242" s="106">
        <f t="shared" si="107"/>
        <v>7.45E-3</v>
      </c>
      <c r="AL242" s="107">
        <f t="shared" si="96"/>
        <v>6.3697500000000007</v>
      </c>
    </row>
    <row r="243" spans="1:38" ht="12.75">
      <c r="A243" s="89">
        <v>8</v>
      </c>
      <c r="B243" s="89">
        <v>14</v>
      </c>
      <c r="C243" s="96">
        <v>0.32</v>
      </c>
      <c r="D243" s="96">
        <v>0.34</v>
      </c>
      <c r="E243" s="97">
        <v>3.3</v>
      </c>
      <c r="F243" s="102">
        <f t="shared" si="101"/>
        <v>0.28224853798014105</v>
      </c>
      <c r="G243" s="89">
        <v>22</v>
      </c>
      <c r="H243" s="103">
        <f t="shared" si="83"/>
        <v>36</v>
      </c>
      <c r="I243" s="103">
        <f t="shared" si="84"/>
        <v>1.1737500000000001</v>
      </c>
      <c r="J243" s="89" t="s">
        <v>74</v>
      </c>
      <c r="K243" s="89">
        <v>12</v>
      </c>
      <c r="L243" s="105">
        <f t="shared" si="105"/>
        <v>3.2800000000000002</v>
      </c>
      <c r="M243" s="89">
        <v>1.2</v>
      </c>
      <c r="N243" s="89">
        <v>1.46</v>
      </c>
      <c r="Q243" s="89">
        <v>0.15</v>
      </c>
      <c r="U243" s="89">
        <v>0.47</v>
      </c>
      <c r="W243" s="89" t="s">
        <v>105</v>
      </c>
      <c r="X243" s="106">
        <f t="shared" si="106"/>
        <v>1.0102400000000001E-2</v>
      </c>
      <c r="Y243" s="106">
        <f t="shared" si="85"/>
        <v>3.0000000000000001E-3</v>
      </c>
      <c r="Z243" s="106">
        <f t="shared" si="86"/>
        <v>3.65E-3</v>
      </c>
      <c r="AA243" s="106">
        <f t="shared" si="87"/>
        <v>0</v>
      </c>
      <c r="AB243" s="106">
        <f t="shared" si="88"/>
        <v>0</v>
      </c>
      <c r="AC243" s="106">
        <f t="shared" si="89"/>
        <v>1.175E-3</v>
      </c>
      <c r="AD243" s="106">
        <f t="shared" si="90"/>
        <v>0</v>
      </c>
      <c r="AE243" s="106">
        <f t="shared" si="91"/>
        <v>0</v>
      </c>
      <c r="AF243" s="172">
        <f t="shared" si="97"/>
        <v>7.8250000000000004E-3</v>
      </c>
      <c r="AG243" s="106">
        <f t="shared" si="92"/>
        <v>3.7500000000000001E-4</v>
      </c>
      <c r="AH243" s="106">
        <f t="shared" si="93"/>
        <v>0</v>
      </c>
      <c r="AI243" s="106">
        <f t="shared" si="94"/>
        <v>0</v>
      </c>
      <c r="AJ243" s="106">
        <f t="shared" si="95"/>
        <v>0</v>
      </c>
      <c r="AK243" s="106">
        <f t="shared" si="107"/>
        <v>8.2000000000000024E-3</v>
      </c>
      <c r="AL243" s="107">
        <f t="shared" si="96"/>
        <v>7.197074999999999</v>
      </c>
    </row>
    <row r="244" spans="1:38" ht="12.75">
      <c r="A244" s="89">
        <v>8</v>
      </c>
      <c r="B244" s="89">
        <v>14</v>
      </c>
      <c r="C244" s="96">
        <v>0.32</v>
      </c>
      <c r="D244" s="96">
        <v>0.34</v>
      </c>
      <c r="E244" s="97">
        <v>3.3</v>
      </c>
      <c r="F244" s="102">
        <f t="shared" si="101"/>
        <v>0.28224853798014105</v>
      </c>
      <c r="G244" s="89">
        <v>22</v>
      </c>
      <c r="H244" s="103">
        <f t="shared" si="83"/>
        <v>36</v>
      </c>
      <c r="I244" s="103">
        <f t="shared" si="84"/>
        <v>1.18875</v>
      </c>
      <c r="J244" s="89" t="s">
        <v>74</v>
      </c>
      <c r="K244" s="89">
        <v>13</v>
      </c>
      <c r="L244" s="105">
        <f t="shared" si="105"/>
        <v>3.3</v>
      </c>
      <c r="O244" s="89">
        <v>2.57</v>
      </c>
      <c r="Q244" s="89">
        <v>0.13</v>
      </c>
      <c r="V244" s="89">
        <v>0.6</v>
      </c>
      <c r="W244" s="89" t="s">
        <v>105</v>
      </c>
      <c r="X244" s="106">
        <f t="shared" si="106"/>
        <v>1.0163999999999999E-2</v>
      </c>
      <c r="Y244" s="106">
        <f t="shared" si="85"/>
        <v>0</v>
      </c>
      <c r="Z244" s="106">
        <f t="shared" si="86"/>
        <v>0</v>
      </c>
      <c r="AA244" s="106">
        <f t="shared" si="87"/>
        <v>6.4250000000000002E-3</v>
      </c>
      <c r="AB244" s="106">
        <f t="shared" si="88"/>
        <v>0</v>
      </c>
      <c r="AC244" s="106">
        <f t="shared" si="89"/>
        <v>0</v>
      </c>
      <c r="AD244" s="106">
        <f t="shared" si="90"/>
        <v>1.5E-3</v>
      </c>
      <c r="AE244" s="106">
        <f t="shared" si="91"/>
        <v>0</v>
      </c>
      <c r="AF244" s="172">
        <f t="shared" si="97"/>
        <v>7.9249999999999998E-3</v>
      </c>
      <c r="AG244" s="106">
        <f t="shared" si="92"/>
        <v>3.2500000000000004E-4</v>
      </c>
      <c r="AH244" s="106">
        <f t="shared" si="93"/>
        <v>0</v>
      </c>
      <c r="AI244" s="106">
        <f t="shared" si="94"/>
        <v>0</v>
      </c>
      <c r="AJ244" s="106">
        <f t="shared" si="95"/>
        <v>0</v>
      </c>
      <c r="AK244" s="106">
        <f t="shared" si="107"/>
        <v>8.2500000000000004E-3</v>
      </c>
      <c r="AL244" s="107">
        <f t="shared" si="96"/>
        <v>6.6138750000000002</v>
      </c>
    </row>
    <row r="245" spans="1:38" ht="12.75">
      <c r="A245" s="89">
        <v>8</v>
      </c>
      <c r="B245" s="89">
        <v>14</v>
      </c>
      <c r="C245" s="96">
        <v>0.32</v>
      </c>
      <c r="D245" s="96">
        <v>0.34</v>
      </c>
      <c r="E245" s="97">
        <v>3.3</v>
      </c>
      <c r="F245" s="102">
        <f t="shared" si="101"/>
        <v>0.28224853798014105</v>
      </c>
      <c r="G245" s="89">
        <v>22</v>
      </c>
      <c r="H245" s="103">
        <f t="shared" si="83"/>
        <v>36</v>
      </c>
      <c r="I245" s="103">
        <f t="shared" si="84"/>
        <v>1.1250000000000002</v>
      </c>
      <c r="J245" s="89" t="s">
        <v>74</v>
      </c>
      <c r="K245" s="89">
        <v>14</v>
      </c>
      <c r="L245" s="105">
        <f t="shared" si="105"/>
        <v>3.3</v>
      </c>
      <c r="M245" s="89">
        <v>3</v>
      </c>
      <c r="R245" s="89">
        <v>0.3</v>
      </c>
      <c r="X245" s="106">
        <f t="shared" si="106"/>
        <v>1.0163999999999999E-2</v>
      </c>
      <c r="Y245" s="106">
        <f t="shared" si="85"/>
        <v>7.5000000000000015E-3</v>
      </c>
      <c r="Z245" s="106">
        <f t="shared" si="86"/>
        <v>0</v>
      </c>
      <c r="AA245" s="106">
        <f t="shared" si="87"/>
        <v>0</v>
      </c>
      <c r="AB245" s="106">
        <f t="shared" si="88"/>
        <v>0</v>
      </c>
      <c r="AC245" s="106">
        <f t="shared" si="89"/>
        <v>0</v>
      </c>
      <c r="AD245" s="106">
        <f t="shared" si="90"/>
        <v>0</v>
      </c>
      <c r="AE245" s="106">
        <f t="shared" si="91"/>
        <v>0</v>
      </c>
      <c r="AF245" s="172">
        <f t="shared" si="97"/>
        <v>7.5000000000000015E-3</v>
      </c>
      <c r="AG245" s="106">
        <f t="shared" si="92"/>
        <v>0</v>
      </c>
      <c r="AH245" s="106">
        <f t="shared" si="93"/>
        <v>7.5000000000000002E-4</v>
      </c>
      <c r="AI245" s="106">
        <f t="shared" si="94"/>
        <v>0</v>
      </c>
      <c r="AJ245" s="106">
        <f t="shared" si="95"/>
        <v>0</v>
      </c>
      <c r="AK245" s="106">
        <f t="shared" si="107"/>
        <v>8.2500000000000004E-3</v>
      </c>
      <c r="AL245" s="107">
        <f t="shared" si="96"/>
        <v>7.2224999999999993</v>
      </c>
    </row>
    <row r="246" spans="1:38" ht="12.75">
      <c r="A246" s="89">
        <v>8</v>
      </c>
      <c r="B246" s="89">
        <v>14</v>
      </c>
      <c r="C246" s="96">
        <v>0.32</v>
      </c>
      <c r="D246" s="96">
        <v>0.34</v>
      </c>
      <c r="E246" s="97">
        <v>3.3</v>
      </c>
      <c r="F246" s="102">
        <f t="shared" si="101"/>
        <v>0.28224853798014105</v>
      </c>
      <c r="G246" s="89">
        <v>22</v>
      </c>
      <c r="H246" s="103">
        <f t="shared" si="83"/>
        <v>36</v>
      </c>
      <c r="I246" s="103">
        <f t="shared" si="84"/>
        <v>0.75937500000000002</v>
      </c>
      <c r="J246" s="89" t="s">
        <v>77</v>
      </c>
      <c r="K246" s="89">
        <v>1</v>
      </c>
      <c r="L246" s="105">
        <f t="shared" si="105"/>
        <v>3.3000000000000003</v>
      </c>
      <c r="M246" s="89">
        <v>1.01</v>
      </c>
      <c r="N246" s="89">
        <v>1.03</v>
      </c>
      <c r="Q246" s="89">
        <v>0.6</v>
      </c>
      <c r="V246" s="89">
        <v>0.66</v>
      </c>
      <c r="X246" s="106">
        <f t="shared" si="106"/>
        <v>7.669200000000001E-3</v>
      </c>
      <c r="Y246" s="106">
        <f t="shared" si="85"/>
        <v>1.89375E-3</v>
      </c>
      <c r="Z246" s="106">
        <f t="shared" si="86"/>
        <v>1.93125E-3</v>
      </c>
      <c r="AA246" s="106">
        <f t="shared" si="87"/>
        <v>0</v>
      </c>
      <c r="AB246" s="106">
        <f t="shared" si="88"/>
        <v>0</v>
      </c>
      <c r="AC246" s="106">
        <f t="shared" si="89"/>
        <v>0</v>
      </c>
      <c r="AD246" s="106">
        <f t="shared" si="90"/>
        <v>1.2375000000000001E-3</v>
      </c>
      <c r="AE246" s="106">
        <f t="shared" si="91"/>
        <v>0</v>
      </c>
      <c r="AF246" s="172">
        <f t="shared" si="97"/>
        <v>5.0625000000000002E-3</v>
      </c>
      <c r="AG246" s="106">
        <f t="shared" si="92"/>
        <v>1.1249999999999999E-3</v>
      </c>
      <c r="AH246" s="106">
        <f t="shared" si="93"/>
        <v>0</v>
      </c>
      <c r="AI246" s="106">
        <f t="shared" si="94"/>
        <v>0</v>
      </c>
      <c r="AJ246" s="106">
        <f t="shared" si="95"/>
        <v>0</v>
      </c>
      <c r="AK246" s="106">
        <f t="shared" si="107"/>
        <v>6.1875000000000012E-3</v>
      </c>
      <c r="AL246" s="107">
        <f t="shared" si="96"/>
        <v>4.5768374999999999</v>
      </c>
    </row>
    <row r="247" spans="1:38" ht="12.75">
      <c r="A247" s="89">
        <v>8</v>
      </c>
      <c r="B247" s="89">
        <v>14</v>
      </c>
      <c r="C247" s="96">
        <v>0.32</v>
      </c>
      <c r="D247" s="96">
        <v>0.34</v>
      </c>
      <c r="E247" s="97">
        <v>3.3</v>
      </c>
      <c r="F247" s="102">
        <f t="shared" si="101"/>
        <v>0.28224853798014105</v>
      </c>
      <c r="G247" s="89">
        <v>22</v>
      </c>
      <c r="H247" s="103">
        <f t="shared" si="83"/>
        <v>36</v>
      </c>
      <c r="I247" s="103">
        <f t="shared" si="84"/>
        <v>0.92812500000000009</v>
      </c>
      <c r="J247" s="89" t="s">
        <v>77</v>
      </c>
      <c r="K247" s="89">
        <v>2</v>
      </c>
      <c r="L247" s="105">
        <f t="shared" si="105"/>
        <v>3.3</v>
      </c>
      <c r="O247" s="89">
        <v>3.3</v>
      </c>
      <c r="W247" s="89" t="s">
        <v>106</v>
      </c>
      <c r="X247" s="106">
        <f t="shared" si="106"/>
        <v>7.6692000000000001E-3</v>
      </c>
      <c r="Y247" s="106">
        <f t="shared" si="85"/>
        <v>0</v>
      </c>
      <c r="Z247" s="106">
        <f t="shared" si="86"/>
        <v>0</v>
      </c>
      <c r="AA247" s="106">
        <f t="shared" si="87"/>
        <v>6.1875000000000003E-3</v>
      </c>
      <c r="AB247" s="106">
        <f t="shared" si="88"/>
        <v>0</v>
      </c>
      <c r="AC247" s="106">
        <f t="shared" si="89"/>
        <v>0</v>
      </c>
      <c r="AD247" s="106">
        <f t="shared" si="90"/>
        <v>0</v>
      </c>
      <c r="AE247" s="106">
        <f t="shared" si="91"/>
        <v>0</v>
      </c>
      <c r="AF247" s="172">
        <f t="shared" si="97"/>
        <v>6.1875000000000003E-3</v>
      </c>
      <c r="AG247" s="106">
        <f t="shared" si="92"/>
        <v>0</v>
      </c>
      <c r="AH247" s="106">
        <f t="shared" si="93"/>
        <v>0</v>
      </c>
      <c r="AI247" s="106">
        <f t="shared" si="94"/>
        <v>0</v>
      </c>
      <c r="AJ247" s="106">
        <f t="shared" si="95"/>
        <v>0</v>
      </c>
      <c r="AK247" s="106">
        <f t="shared" si="107"/>
        <v>6.1875000000000003E-3</v>
      </c>
      <c r="AL247" s="107">
        <f t="shared" si="96"/>
        <v>5.2903124999999998</v>
      </c>
    </row>
    <row r="248" spans="1:38" ht="12.75">
      <c r="A248" s="89">
        <v>8</v>
      </c>
      <c r="B248" s="89">
        <v>14</v>
      </c>
      <c r="C248" s="96">
        <v>0.32</v>
      </c>
      <c r="D248" s="96">
        <v>0.34</v>
      </c>
      <c r="E248" s="97">
        <v>3.3</v>
      </c>
      <c r="F248" s="102">
        <f t="shared" si="101"/>
        <v>0.28224853798014105</v>
      </c>
      <c r="G248" s="89">
        <v>22</v>
      </c>
      <c r="H248" s="103">
        <f t="shared" si="83"/>
        <v>36</v>
      </c>
      <c r="I248" s="103">
        <f t="shared" si="84"/>
        <v>2.3141250000000002</v>
      </c>
      <c r="J248" s="89" t="s">
        <v>79</v>
      </c>
      <c r="K248" s="89">
        <v>11</v>
      </c>
      <c r="L248" s="97">
        <v>3.3</v>
      </c>
      <c r="X248" s="106">
        <f>L248*VLOOKUP(J248,dimension,2,FALSE)*VLOOKUP(J248,dimension,3,FALSE)*K248</f>
        <v>1.9311599999999998E-2</v>
      </c>
      <c r="Y248" s="106">
        <f t="shared" si="85"/>
        <v>0</v>
      </c>
      <c r="Z248" s="106">
        <f t="shared" si="86"/>
        <v>0</v>
      </c>
      <c r="AA248" s="106">
        <f t="shared" si="87"/>
        <v>0</v>
      </c>
      <c r="AB248" s="106">
        <f t="shared" si="88"/>
        <v>0</v>
      </c>
      <c r="AC248" s="106">
        <f t="shared" si="89"/>
        <v>0</v>
      </c>
      <c r="AD248" s="106">
        <f t="shared" si="90"/>
        <v>0</v>
      </c>
      <c r="AE248" s="106">
        <f t="shared" si="91"/>
        <v>1.54275E-2</v>
      </c>
      <c r="AF248" s="172">
        <f t="shared" si="97"/>
        <v>1.54275E-2</v>
      </c>
      <c r="AG248" s="106">
        <f t="shared" si="92"/>
        <v>0</v>
      </c>
      <c r="AH248" s="106">
        <f t="shared" si="93"/>
        <v>0</v>
      </c>
      <c r="AI248" s="106">
        <f t="shared" si="94"/>
        <v>0</v>
      </c>
      <c r="AJ248" s="106">
        <f t="shared" si="95"/>
        <v>0</v>
      </c>
      <c r="AK248" s="106">
        <f>L248*VLOOKUP(J248,dimension,4,FALSE)*VLOOKUP(J248,dimension,5,FALSE)*K248</f>
        <v>1.54275E-2</v>
      </c>
      <c r="AL248" s="107">
        <f t="shared" si="96"/>
        <v>13.190512500000001</v>
      </c>
    </row>
    <row r="249" spans="1:38" ht="12.75">
      <c r="A249" s="89">
        <v>8</v>
      </c>
      <c r="B249" s="89">
        <v>15</v>
      </c>
      <c r="C249" s="96">
        <v>0.35</v>
      </c>
      <c r="D249" s="96">
        <v>0.39</v>
      </c>
      <c r="E249" s="97">
        <v>3.2</v>
      </c>
      <c r="F249" s="102">
        <f t="shared" si="101"/>
        <v>0.34406722742115414</v>
      </c>
      <c r="G249" s="89">
        <v>31</v>
      </c>
      <c r="H249" s="103">
        <f t="shared" si="83"/>
        <v>48</v>
      </c>
      <c r="I249" s="103">
        <f t="shared" si="84"/>
        <v>1.2</v>
      </c>
      <c r="J249" s="89" t="s">
        <v>74</v>
      </c>
      <c r="K249" s="89">
        <v>1</v>
      </c>
      <c r="L249" s="105">
        <f t="shared" ref="L249:L267" si="108">SUM(M249:V249)</f>
        <v>3.1999999999999997</v>
      </c>
      <c r="M249" s="89">
        <v>2.34</v>
      </c>
      <c r="O249" s="89">
        <v>0.86</v>
      </c>
      <c r="X249" s="106">
        <f t="shared" ref="X249:X267" si="109">L249*VLOOKUP(J249,dimension,2,FALSE)*VLOOKUP(J249,dimension,3,FALSE)</f>
        <v>9.8560000000000002E-3</v>
      </c>
      <c r="Y249" s="106">
        <f t="shared" si="85"/>
        <v>5.8500000000000002E-3</v>
      </c>
      <c r="Z249" s="106">
        <f t="shared" si="86"/>
        <v>0</v>
      </c>
      <c r="AA249" s="106">
        <f t="shared" si="87"/>
        <v>2.1500000000000004E-3</v>
      </c>
      <c r="AB249" s="106">
        <f t="shared" si="88"/>
        <v>0</v>
      </c>
      <c r="AC249" s="106">
        <f t="shared" si="89"/>
        <v>0</v>
      </c>
      <c r="AD249" s="106">
        <f t="shared" si="90"/>
        <v>0</v>
      </c>
      <c r="AE249" s="106">
        <f t="shared" si="91"/>
        <v>0</v>
      </c>
      <c r="AF249" s="172">
        <f t="shared" si="97"/>
        <v>8.0000000000000002E-3</v>
      </c>
      <c r="AG249" s="106">
        <f t="shared" si="92"/>
        <v>0</v>
      </c>
      <c r="AH249" s="106">
        <f t="shared" si="93"/>
        <v>0</v>
      </c>
      <c r="AI249" s="106">
        <f t="shared" si="94"/>
        <v>0</v>
      </c>
      <c r="AJ249" s="106">
        <f t="shared" si="95"/>
        <v>0</v>
      </c>
      <c r="AK249" s="106">
        <f t="shared" ref="AK249:AK267" si="110">L249*VLOOKUP(J249,dimension,4,FALSE)*VLOOKUP(J249,dimension,5,FALSE)</f>
        <v>8.0000000000000002E-3</v>
      </c>
      <c r="AL249" s="107">
        <f t="shared" si="96"/>
        <v>7.4717999999999991</v>
      </c>
    </row>
    <row r="250" spans="1:38" ht="12.75">
      <c r="A250" s="89">
        <v>8</v>
      </c>
      <c r="B250" s="89">
        <v>15</v>
      </c>
      <c r="C250" s="96">
        <v>0.35</v>
      </c>
      <c r="D250" s="96">
        <v>0.39</v>
      </c>
      <c r="E250" s="97">
        <v>3.2</v>
      </c>
      <c r="F250" s="102">
        <f t="shared" si="101"/>
        <v>0.34406722742115414</v>
      </c>
      <c r="G250" s="89">
        <v>31</v>
      </c>
      <c r="H250" s="103">
        <f t="shared" si="83"/>
        <v>48</v>
      </c>
      <c r="I250" s="103">
        <f t="shared" si="84"/>
        <v>1.1775000000000002</v>
      </c>
      <c r="J250" s="89" t="s">
        <v>74</v>
      </c>
      <c r="K250" s="89">
        <v>2</v>
      </c>
      <c r="L250" s="105">
        <f t="shared" si="108"/>
        <v>3.2</v>
      </c>
      <c r="M250" s="89">
        <v>1.36</v>
      </c>
      <c r="N250" s="89">
        <v>1.1100000000000001</v>
      </c>
      <c r="Q250" s="89">
        <v>0.06</v>
      </c>
      <c r="V250" s="89">
        <v>0.67</v>
      </c>
      <c r="X250" s="106">
        <f t="shared" si="109"/>
        <v>9.8560000000000019E-3</v>
      </c>
      <c r="Y250" s="106">
        <f t="shared" si="85"/>
        <v>3.4000000000000002E-3</v>
      </c>
      <c r="Z250" s="106">
        <f t="shared" si="86"/>
        <v>2.7750000000000006E-3</v>
      </c>
      <c r="AA250" s="106">
        <f t="shared" si="87"/>
        <v>0</v>
      </c>
      <c r="AB250" s="106">
        <f t="shared" si="88"/>
        <v>0</v>
      </c>
      <c r="AC250" s="106">
        <f t="shared" si="89"/>
        <v>0</v>
      </c>
      <c r="AD250" s="106">
        <f t="shared" si="90"/>
        <v>1.6750000000000003E-3</v>
      </c>
      <c r="AE250" s="106">
        <f t="shared" si="91"/>
        <v>0</v>
      </c>
      <c r="AF250" s="172">
        <f t="shared" si="97"/>
        <v>7.8500000000000011E-3</v>
      </c>
      <c r="AG250" s="106">
        <f t="shared" si="92"/>
        <v>1.5000000000000001E-4</v>
      </c>
      <c r="AH250" s="106">
        <f t="shared" si="93"/>
        <v>0</v>
      </c>
      <c r="AI250" s="106">
        <f t="shared" si="94"/>
        <v>0</v>
      </c>
      <c r="AJ250" s="106">
        <f t="shared" si="95"/>
        <v>0</v>
      </c>
      <c r="AK250" s="106">
        <f t="shared" si="110"/>
        <v>8.0000000000000019E-3</v>
      </c>
      <c r="AL250" s="107">
        <f t="shared" si="96"/>
        <v>7.1977499999999992</v>
      </c>
    </row>
    <row r="251" spans="1:38" ht="12.75">
      <c r="A251" s="89">
        <v>8</v>
      </c>
      <c r="B251" s="89">
        <v>15</v>
      </c>
      <c r="C251" s="96">
        <v>0.35</v>
      </c>
      <c r="D251" s="96">
        <v>0.39</v>
      </c>
      <c r="E251" s="97">
        <v>3.2</v>
      </c>
      <c r="F251" s="102">
        <f t="shared" si="101"/>
        <v>0.34406722742115414</v>
      </c>
      <c r="G251" s="89">
        <v>31</v>
      </c>
      <c r="H251" s="103">
        <f t="shared" si="83"/>
        <v>48</v>
      </c>
      <c r="I251" s="103">
        <f t="shared" si="84"/>
        <v>1.2000000000000002</v>
      </c>
      <c r="J251" s="89" t="s">
        <v>74</v>
      </c>
      <c r="K251" s="89">
        <v>3</v>
      </c>
      <c r="L251" s="105">
        <f t="shared" si="108"/>
        <v>3.2</v>
      </c>
      <c r="M251" s="89">
        <v>3.2</v>
      </c>
      <c r="X251" s="106">
        <f t="shared" si="109"/>
        <v>9.8560000000000019E-3</v>
      </c>
      <c r="Y251" s="106">
        <f t="shared" si="85"/>
        <v>8.0000000000000019E-3</v>
      </c>
      <c r="Z251" s="106">
        <f t="shared" si="86"/>
        <v>0</v>
      </c>
      <c r="AA251" s="106">
        <f t="shared" si="87"/>
        <v>0</v>
      </c>
      <c r="AB251" s="106">
        <f t="shared" si="88"/>
        <v>0</v>
      </c>
      <c r="AC251" s="106">
        <f t="shared" si="89"/>
        <v>0</v>
      </c>
      <c r="AD251" s="106">
        <f t="shared" si="90"/>
        <v>0</v>
      </c>
      <c r="AE251" s="106">
        <f t="shared" si="91"/>
        <v>0</v>
      </c>
      <c r="AF251" s="172">
        <f t="shared" si="97"/>
        <v>8.0000000000000019E-3</v>
      </c>
      <c r="AG251" s="106">
        <f t="shared" si="92"/>
        <v>0</v>
      </c>
      <c r="AH251" s="106">
        <f t="shared" si="93"/>
        <v>0</v>
      </c>
      <c r="AI251" s="106">
        <f t="shared" si="94"/>
        <v>0</v>
      </c>
      <c r="AJ251" s="106">
        <f t="shared" si="95"/>
        <v>0</v>
      </c>
      <c r="AK251" s="106">
        <f t="shared" si="110"/>
        <v>8.0000000000000019E-3</v>
      </c>
      <c r="AL251" s="107">
        <f t="shared" si="96"/>
        <v>7.7039999999999997</v>
      </c>
    </row>
    <row r="252" spans="1:38" ht="12.75">
      <c r="A252" s="89">
        <v>8</v>
      </c>
      <c r="B252" s="89">
        <v>15</v>
      </c>
      <c r="C252" s="96">
        <v>0.35</v>
      </c>
      <c r="D252" s="96">
        <v>0.39</v>
      </c>
      <c r="E252" s="97">
        <v>3.2</v>
      </c>
      <c r="F252" s="102">
        <f t="shared" si="101"/>
        <v>0.34406722742115414</v>
      </c>
      <c r="G252" s="89">
        <v>31</v>
      </c>
      <c r="H252" s="103">
        <f t="shared" si="83"/>
        <v>48</v>
      </c>
      <c r="I252" s="103">
        <f t="shared" si="84"/>
        <v>1.1250000000000002</v>
      </c>
      <c r="J252" s="89" t="s">
        <v>74</v>
      </c>
      <c r="K252" s="89">
        <v>4</v>
      </c>
      <c r="L252" s="105">
        <f t="shared" si="108"/>
        <v>3.2</v>
      </c>
      <c r="M252" s="89">
        <v>3</v>
      </c>
      <c r="Q252" s="89">
        <v>0.2</v>
      </c>
      <c r="X252" s="106">
        <f t="shared" si="109"/>
        <v>9.8560000000000019E-3</v>
      </c>
      <c r="Y252" s="106">
        <f t="shared" si="85"/>
        <v>7.5000000000000015E-3</v>
      </c>
      <c r="Z252" s="106">
        <f t="shared" si="86"/>
        <v>0</v>
      </c>
      <c r="AA252" s="106">
        <f t="shared" si="87"/>
        <v>0</v>
      </c>
      <c r="AB252" s="106">
        <f t="shared" si="88"/>
        <v>0</v>
      </c>
      <c r="AC252" s="106">
        <f t="shared" si="89"/>
        <v>0</v>
      </c>
      <c r="AD252" s="106">
        <f t="shared" si="90"/>
        <v>0</v>
      </c>
      <c r="AE252" s="106">
        <f t="shared" si="91"/>
        <v>0</v>
      </c>
      <c r="AF252" s="172">
        <f t="shared" si="97"/>
        <v>7.5000000000000015E-3</v>
      </c>
      <c r="AG252" s="106">
        <f t="shared" si="92"/>
        <v>5.0000000000000012E-4</v>
      </c>
      <c r="AH252" s="106">
        <f t="shared" si="93"/>
        <v>0</v>
      </c>
      <c r="AI252" s="106">
        <f t="shared" si="94"/>
        <v>0</v>
      </c>
      <c r="AJ252" s="106">
        <f t="shared" si="95"/>
        <v>0</v>
      </c>
      <c r="AK252" s="106">
        <f t="shared" si="110"/>
        <v>8.0000000000000019E-3</v>
      </c>
      <c r="AL252" s="107">
        <f t="shared" si="96"/>
        <v>7.2224999999999993</v>
      </c>
    </row>
    <row r="253" spans="1:38" ht="12.75">
      <c r="A253" s="89">
        <v>8</v>
      </c>
      <c r="B253" s="89">
        <v>15</v>
      </c>
      <c r="C253" s="96">
        <v>0.35</v>
      </c>
      <c r="D253" s="96">
        <v>0.39</v>
      </c>
      <c r="E253" s="97">
        <v>3.2</v>
      </c>
      <c r="F253" s="102">
        <f t="shared" si="101"/>
        <v>0.34406722742115414</v>
      </c>
      <c r="G253" s="89">
        <v>31</v>
      </c>
      <c r="H253" s="103">
        <f t="shared" si="83"/>
        <v>48</v>
      </c>
      <c r="I253" s="103">
        <f t="shared" si="84"/>
        <v>1.2000000000000002</v>
      </c>
      <c r="J253" s="89" t="s">
        <v>74</v>
      </c>
      <c r="K253" s="89">
        <v>5</v>
      </c>
      <c r="L253" s="105">
        <f t="shared" si="108"/>
        <v>3.2</v>
      </c>
      <c r="M253" s="89">
        <v>3.2</v>
      </c>
      <c r="X253" s="106">
        <f t="shared" si="109"/>
        <v>9.8560000000000019E-3</v>
      </c>
      <c r="Y253" s="106">
        <f t="shared" si="85"/>
        <v>8.0000000000000019E-3</v>
      </c>
      <c r="Z253" s="106">
        <f t="shared" si="86"/>
        <v>0</v>
      </c>
      <c r="AA253" s="106">
        <f t="shared" si="87"/>
        <v>0</v>
      </c>
      <c r="AB253" s="106">
        <f t="shared" si="88"/>
        <v>0</v>
      </c>
      <c r="AC253" s="106">
        <f t="shared" si="89"/>
        <v>0</v>
      </c>
      <c r="AD253" s="106">
        <f t="shared" si="90"/>
        <v>0</v>
      </c>
      <c r="AE253" s="106">
        <f t="shared" si="91"/>
        <v>0</v>
      </c>
      <c r="AF253" s="172">
        <f t="shared" si="97"/>
        <v>8.0000000000000019E-3</v>
      </c>
      <c r="AG253" s="106">
        <f t="shared" si="92"/>
        <v>0</v>
      </c>
      <c r="AH253" s="106">
        <f t="shared" si="93"/>
        <v>0</v>
      </c>
      <c r="AI253" s="106">
        <f t="shared" si="94"/>
        <v>0</v>
      </c>
      <c r="AJ253" s="106">
        <f t="shared" si="95"/>
        <v>0</v>
      </c>
      <c r="AK253" s="106">
        <f t="shared" si="110"/>
        <v>8.0000000000000019E-3</v>
      </c>
      <c r="AL253" s="107">
        <f t="shared" si="96"/>
        <v>7.7039999999999997</v>
      </c>
    </row>
    <row r="254" spans="1:38" ht="12.75">
      <c r="A254" s="89">
        <v>8</v>
      </c>
      <c r="B254" s="89">
        <v>15</v>
      </c>
      <c r="C254" s="96">
        <v>0.35</v>
      </c>
      <c r="D254" s="96">
        <v>0.39</v>
      </c>
      <c r="E254" s="97">
        <v>3.2</v>
      </c>
      <c r="F254" s="102">
        <f t="shared" si="101"/>
        <v>0.34406722742115414</v>
      </c>
      <c r="G254" s="89">
        <v>31</v>
      </c>
      <c r="H254" s="103">
        <f t="shared" si="83"/>
        <v>48</v>
      </c>
      <c r="I254" s="103">
        <f t="shared" si="84"/>
        <v>1.1625000000000003</v>
      </c>
      <c r="J254" s="89" t="s">
        <v>74</v>
      </c>
      <c r="K254" s="89">
        <v>6</v>
      </c>
      <c r="L254" s="105">
        <f t="shared" si="108"/>
        <v>3.17</v>
      </c>
      <c r="M254" s="89">
        <v>3.1</v>
      </c>
      <c r="R254" s="89">
        <v>7.0000000000000007E-2</v>
      </c>
      <c r="X254" s="106">
        <f t="shared" si="109"/>
        <v>9.7636000000000008E-3</v>
      </c>
      <c r="Y254" s="106">
        <f t="shared" si="85"/>
        <v>7.7500000000000017E-3</v>
      </c>
      <c r="Z254" s="106">
        <f t="shared" si="86"/>
        <v>0</v>
      </c>
      <c r="AA254" s="106">
        <f t="shared" si="87"/>
        <v>0</v>
      </c>
      <c r="AB254" s="106">
        <f t="shared" si="88"/>
        <v>0</v>
      </c>
      <c r="AC254" s="106">
        <f t="shared" si="89"/>
        <v>0</v>
      </c>
      <c r="AD254" s="106">
        <f t="shared" si="90"/>
        <v>0</v>
      </c>
      <c r="AE254" s="106">
        <f t="shared" si="91"/>
        <v>0</v>
      </c>
      <c r="AF254" s="172">
        <f t="shared" si="97"/>
        <v>7.7500000000000017E-3</v>
      </c>
      <c r="AG254" s="106">
        <f t="shared" si="92"/>
        <v>0</v>
      </c>
      <c r="AH254" s="106">
        <f t="shared" si="93"/>
        <v>1.7500000000000003E-4</v>
      </c>
      <c r="AI254" s="106">
        <f t="shared" si="94"/>
        <v>0</v>
      </c>
      <c r="AJ254" s="106">
        <f t="shared" si="95"/>
        <v>0</v>
      </c>
      <c r="AK254" s="106">
        <f t="shared" si="110"/>
        <v>7.9249999999999998E-3</v>
      </c>
      <c r="AL254" s="107">
        <f t="shared" si="96"/>
        <v>7.4632499999999995</v>
      </c>
    </row>
    <row r="255" spans="1:38" ht="12.75">
      <c r="A255" s="89">
        <v>8</v>
      </c>
      <c r="B255" s="89">
        <v>15</v>
      </c>
      <c r="C255" s="96">
        <v>0.35</v>
      </c>
      <c r="D255" s="96">
        <v>0.39</v>
      </c>
      <c r="E255" s="97">
        <v>3.2</v>
      </c>
      <c r="F255" s="102">
        <f t="shared" si="101"/>
        <v>0.34406722742115414</v>
      </c>
      <c r="G255" s="89">
        <v>31</v>
      </c>
      <c r="H255" s="103">
        <f t="shared" si="83"/>
        <v>48</v>
      </c>
      <c r="I255" s="103">
        <f t="shared" si="84"/>
        <v>1.1550000000000002</v>
      </c>
      <c r="J255" s="89" t="s">
        <v>74</v>
      </c>
      <c r="K255" s="89">
        <v>7</v>
      </c>
      <c r="L255" s="105">
        <f t="shared" si="108"/>
        <v>3.2</v>
      </c>
      <c r="M255" s="89">
        <v>3.08</v>
      </c>
      <c r="R255" s="89">
        <v>0.12</v>
      </c>
      <c r="X255" s="106">
        <f t="shared" si="109"/>
        <v>9.8560000000000019E-3</v>
      </c>
      <c r="Y255" s="106">
        <f t="shared" si="85"/>
        <v>7.700000000000002E-3</v>
      </c>
      <c r="Z255" s="106">
        <f t="shared" si="86"/>
        <v>0</v>
      </c>
      <c r="AA255" s="106">
        <f t="shared" si="87"/>
        <v>0</v>
      </c>
      <c r="AB255" s="106">
        <f t="shared" si="88"/>
        <v>0</v>
      </c>
      <c r="AC255" s="106">
        <f t="shared" si="89"/>
        <v>0</v>
      </c>
      <c r="AD255" s="106">
        <f t="shared" si="90"/>
        <v>0</v>
      </c>
      <c r="AE255" s="106">
        <f t="shared" si="91"/>
        <v>0</v>
      </c>
      <c r="AF255" s="172">
        <f t="shared" si="97"/>
        <v>7.700000000000002E-3</v>
      </c>
      <c r="AG255" s="106">
        <f t="shared" si="92"/>
        <v>0</v>
      </c>
      <c r="AH255" s="106">
        <f t="shared" si="93"/>
        <v>3.0000000000000003E-4</v>
      </c>
      <c r="AI255" s="106">
        <f t="shared" si="94"/>
        <v>0</v>
      </c>
      <c r="AJ255" s="106">
        <f t="shared" si="95"/>
        <v>0</v>
      </c>
      <c r="AK255" s="106">
        <f t="shared" si="110"/>
        <v>8.0000000000000019E-3</v>
      </c>
      <c r="AL255" s="107">
        <f t="shared" si="96"/>
        <v>7.4150999999999998</v>
      </c>
    </row>
    <row r="256" spans="1:38" ht="12.75">
      <c r="A256" s="89">
        <v>8</v>
      </c>
      <c r="B256" s="89">
        <v>15</v>
      </c>
      <c r="C256" s="96">
        <v>0.35</v>
      </c>
      <c r="D256" s="96">
        <v>0.39</v>
      </c>
      <c r="E256" s="97">
        <v>3.2</v>
      </c>
      <c r="F256" s="102">
        <f t="shared" si="101"/>
        <v>0.34406722742115414</v>
      </c>
      <c r="G256" s="89">
        <v>31</v>
      </c>
      <c r="H256" s="103">
        <f t="shared" si="83"/>
        <v>48</v>
      </c>
      <c r="I256" s="103">
        <f t="shared" si="84"/>
        <v>1.1550000000000002</v>
      </c>
      <c r="J256" s="89" t="s">
        <v>74</v>
      </c>
      <c r="K256" s="89">
        <v>8</v>
      </c>
      <c r="L256" s="105">
        <f t="shared" si="108"/>
        <v>3.2</v>
      </c>
      <c r="M256" s="89">
        <v>2.2000000000000002</v>
      </c>
      <c r="R256" s="89">
        <v>0.12</v>
      </c>
      <c r="V256" s="89">
        <v>0.88</v>
      </c>
      <c r="X256" s="106">
        <f t="shared" si="109"/>
        <v>9.8560000000000019E-3</v>
      </c>
      <c r="Y256" s="106">
        <f t="shared" si="85"/>
        <v>5.5000000000000014E-3</v>
      </c>
      <c r="Z256" s="106">
        <f t="shared" si="86"/>
        <v>0</v>
      </c>
      <c r="AA256" s="106">
        <f t="shared" si="87"/>
        <v>0</v>
      </c>
      <c r="AB256" s="106">
        <f t="shared" si="88"/>
        <v>0</v>
      </c>
      <c r="AC256" s="106">
        <f t="shared" si="89"/>
        <v>0</v>
      </c>
      <c r="AD256" s="106">
        <f t="shared" si="90"/>
        <v>2.2000000000000001E-3</v>
      </c>
      <c r="AE256" s="106">
        <f t="shared" si="91"/>
        <v>0</v>
      </c>
      <c r="AF256" s="172">
        <f t="shared" si="97"/>
        <v>7.700000000000002E-3</v>
      </c>
      <c r="AG256" s="106">
        <f t="shared" si="92"/>
        <v>0</v>
      </c>
      <c r="AH256" s="106">
        <f t="shared" si="93"/>
        <v>3.0000000000000003E-4</v>
      </c>
      <c r="AI256" s="106">
        <f t="shared" si="94"/>
        <v>0</v>
      </c>
      <c r="AJ256" s="106">
        <f t="shared" si="95"/>
        <v>0</v>
      </c>
      <c r="AK256" s="106">
        <f t="shared" si="110"/>
        <v>8.0000000000000019E-3</v>
      </c>
      <c r="AL256" s="107">
        <f t="shared" si="96"/>
        <v>6.9398999999999997</v>
      </c>
    </row>
    <row r="257" spans="1:38" ht="12.75">
      <c r="A257" s="89">
        <v>8</v>
      </c>
      <c r="B257" s="89">
        <v>15</v>
      </c>
      <c r="C257" s="96">
        <v>0.35</v>
      </c>
      <c r="D257" s="96">
        <v>0.39</v>
      </c>
      <c r="E257" s="97">
        <v>3.2</v>
      </c>
      <c r="F257" s="102">
        <f t="shared" si="101"/>
        <v>0.34406722742115414</v>
      </c>
      <c r="G257" s="89">
        <v>31</v>
      </c>
      <c r="H257" s="103">
        <f t="shared" si="83"/>
        <v>48</v>
      </c>
      <c r="I257" s="103">
        <f t="shared" si="84"/>
        <v>1.2000000000000002</v>
      </c>
      <c r="J257" s="89" t="s">
        <v>74</v>
      </c>
      <c r="K257" s="89">
        <v>9</v>
      </c>
      <c r="L257" s="105">
        <f t="shared" si="108"/>
        <v>3.2</v>
      </c>
      <c r="M257" s="89">
        <v>3.2</v>
      </c>
      <c r="X257" s="106">
        <f t="shared" si="109"/>
        <v>9.8560000000000019E-3</v>
      </c>
      <c r="Y257" s="106">
        <f t="shared" si="85"/>
        <v>8.0000000000000019E-3</v>
      </c>
      <c r="Z257" s="106">
        <f t="shared" si="86"/>
        <v>0</v>
      </c>
      <c r="AA257" s="106">
        <f t="shared" si="87"/>
        <v>0</v>
      </c>
      <c r="AB257" s="106">
        <f t="shared" si="88"/>
        <v>0</v>
      </c>
      <c r="AC257" s="106">
        <f t="shared" si="89"/>
        <v>0</v>
      </c>
      <c r="AD257" s="106">
        <f t="shared" si="90"/>
        <v>0</v>
      </c>
      <c r="AE257" s="106">
        <f t="shared" si="91"/>
        <v>0</v>
      </c>
      <c r="AF257" s="172">
        <f t="shared" si="97"/>
        <v>8.0000000000000019E-3</v>
      </c>
      <c r="AG257" s="106">
        <f t="shared" si="92"/>
        <v>0</v>
      </c>
      <c r="AH257" s="106">
        <f t="shared" si="93"/>
        <v>0</v>
      </c>
      <c r="AI257" s="106">
        <f t="shared" si="94"/>
        <v>0</v>
      </c>
      <c r="AJ257" s="106">
        <f t="shared" si="95"/>
        <v>0</v>
      </c>
      <c r="AK257" s="106">
        <f t="shared" si="110"/>
        <v>8.0000000000000019E-3</v>
      </c>
      <c r="AL257" s="107">
        <f t="shared" si="96"/>
        <v>7.7039999999999997</v>
      </c>
    </row>
    <row r="258" spans="1:38" ht="12.75">
      <c r="A258" s="89">
        <v>8</v>
      </c>
      <c r="B258" s="89">
        <v>15</v>
      </c>
      <c r="C258" s="96">
        <v>0.35</v>
      </c>
      <c r="D258" s="96">
        <v>0.39</v>
      </c>
      <c r="E258" s="97">
        <v>3.2</v>
      </c>
      <c r="F258" s="102">
        <f t="shared" si="101"/>
        <v>0.34406722742115414</v>
      </c>
      <c r="G258" s="89">
        <v>31</v>
      </c>
      <c r="H258" s="103">
        <f t="shared" si="83"/>
        <v>48</v>
      </c>
      <c r="I258" s="103">
        <f t="shared" si="84"/>
        <v>1.14375</v>
      </c>
      <c r="J258" s="89" t="s">
        <v>74</v>
      </c>
      <c r="K258" s="89">
        <v>10</v>
      </c>
      <c r="L258" s="105">
        <f t="shared" si="108"/>
        <v>3.1999999999999997</v>
      </c>
      <c r="M258" s="89">
        <v>1.51</v>
      </c>
      <c r="P258" s="89">
        <v>0.87</v>
      </c>
      <c r="Q258" s="89">
        <v>0.06</v>
      </c>
      <c r="R258" s="89">
        <v>0.09</v>
      </c>
      <c r="V258" s="89">
        <v>0.67</v>
      </c>
      <c r="X258" s="106">
        <f t="shared" si="109"/>
        <v>9.8560000000000002E-3</v>
      </c>
      <c r="Y258" s="106">
        <f t="shared" si="85"/>
        <v>3.7750000000000006E-3</v>
      </c>
      <c r="Z258" s="106">
        <f t="shared" si="86"/>
        <v>0</v>
      </c>
      <c r="AA258" s="106">
        <f t="shared" si="87"/>
        <v>0</v>
      </c>
      <c r="AB258" s="106">
        <f t="shared" si="88"/>
        <v>2.1750000000000003E-3</v>
      </c>
      <c r="AC258" s="106">
        <f t="shared" si="89"/>
        <v>0</v>
      </c>
      <c r="AD258" s="106">
        <f t="shared" si="90"/>
        <v>1.6750000000000003E-3</v>
      </c>
      <c r="AE258" s="106">
        <f t="shared" si="91"/>
        <v>0</v>
      </c>
      <c r="AF258" s="172">
        <f t="shared" si="97"/>
        <v>7.6250000000000007E-3</v>
      </c>
      <c r="AG258" s="106">
        <f t="shared" si="92"/>
        <v>1.5000000000000001E-4</v>
      </c>
      <c r="AH258" s="106">
        <f t="shared" si="93"/>
        <v>2.2499999999999999E-4</v>
      </c>
      <c r="AI258" s="106">
        <f t="shared" si="94"/>
        <v>0</v>
      </c>
      <c r="AJ258" s="106">
        <f t="shared" si="95"/>
        <v>0</v>
      </c>
      <c r="AK258" s="106">
        <f t="shared" si="110"/>
        <v>8.0000000000000002E-3</v>
      </c>
      <c r="AL258" s="107">
        <f t="shared" si="96"/>
        <v>6.6678749999999987</v>
      </c>
    </row>
    <row r="259" spans="1:38" ht="12.75">
      <c r="A259" s="89">
        <v>8</v>
      </c>
      <c r="B259" s="89">
        <v>15</v>
      </c>
      <c r="C259" s="96">
        <v>0.35</v>
      </c>
      <c r="D259" s="96">
        <v>0.39</v>
      </c>
      <c r="E259" s="97">
        <v>3.2</v>
      </c>
      <c r="F259" s="102">
        <f t="shared" si="101"/>
        <v>0.34406722742115414</v>
      </c>
      <c r="G259" s="89">
        <v>31</v>
      </c>
      <c r="H259" s="103">
        <f t="shared" ref="H259:H322" si="111">SUM(G259,loadTime)/60*costMilling</f>
        <v>48</v>
      </c>
      <c r="I259" s="103">
        <f t="shared" ref="I259:I322" si="112">AF259*KDCost</f>
        <v>1.1137500000000002</v>
      </c>
      <c r="J259" s="89" t="s">
        <v>74</v>
      </c>
      <c r="K259" s="89">
        <v>11</v>
      </c>
      <c r="L259" s="105">
        <f t="shared" si="108"/>
        <v>3.2</v>
      </c>
      <c r="M259" s="89">
        <v>2.97</v>
      </c>
      <c r="Q259" s="89">
        <v>0.23</v>
      </c>
      <c r="X259" s="106">
        <f t="shared" si="109"/>
        <v>9.8560000000000019E-3</v>
      </c>
      <c r="Y259" s="106">
        <f t="shared" ref="Y259:Y322" si="113">M259*VLOOKUP($J259,dimension,4,FALSE)*VLOOKUP($J259,dimension,5,FALSE)</f>
        <v>7.425000000000001E-3</v>
      </c>
      <c r="Z259" s="106">
        <f t="shared" ref="Z259:Z322" si="114">N259*VLOOKUP($J259,dimension,4,FALSE)*VLOOKUP($J259,dimension,5,FALSE)</f>
        <v>0</v>
      </c>
      <c r="AA259" s="106">
        <f t="shared" ref="AA259:AA322" si="115">O259*VLOOKUP($J259,dimension,4,FALSE)*VLOOKUP($J259,dimension,5,FALSE)</f>
        <v>0</v>
      </c>
      <c r="AB259" s="106">
        <f t="shared" ref="AB259:AB322" si="116">P259*VLOOKUP($J259,dimension,4,FALSE)*VLOOKUP($J259,dimension,5,FALSE)</f>
        <v>0</v>
      </c>
      <c r="AC259" s="106">
        <f t="shared" ref="AC259:AC322" si="117">U259*VLOOKUP($J259,dimension,4,FALSE)*VLOOKUP($J259,dimension,5,FALSE)</f>
        <v>0</v>
      </c>
      <c r="AD259" s="106">
        <f t="shared" ref="AD259:AD322" si="118">V259*VLOOKUP($J259,dimension,4,FALSE)*VLOOKUP($J259,dimension,5,FALSE)</f>
        <v>0</v>
      </c>
      <c r="AE259" s="106">
        <f t="shared" ref="AE259:AE322" si="119">IF(J259="Fillets",K259*VLOOKUP(J259,dimension,4,FALSE)*VLOOKUP(J259,dimension,5,FALSE),0)*L259</f>
        <v>0</v>
      </c>
      <c r="AF259" s="172">
        <f t="shared" si="97"/>
        <v>7.425000000000001E-3</v>
      </c>
      <c r="AG259" s="106">
        <f t="shared" ref="AG259:AG322" si="120">Q259*VLOOKUP($J259,dimension,4,FALSE)*VLOOKUP($J259,dimension,5,FALSE)</f>
        <v>5.750000000000001E-4</v>
      </c>
      <c r="AH259" s="106">
        <f t="shared" ref="AH259:AH322" si="121">R259*VLOOKUP($J259,dimension,4,FALSE)*VLOOKUP($J259,dimension,5,FALSE)</f>
        <v>0</v>
      </c>
      <c r="AI259" s="106">
        <f t="shared" ref="AI259:AI322" si="122">S259*VLOOKUP($J259,dimension,4,FALSE)*VLOOKUP($J259,dimension,5,FALSE)</f>
        <v>0</v>
      </c>
      <c r="AJ259" s="106">
        <f t="shared" ref="AJ259:AJ322" si="123">T259*VLOOKUP($J259,dimension,4,FALSE)*VLOOKUP($J259,dimension,5,FALSE)</f>
        <v>0</v>
      </c>
      <c r="AK259" s="106">
        <f t="shared" si="110"/>
        <v>8.0000000000000019E-3</v>
      </c>
      <c r="AL259" s="107">
        <f t="shared" ref="AL259:AL322" si="124">IF(J259="Fillets",AK259*priceFillets,IF(J259="4 x 1",(M259*priceSelect)+(N259*priceSelect)+(O259*priceStandard)+(P259*priceHigh)+(U259*priceShortClear)+(V259*priceLongClear),IF(J259="3 x 1",(M259*priceSelect3)+(N259*priceSelect3)+(O259*priceStandard3)+(P259*priceHigh3)+(U259*priceShortClear3)+(V259*priceLongClear3),IF(J259="2 x 2",(M259*priceSelect2)+(N259*priceSelect2)+(O259*priceStandard2)+(P259*priceHigh2)+(U259*priceShortClear2)+(V259*priceLongClear2),IF(J259="2 x 2",(M259*priceSelect2)+(N259*priceSelect2)+(O259*priceStandard2)+(P259*priceHigh2)+(U259*priceShortClear2)+(V259*priceLongClear2),(M259*priceSelect6)+(N259*priceSelect6)+(O259*priceStandard6)+(P259*priceHigh6)+(U259*priceShortClear6)+(V259*priceLongClear6))))))</f>
        <v>7.1502749999999997</v>
      </c>
    </row>
    <row r="260" spans="1:38" ht="12.75">
      <c r="A260" s="89">
        <v>8</v>
      </c>
      <c r="B260" s="89">
        <v>15</v>
      </c>
      <c r="C260" s="96">
        <v>0.35</v>
      </c>
      <c r="D260" s="96">
        <v>0.39</v>
      </c>
      <c r="E260" s="97">
        <v>3.2</v>
      </c>
      <c r="F260" s="102">
        <f t="shared" si="101"/>
        <v>0.34406722742115414</v>
      </c>
      <c r="G260" s="89">
        <v>31</v>
      </c>
      <c r="H260" s="103">
        <f t="shared" si="111"/>
        <v>48</v>
      </c>
      <c r="I260" s="103">
        <f t="shared" si="112"/>
        <v>1.0687500000000001</v>
      </c>
      <c r="J260" s="89" t="s">
        <v>74</v>
      </c>
      <c r="K260" s="89">
        <v>12</v>
      </c>
      <c r="L260" s="105">
        <f t="shared" si="108"/>
        <v>3.2</v>
      </c>
      <c r="P260" s="89">
        <v>2.85</v>
      </c>
      <c r="R260" s="89">
        <v>0.35</v>
      </c>
      <c r="X260" s="106">
        <f t="shared" si="109"/>
        <v>9.8560000000000019E-3</v>
      </c>
      <c r="Y260" s="106">
        <f t="shared" si="113"/>
        <v>0</v>
      </c>
      <c r="Z260" s="106">
        <f t="shared" si="114"/>
        <v>0</v>
      </c>
      <c r="AA260" s="106">
        <f t="shared" si="115"/>
        <v>0</v>
      </c>
      <c r="AB260" s="106">
        <f t="shared" si="116"/>
        <v>7.1250000000000011E-3</v>
      </c>
      <c r="AC260" s="106">
        <f t="shared" si="117"/>
        <v>0</v>
      </c>
      <c r="AD260" s="106">
        <f t="shared" si="118"/>
        <v>0</v>
      </c>
      <c r="AE260" s="106">
        <f t="shared" si="119"/>
        <v>0</v>
      </c>
      <c r="AF260" s="172">
        <f t="shared" ref="AF260:AF323" si="125">SUM(Y260:AE260)</f>
        <v>7.1250000000000011E-3</v>
      </c>
      <c r="AG260" s="106">
        <f t="shared" si="120"/>
        <v>0</v>
      </c>
      <c r="AH260" s="106">
        <f t="shared" si="121"/>
        <v>8.7499999999999991E-4</v>
      </c>
      <c r="AI260" s="106">
        <f t="shared" si="122"/>
        <v>0</v>
      </c>
      <c r="AJ260" s="106">
        <f t="shared" si="123"/>
        <v>0</v>
      </c>
      <c r="AK260" s="106">
        <f t="shared" si="110"/>
        <v>8.0000000000000019E-3</v>
      </c>
      <c r="AL260" s="107">
        <f t="shared" si="124"/>
        <v>5.835375</v>
      </c>
    </row>
    <row r="261" spans="1:38" ht="12.75">
      <c r="A261" s="89">
        <v>8</v>
      </c>
      <c r="B261" s="89">
        <v>15</v>
      </c>
      <c r="C261" s="96">
        <v>0.35</v>
      </c>
      <c r="D261" s="96">
        <v>0.39</v>
      </c>
      <c r="E261" s="97">
        <v>3.2</v>
      </c>
      <c r="F261" s="102">
        <f t="shared" si="101"/>
        <v>0.34406722742115414</v>
      </c>
      <c r="G261" s="89">
        <v>31</v>
      </c>
      <c r="H261" s="103">
        <f t="shared" si="111"/>
        <v>48</v>
      </c>
      <c r="I261" s="103">
        <f t="shared" si="112"/>
        <v>1.155</v>
      </c>
      <c r="J261" s="89" t="s">
        <v>74</v>
      </c>
      <c r="K261" s="89">
        <v>13</v>
      </c>
      <c r="L261" s="105">
        <f t="shared" si="108"/>
        <v>3.2</v>
      </c>
      <c r="M261" s="89">
        <v>2.4</v>
      </c>
      <c r="Q261" s="89">
        <v>0.12</v>
      </c>
      <c r="V261" s="89">
        <v>0.68</v>
      </c>
      <c r="X261" s="106">
        <f t="shared" si="109"/>
        <v>9.8560000000000019E-3</v>
      </c>
      <c r="Y261" s="106">
        <f t="shared" si="113"/>
        <v>6.0000000000000001E-3</v>
      </c>
      <c r="Z261" s="106">
        <f t="shared" si="114"/>
        <v>0</v>
      </c>
      <c r="AA261" s="106">
        <f t="shared" si="115"/>
        <v>0</v>
      </c>
      <c r="AB261" s="106">
        <f t="shared" si="116"/>
        <v>0</v>
      </c>
      <c r="AC261" s="106">
        <f t="shared" si="117"/>
        <v>0</v>
      </c>
      <c r="AD261" s="106">
        <f t="shared" si="118"/>
        <v>1.7000000000000001E-3</v>
      </c>
      <c r="AE261" s="106">
        <f t="shared" si="119"/>
        <v>0</v>
      </c>
      <c r="AF261" s="172">
        <f t="shared" si="125"/>
        <v>7.7000000000000002E-3</v>
      </c>
      <c r="AG261" s="106">
        <f t="shared" si="120"/>
        <v>3.0000000000000003E-4</v>
      </c>
      <c r="AH261" s="106">
        <f t="shared" si="121"/>
        <v>0</v>
      </c>
      <c r="AI261" s="106">
        <f t="shared" si="122"/>
        <v>0</v>
      </c>
      <c r="AJ261" s="106">
        <f t="shared" si="123"/>
        <v>0</v>
      </c>
      <c r="AK261" s="106">
        <f t="shared" si="110"/>
        <v>8.0000000000000019E-3</v>
      </c>
      <c r="AL261" s="107">
        <f t="shared" si="124"/>
        <v>7.0479000000000003</v>
      </c>
    </row>
    <row r="262" spans="1:38" ht="12.75">
      <c r="A262" s="89">
        <v>8</v>
      </c>
      <c r="B262" s="89">
        <v>15</v>
      </c>
      <c r="C262" s="96">
        <v>0.35</v>
      </c>
      <c r="D262" s="96">
        <v>0.39</v>
      </c>
      <c r="E262" s="97">
        <v>3.2</v>
      </c>
      <c r="F262" s="102">
        <f t="shared" si="101"/>
        <v>0.34406722742115414</v>
      </c>
      <c r="G262" s="89">
        <v>31</v>
      </c>
      <c r="H262" s="103">
        <f t="shared" si="111"/>
        <v>48</v>
      </c>
      <c r="I262" s="103">
        <f t="shared" si="112"/>
        <v>1.0950000000000002</v>
      </c>
      <c r="J262" s="89" t="s">
        <v>74</v>
      </c>
      <c r="K262" s="89">
        <v>14</v>
      </c>
      <c r="L262" s="105">
        <f t="shared" si="108"/>
        <v>3.2</v>
      </c>
      <c r="M262" s="89">
        <v>1.06</v>
      </c>
      <c r="N262" s="89">
        <v>1.08</v>
      </c>
      <c r="Q262" s="89">
        <v>0.08</v>
      </c>
      <c r="R262" s="89">
        <v>0.2</v>
      </c>
      <c r="V262" s="89">
        <v>0.78</v>
      </c>
      <c r="X262" s="106">
        <f t="shared" si="109"/>
        <v>9.8560000000000019E-3</v>
      </c>
      <c r="Y262" s="106">
        <f t="shared" si="113"/>
        <v>2.6500000000000004E-3</v>
      </c>
      <c r="Z262" s="106">
        <f t="shared" si="114"/>
        <v>2.7000000000000006E-3</v>
      </c>
      <c r="AA262" s="106">
        <f t="shared" si="115"/>
        <v>0</v>
      </c>
      <c r="AB262" s="106">
        <f t="shared" si="116"/>
        <v>0</v>
      </c>
      <c r="AC262" s="106">
        <f t="shared" si="117"/>
        <v>0</v>
      </c>
      <c r="AD262" s="106">
        <f t="shared" si="118"/>
        <v>1.9500000000000003E-3</v>
      </c>
      <c r="AE262" s="106">
        <f t="shared" si="119"/>
        <v>0</v>
      </c>
      <c r="AF262" s="172">
        <f t="shared" si="125"/>
        <v>7.3000000000000009E-3</v>
      </c>
      <c r="AG262" s="106">
        <f t="shared" si="120"/>
        <v>2.0000000000000001E-4</v>
      </c>
      <c r="AH262" s="106">
        <f t="shared" si="121"/>
        <v>5.0000000000000012E-4</v>
      </c>
      <c r="AI262" s="106">
        <f t="shared" si="122"/>
        <v>0</v>
      </c>
      <c r="AJ262" s="106">
        <f t="shared" si="123"/>
        <v>0</v>
      </c>
      <c r="AK262" s="106">
        <f t="shared" si="110"/>
        <v>8.0000000000000019E-3</v>
      </c>
      <c r="AL262" s="107">
        <f t="shared" si="124"/>
        <v>6.6086999999999989</v>
      </c>
    </row>
    <row r="263" spans="1:38" ht="12.75">
      <c r="A263" s="89">
        <v>8</v>
      </c>
      <c r="B263" s="89">
        <v>15</v>
      </c>
      <c r="C263" s="96">
        <v>0.35</v>
      </c>
      <c r="D263" s="96">
        <v>0.39</v>
      </c>
      <c r="E263" s="97">
        <v>3.2</v>
      </c>
      <c r="F263" s="102">
        <f t="shared" si="101"/>
        <v>0.34406722742115414</v>
      </c>
      <c r="G263" s="89">
        <v>31</v>
      </c>
      <c r="H263" s="103">
        <f t="shared" si="111"/>
        <v>48</v>
      </c>
      <c r="I263" s="103">
        <f t="shared" si="112"/>
        <v>1.1137500000000002</v>
      </c>
      <c r="J263" s="89" t="s">
        <v>74</v>
      </c>
      <c r="K263" s="89">
        <v>15</v>
      </c>
      <c r="L263" s="105">
        <f t="shared" si="108"/>
        <v>3.2</v>
      </c>
      <c r="P263" s="89">
        <v>2.4700000000000002</v>
      </c>
      <c r="Q263" s="89">
        <v>0.03</v>
      </c>
      <c r="R263" s="89">
        <v>0.2</v>
      </c>
      <c r="U263" s="89">
        <v>0.5</v>
      </c>
      <c r="W263" s="89" t="s">
        <v>105</v>
      </c>
      <c r="X263" s="106">
        <f t="shared" si="109"/>
        <v>9.8560000000000019E-3</v>
      </c>
      <c r="Y263" s="106">
        <f t="shared" si="113"/>
        <v>0</v>
      </c>
      <c r="Z263" s="106">
        <f t="shared" si="114"/>
        <v>0</v>
      </c>
      <c r="AA263" s="106">
        <f t="shared" si="115"/>
        <v>0</v>
      </c>
      <c r="AB263" s="106">
        <f t="shared" si="116"/>
        <v>6.1750000000000008E-3</v>
      </c>
      <c r="AC263" s="106">
        <f t="shared" si="117"/>
        <v>1.2500000000000002E-3</v>
      </c>
      <c r="AD263" s="106">
        <f t="shared" si="118"/>
        <v>0</v>
      </c>
      <c r="AE263" s="106">
        <f t="shared" si="119"/>
        <v>0</v>
      </c>
      <c r="AF263" s="172">
        <f t="shared" si="125"/>
        <v>7.425000000000001E-3</v>
      </c>
      <c r="AG263" s="106">
        <f t="shared" si="120"/>
        <v>7.5000000000000007E-5</v>
      </c>
      <c r="AH263" s="106">
        <f t="shared" si="121"/>
        <v>5.0000000000000012E-4</v>
      </c>
      <c r="AI263" s="106">
        <f t="shared" si="122"/>
        <v>0</v>
      </c>
      <c r="AJ263" s="106">
        <f t="shared" si="123"/>
        <v>0</v>
      </c>
      <c r="AK263" s="106">
        <f t="shared" si="110"/>
        <v>8.0000000000000019E-3</v>
      </c>
      <c r="AL263" s="107">
        <f t="shared" si="124"/>
        <v>5.9010750000000005</v>
      </c>
    </row>
    <row r="264" spans="1:38" ht="12.75">
      <c r="A264" s="89">
        <v>8</v>
      </c>
      <c r="B264" s="89">
        <v>15</v>
      </c>
      <c r="C264" s="96">
        <v>0.35</v>
      </c>
      <c r="D264" s="96">
        <v>0.39</v>
      </c>
      <c r="E264" s="97">
        <v>3.2</v>
      </c>
      <c r="F264" s="102">
        <f t="shared" si="101"/>
        <v>0.34406722742115414</v>
      </c>
      <c r="G264" s="89">
        <v>31</v>
      </c>
      <c r="H264" s="103">
        <f t="shared" si="111"/>
        <v>48</v>
      </c>
      <c r="I264" s="103">
        <f t="shared" si="112"/>
        <v>1.1625000000000003</v>
      </c>
      <c r="J264" s="89" t="s">
        <v>78</v>
      </c>
      <c r="K264" s="89">
        <v>1</v>
      </c>
      <c r="L264" s="105">
        <f t="shared" si="108"/>
        <v>3.1</v>
      </c>
      <c r="M264" s="89">
        <v>3.1</v>
      </c>
      <c r="X264" s="106">
        <f t="shared" si="109"/>
        <v>8.7048000000000004E-3</v>
      </c>
      <c r="Y264" s="106">
        <f t="shared" si="113"/>
        <v>7.7500000000000017E-3</v>
      </c>
      <c r="Z264" s="106">
        <f t="shared" si="114"/>
        <v>0</v>
      </c>
      <c r="AA264" s="106">
        <f t="shared" si="115"/>
        <v>0</v>
      </c>
      <c r="AB264" s="106">
        <f t="shared" si="116"/>
        <v>0</v>
      </c>
      <c r="AC264" s="106">
        <f t="shared" si="117"/>
        <v>0</v>
      </c>
      <c r="AD264" s="106">
        <f t="shared" si="118"/>
        <v>0</v>
      </c>
      <c r="AE264" s="106">
        <f t="shared" si="119"/>
        <v>0</v>
      </c>
      <c r="AF264" s="172">
        <f t="shared" si="125"/>
        <v>7.7500000000000017E-3</v>
      </c>
      <c r="AG264" s="106">
        <f t="shared" si="120"/>
        <v>0</v>
      </c>
      <c r="AH264" s="106">
        <f t="shared" si="121"/>
        <v>0</v>
      </c>
      <c r="AI264" s="106">
        <f t="shared" si="122"/>
        <v>0</v>
      </c>
      <c r="AJ264" s="106">
        <f t="shared" si="123"/>
        <v>0</v>
      </c>
      <c r="AK264" s="106">
        <f t="shared" si="110"/>
        <v>7.7500000000000017E-3</v>
      </c>
      <c r="AL264" s="107">
        <f t="shared" si="124"/>
        <v>7.4632499999999995</v>
      </c>
    </row>
    <row r="265" spans="1:38" ht="12.75">
      <c r="A265" s="89">
        <v>8</v>
      </c>
      <c r="B265" s="89">
        <v>15</v>
      </c>
      <c r="C265" s="96">
        <v>0.35</v>
      </c>
      <c r="D265" s="96">
        <v>0.39</v>
      </c>
      <c r="E265" s="97">
        <v>3.2</v>
      </c>
      <c r="F265" s="102">
        <f t="shared" si="101"/>
        <v>0.34406722742115414</v>
      </c>
      <c r="G265" s="89">
        <v>31</v>
      </c>
      <c r="H265" s="103">
        <f t="shared" si="111"/>
        <v>48</v>
      </c>
      <c r="I265" s="103">
        <f t="shared" si="112"/>
        <v>1.2000000000000002</v>
      </c>
      <c r="J265" s="89" t="s">
        <v>78</v>
      </c>
      <c r="K265" s="89">
        <v>2</v>
      </c>
      <c r="L265" s="105">
        <f t="shared" si="108"/>
        <v>3.2</v>
      </c>
      <c r="M265" s="89">
        <v>3.2</v>
      </c>
      <c r="X265" s="106">
        <f t="shared" si="109"/>
        <v>8.9855999999999998E-3</v>
      </c>
      <c r="Y265" s="106">
        <f t="shared" si="113"/>
        <v>8.0000000000000019E-3</v>
      </c>
      <c r="Z265" s="106">
        <f t="shared" si="114"/>
        <v>0</v>
      </c>
      <c r="AA265" s="106">
        <f t="shared" si="115"/>
        <v>0</v>
      </c>
      <c r="AB265" s="106">
        <f t="shared" si="116"/>
        <v>0</v>
      </c>
      <c r="AC265" s="106">
        <f t="shared" si="117"/>
        <v>0</v>
      </c>
      <c r="AD265" s="106">
        <f t="shared" si="118"/>
        <v>0</v>
      </c>
      <c r="AE265" s="106">
        <f t="shared" si="119"/>
        <v>0</v>
      </c>
      <c r="AF265" s="172">
        <f t="shared" si="125"/>
        <v>8.0000000000000019E-3</v>
      </c>
      <c r="AG265" s="106">
        <f t="shared" si="120"/>
        <v>0</v>
      </c>
      <c r="AH265" s="106">
        <f t="shared" si="121"/>
        <v>0</v>
      </c>
      <c r="AI265" s="106">
        <f t="shared" si="122"/>
        <v>0</v>
      </c>
      <c r="AJ265" s="106">
        <f t="shared" si="123"/>
        <v>0</v>
      </c>
      <c r="AK265" s="106">
        <f t="shared" si="110"/>
        <v>8.0000000000000019E-3</v>
      </c>
      <c r="AL265" s="107">
        <f t="shared" si="124"/>
        <v>7.7039999999999997</v>
      </c>
    </row>
    <row r="266" spans="1:38" ht="12.75">
      <c r="A266" s="89">
        <v>8</v>
      </c>
      <c r="B266" s="89">
        <v>15</v>
      </c>
      <c r="C266" s="96">
        <v>0.35</v>
      </c>
      <c r="D266" s="96">
        <v>0.39</v>
      </c>
      <c r="E266" s="97">
        <v>3.2</v>
      </c>
      <c r="F266" s="102">
        <f t="shared" si="101"/>
        <v>0.34406722742115414</v>
      </c>
      <c r="G266" s="89">
        <v>31</v>
      </c>
      <c r="H266" s="103">
        <f t="shared" si="111"/>
        <v>48</v>
      </c>
      <c r="I266" s="103">
        <f t="shared" si="112"/>
        <v>1.0499999999999998</v>
      </c>
      <c r="J266" s="89" t="s">
        <v>78</v>
      </c>
      <c r="K266" s="89">
        <v>3</v>
      </c>
      <c r="L266" s="105">
        <f t="shared" si="108"/>
        <v>2.8299999999999996</v>
      </c>
      <c r="M266" s="89">
        <v>2.8</v>
      </c>
      <c r="R266" s="89">
        <v>0.03</v>
      </c>
      <c r="X266" s="106">
        <f t="shared" si="109"/>
        <v>7.9466399999999996E-3</v>
      </c>
      <c r="Y266" s="106">
        <f t="shared" si="113"/>
        <v>6.9999999999999993E-3</v>
      </c>
      <c r="Z266" s="106">
        <f t="shared" si="114"/>
        <v>0</v>
      </c>
      <c r="AA266" s="106">
        <f t="shared" si="115"/>
        <v>0</v>
      </c>
      <c r="AB266" s="106">
        <f t="shared" si="116"/>
        <v>0</v>
      </c>
      <c r="AC266" s="106">
        <f t="shared" si="117"/>
        <v>0</v>
      </c>
      <c r="AD266" s="106">
        <f t="shared" si="118"/>
        <v>0</v>
      </c>
      <c r="AE266" s="106">
        <f t="shared" si="119"/>
        <v>0</v>
      </c>
      <c r="AF266" s="172">
        <f t="shared" si="125"/>
        <v>6.9999999999999993E-3</v>
      </c>
      <c r="AG266" s="106">
        <f t="shared" si="120"/>
        <v>0</v>
      </c>
      <c r="AH266" s="106">
        <f t="shared" si="121"/>
        <v>7.5000000000000007E-5</v>
      </c>
      <c r="AI266" s="106">
        <f t="shared" si="122"/>
        <v>0</v>
      </c>
      <c r="AJ266" s="106">
        <f t="shared" si="123"/>
        <v>0</v>
      </c>
      <c r="AK266" s="106">
        <f t="shared" si="110"/>
        <v>7.0749999999999997E-3</v>
      </c>
      <c r="AL266" s="107">
        <f t="shared" si="124"/>
        <v>6.7409999999999988</v>
      </c>
    </row>
    <row r="267" spans="1:38" ht="12.75">
      <c r="A267" s="89">
        <v>8</v>
      </c>
      <c r="B267" s="89">
        <v>15</v>
      </c>
      <c r="C267" s="96">
        <v>0.35</v>
      </c>
      <c r="D267" s="96">
        <v>0.39</v>
      </c>
      <c r="E267" s="97">
        <v>3.2</v>
      </c>
      <c r="F267" s="102">
        <f t="shared" si="101"/>
        <v>0.34406722742115414</v>
      </c>
      <c r="G267" s="89">
        <v>31</v>
      </c>
      <c r="H267" s="103">
        <f t="shared" si="111"/>
        <v>48</v>
      </c>
      <c r="I267" s="103">
        <f t="shared" si="112"/>
        <v>0.75000000000000011</v>
      </c>
      <c r="J267" s="89" t="s">
        <v>78</v>
      </c>
      <c r="K267" s="89">
        <v>4</v>
      </c>
      <c r="L267" s="105">
        <f t="shared" si="108"/>
        <v>2</v>
      </c>
      <c r="M267" s="89">
        <v>2</v>
      </c>
      <c r="X267" s="106">
        <f t="shared" si="109"/>
        <v>5.6159999999999995E-3</v>
      </c>
      <c r="Y267" s="106">
        <f t="shared" si="113"/>
        <v>5.000000000000001E-3</v>
      </c>
      <c r="Z267" s="106">
        <f t="shared" si="114"/>
        <v>0</v>
      </c>
      <c r="AA267" s="106">
        <f t="shared" si="115"/>
        <v>0</v>
      </c>
      <c r="AB267" s="106">
        <f t="shared" si="116"/>
        <v>0</v>
      </c>
      <c r="AC267" s="106">
        <f t="shared" si="117"/>
        <v>0</v>
      </c>
      <c r="AD267" s="106">
        <f t="shared" si="118"/>
        <v>0</v>
      </c>
      <c r="AE267" s="106">
        <f t="shared" si="119"/>
        <v>0</v>
      </c>
      <c r="AF267" s="172">
        <f t="shared" si="125"/>
        <v>5.000000000000001E-3</v>
      </c>
      <c r="AG267" s="106">
        <f t="shared" si="120"/>
        <v>0</v>
      </c>
      <c r="AH267" s="106">
        <f t="shared" si="121"/>
        <v>0</v>
      </c>
      <c r="AI267" s="106">
        <f t="shared" si="122"/>
        <v>0</v>
      </c>
      <c r="AJ267" s="106">
        <f t="shared" si="123"/>
        <v>0</v>
      </c>
      <c r="AK267" s="106">
        <f t="shared" si="110"/>
        <v>5.000000000000001E-3</v>
      </c>
      <c r="AL267" s="107">
        <f t="shared" si="124"/>
        <v>4.8149999999999995</v>
      </c>
    </row>
    <row r="268" spans="1:38" ht="12.75">
      <c r="A268" s="89">
        <v>8</v>
      </c>
      <c r="B268" s="89">
        <v>15</v>
      </c>
      <c r="C268" s="96">
        <v>0.35</v>
      </c>
      <c r="D268" s="96">
        <v>0.39</v>
      </c>
      <c r="E268" s="97">
        <v>3.2</v>
      </c>
      <c r="F268" s="102">
        <f t="shared" si="101"/>
        <v>0.34406722742115414</v>
      </c>
      <c r="G268" s="89">
        <v>31</v>
      </c>
      <c r="H268" s="103">
        <f t="shared" si="111"/>
        <v>48</v>
      </c>
      <c r="I268" s="103">
        <f t="shared" si="112"/>
        <v>4.2840000000000007</v>
      </c>
      <c r="J268" s="89" t="s">
        <v>79</v>
      </c>
      <c r="K268" s="89">
        <v>21</v>
      </c>
      <c r="L268" s="97">
        <v>3.2</v>
      </c>
      <c r="X268" s="106">
        <f>L268*VLOOKUP(J268,dimension,2,FALSE)*VLOOKUP(J268,dimension,3,FALSE)*K268</f>
        <v>3.5750400000000002E-2</v>
      </c>
      <c r="Y268" s="106">
        <f t="shared" si="113"/>
        <v>0</v>
      </c>
      <c r="Z268" s="106">
        <f t="shared" si="114"/>
        <v>0</v>
      </c>
      <c r="AA268" s="106">
        <f t="shared" si="115"/>
        <v>0</v>
      </c>
      <c r="AB268" s="106">
        <f t="shared" si="116"/>
        <v>0</v>
      </c>
      <c r="AC268" s="106">
        <f t="shared" si="117"/>
        <v>0</v>
      </c>
      <c r="AD268" s="106">
        <f t="shared" si="118"/>
        <v>0</v>
      </c>
      <c r="AE268" s="106">
        <f t="shared" si="119"/>
        <v>2.8560000000000002E-2</v>
      </c>
      <c r="AF268" s="172">
        <f t="shared" si="125"/>
        <v>2.8560000000000002E-2</v>
      </c>
      <c r="AG268" s="106">
        <f t="shared" si="120"/>
        <v>0</v>
      </c>
      <c r="AH268" s="106">
        <f t="shared" si="121"/>
        <v>0</v>
      </c>
      <c r="AI268" s="106">
        <f t="shared" si="122"/>
        <v>0</v>
      </c>
      <c r="AJ268" s="106">
        <f t="shared" si="123"/>
        <v>0</v>
      </c>
      <c r="AK268" s="106">
        <f>L268*VLOOKUP(J268,dimension,4,FALSE)*VLOOKUP(J268,dimension,5,FALSE)*K268</f>
        <v>2.8560000000000006E-2</v>
      </c>
      <c r="AL268" s="107">
        <f t="shared" si="124"/>
        <v>24.418800000000005</v>
      </c>
    </row>
    <row r="269" spans="1:38" ht="12.75">
      <c r="A269" s="89">
        <v>9</v>
      </c>
      <c r="B269" s="89">
        <v>16</v>
      </c>
      <c r="C269" s="96">
        <v>0.28000000000000003</v>
      </c>
      <c r="D269" s="96">
        <v>0.3</v>
      </c>
      <c r="E269" s="97">
        <v>2.7</v>
      </c>
      <c r="F269" s="102">
        <f t="shared" si="101"/>
        <v>0.17834036096265865</v>
      </c>
      <c r="G269" s="89">
        <v>15</v>
      </c>
      <c r="H269" s="103">
        <f t="shared" si="111"/>
        <v>26.666666666666664</v>
      </c>
      <c r="I269" s="103">
        <f t="shared" si="112"/>
        <v>1.00125</v>
      </c>
      <c r="J269" s="89" t="s">
        <v>74</v>
      </c>
      <c r="K269" s="89">
        <v>1</v>
      </c>
      <c r="L269" s="105">
        <f t="shared" ref="L269:L280" si="126">SUM(M269:V269)</f>
        <v>2.6999999999999997</v>
      </c>
      <c r="M269" s="89">
        <v>1.17</v>
      </c>
      <c r="N269" s="89">
        <v>1.5</v>
      </c>
      <c r="Q269" s="89">
        <v>0.03</v>
      </c>
      <c r="X269" s="106">
        <f t="shared" ref="X269:X280" si="127">L269*VLOOKUP(J269,dimension,2,FALSE)*VLOOKUP(J269,dimension,3,FALSE)</f>
        <v>8.3160000000000005E-3</v>
      </c>
      <c r="Y269" s="106">
        <f t="shared" si="113"/>
        <v>2.9250000000000001E-3</v>
      </c>
      <c r="Z269" s="106">
        <f t="shared" si="114"/>
        <v>3.7500000000000007E-3</v>
      </c>
      <c r="AA269" s="106">
        <f t="shared" si="115"/>
        <v>0</v>
      </c>
      <c r="AB269" s="106">
        <f t="shared" si="116"/>
        <v>0</v>
      </c>
      <c r="AC269" s="106">
        <f t="shared" si="117"/>
        <v>0</v>
      </c>
      <c r="AD269" s="106">
        <f t="shared" si="118"/>
        <v>0</v>
      </c>
      <c r="AE269" s="106">
        <f t="shared" si="119"/>
        <v>0</v>
      </c>
      <c r="AF269" s="172">
        <f t="shared" si="125"/>
        <v>6.6750000000000004E-3</v>
      </c>
      <c r="AG269" s="106">
        <f t="shared" si="120"/>
        <v>7.5000000000000007E-5</v>
      </c>
      <c r="AH269" s="106">
        <f t="shared" si="121"/>
        <v>0</v>
      </c>
      <c r="AI269" s="106">
        <f t="shared" si="122"/>
        <v>0</v>
      </c>
      <c r="AJ269" s="106">
        <f t="shared" si="123"/>
        <v>0</v>
      </c>
      <c r="AK269" s="106">
        <f t="shared" ref="AK269:AK280" si="128">L269*VLOOKUP(J269,dimension,4,FALSE)*VLOOKUP(J269,dimension,5,FALSE)</f>
        <v>6.7499999999999991E-3</v>
      </c>
      <c r="AL269" s="107">
        <f t="shared" si="124"/>
        <v>6.428024999999999</v>
      </c>
    </row>
    <row r="270" spans="1:38" ht="12.75">
      <c r="A270" s="89">
        <v>9</v>
      </c>
      <c r="B270" s="89">
        <v>16</v>
      </c>
      <c r="C270" s="96">
        <v>0.28000000000000003</v>
      </c>
      <c r="D270" s="96">
        <v>0.3</v>
      </c>
      <c r="E270" s="97">
        <v>2.7</v>
      </c>
      <c r="F270" s="102">
        <f t="shared" si="101"/>
        <v>0.17834036096265865</v>
      </c>
      <c r="G270" s="89">
        <v>15</v>
      </c>
      <c r="H270" s="103">
        <f t="shared" si="111"/>
        <v>26.666666666666664</v>
      </c>
      <c r="I270" s="103">
        <f t="shared" si="112"/>
        <v>1.0125000000000002</v>
      </c>
      <c r="J270" s="89" t="s">
        <v>74</v>
      </c>
      <c r="K270" s="89">
        <v>2</v>
      </c>
      <c r="L270" s="105">
        <f t="shared" si="126"/>
        <v>2.7</v>
      </c>
      <c r="M270" s="89">
        <v>2.7</v>
      </c>
      <c r="X270" s="106">
        <f t="shared" si="127"/>
        <v>8.3160000000000005E-3</v>
      </c>
      <c r="Y270" s="106">
        <f t="shared" si="113"/>
        <v>6.7500000000000008E-3</v>
      </c>
      <c r="Z270" s="106">
        <f t="shared" si="114"/>
        <v>0</v>
      </c>
      <c r="AA270" s="106">
        <f t="shared" si="115"/>
        <v>0</v>
      </c>
      <c r="AB270" s="106">
        <f t="shared" si="116"/>
        <v>0</v>
      </c>
      <c r="AC270" s="106">
        <f t="shared" si="117"/>
        <v>0</v>
      </c>
      <c r="AD270" s="106">
        <f t="shared" si="118"/>
        <v>0</v>
      </c>
      <c r="AE270" s="106">
        <f t="shared" si="119"/>
        <v>0</v>
      </c>
      <c r="AF270" s="172">
        <f t="shared" si="125"/>
        <v>6.7500000000000008E-3</v>
      </c>
      <c r="AG270" s="106">
        <f t="shared" si="120"/>
        <v>0</v>
      </c>
      <c r="AH270" s="106">
        <f t="shared" si="121"/>
        <v>0</v>
      </c>
      <c r="AI270" s="106">
        <f t="shared" si="122"/>
        <v>0</v>
      </c>
      <c r="AJ270" s="106">
        <f t="shared" si="123"/>
        <v>0</v>
      </c>
      <c r="AK270" s="106">
        <f t="shared" si="128"/>
        <v>6.7500000000000008E-3</v>
      </c>
      <c r="AL270" s="107">
        <f t="shared" si="124"/>
        <v>6.5002499999999994</v>
      </c>
    </row>
    <row r="271" spans="1:38" ht="12.75">
      <c r="A271" s="89">
        <v>9</v>
      </c>
      <c r="B271" s="89">
        <v>16</v>
      </c>
      <c r="C271" s="96">
        <v>0.28000000000000003</v>
      </c>
      <c r="D271" s="96">
        <v>0.3</v>
      </c>
      <c r="E271" s="97">
        <v>2.7</v>
      </c>
      <c r="F271" s="102">
        <f t="shared" si="101"/>
        <v>0.17834036096265865</v>
      </c>
      <c r="G271" s="89">
        <v>15</v>
      </c>
      <c r="H271" s="103">
        <f t="shared" si="111"/>
        <v>26.666666666666664</v>
      </c>
      <c r="I271" s="103">
        <f t="shared" si="112"/>
        <v>0.9</v>
      </c>
      <c r="J271" s="89" t="s">
        <v>74</v>
      </c>
      <c r="K271" s="89">
        <v>3</v>
      </c>
      <c r="L271" s="105">
        <f t="shared" si="126"/>
        <v>2.6999999999999997</v>
      </c>
      <c r="M271" s="89">
        <v>2.4</v>
      </c>
      <c r="Q271" s="89">
        <v>0.3</v>
      </c>
      <c r="X271" s="106">
        <f t="shared" si="127"/>
        <v>8.3160000000000005E-3</v>
      </c>
      <c r="Y271" s="106">
        <f t="shared" si="113"/>
        <v>6.0000000000000001E-3</v>
      </c>
      <c r="Z271" s="106">
        <f t="shared" si="114"/>
        <v>0</v>
      </c>
      <c r="AA271" s="106">
        <f t="shared" si="115"/>
        <v>0</v>
      </c>
      <c r="AB271" s="106">
        <f t="shared" si="116"/>
        <v>0</v>
      </c>
      <c r="AC271" s="106">
        <f t="shared" si="117"/>
        <v>0</v>
      </c>
      <c r="AD271" s="106">
        <f t="shared" si="118"/>
        <v>0</v>
      </c>
      <c r="AE271" s="106">
        <f t="shared" si="119"/>
        <v>0</v>
      </c>
      <c r="AF271" s="172">
        <f t="shared" si="125"/>
        <v>6.0000000000000001E-3</v>
      </c>
      <c r="AG271" s="106">
        <f t="shared" si="120"/>
        <v>7.5000000000000002E-4</v>
      </c>
      <c r="AH271" s="106">
        <f t="shared" si="121"/>
        <v>0</v>
      </c>
      <c r="AI271" s="106">
        <f t="shared" si="122"/>
        <v>0</v>
      </c>
      <c r="AJ271" s="106">
        <f t="shared" si="123"/>
        <v>0</v>
      </c>
      <c r="AK271" s="106">
        <f t="shared" si="128"/>
        <v>6.7499999999999991E-3</v>
      </c>
      <c r="AL271" s="107">
        <f t="shared" si="124"/>
        <v>5.7779999999999996</v>
      </c>
    </row>
    <row r="272" spans="1:38" ht="12.75">
      <c r="A272" s="89">
        <v>9</v>
      </c>
      <c r="B272" s="89">
        <v>16</v>
      </c>
      <c r="C272" s="96">
        <v>0.28000000000000003</v>
      </c>
      <c r="D272" s="96">
        <v>0.3</v>
      </c>
      <c r="E272" s="97">
        <v>2.7</v>
      </c>
      <c r="F272" s="102">
        <f t="shared" si="101"/>
        <v>0.17834036096265865</v>
      </c>
      <c r="G272" s="89">
        <v>15</v>
      </c>
      <c r="H272" s="103">
        <f t="shared" si="111"/>
        <v>26.666666666666664</v>
      </c>
      <c r="I272" s="103">
        <f t="shared" si="112"/>
        <v>1.0125000000000002</v>
      </c>
      <c r="J272" s="89" t="s">
        <v>74</v>
      </c>
      <c r="K272" s="89">
        <v>4</v>
      </c>
      <c r="L272" s="105">
        <f t="shared" si="126"/>
        <v>2.7</v>
      </c>
      <c r="M272" s="89">
        <v>2.7</v>
      </c>
      <c r="X272" s="106">
        <f t="shared" si="127"/>
        <v>8.3160000000000005E-3</v>
      </c>
      <c r="Y272" s="106">
        <f t="shared" si="113"/>
        <v>6.7500000000000008E-3</v>
      </c>
      <c r="Z272" s="106">
        <f t="shared" si="114"/>
        <v>0</v>
      </c>
      <c r="AA272" s="106">
        <f t="shared" si="115"/>
        <v>0</v>
      </c>
      <c r="AB272" s="106">
        <f t="shared" si="116"/>
        <v>0</v>
      </c>
      <c r="AC272" s="106">
        <f t="shared" si="117"/>
        <v>0</v>
      </c>
      <c r="AD272" s="106">
        <f t="shared" si="118"/>
        <v>0</v>
      </c>
      <c r="AE272" s="106">
        <f t="shared" si="119"/>
        <v>0</v>
      </c>
      <c r="AF272" s="172">
        <f t="shared" si="125"/>
        <v>6.7500000000000008E-3</v>
      </c>
      <c r="AG272" s="106">
        <f t="shared" si="120"/>
        <v>0</v>
      </c>
      <c r="AH272" s="106">
        <f t="shared" si="121"/>
        <v>0</v>
      </c>
      <c r="AI272" s="106">
        <f t="shared" si="122"/>
        <v>0</v>
      </c>
      <c r="AJ272" s="106">
        <f t="shared" si="123"/>
        <v>0</v>
      </c>
      <c r="AK272" s="106">
        <f t="shared" si="128"/>
        <v>6.7500000000000008E-3</v>
      </c>
      <c r="AL272" s="107">
        <f t="shared" si="124"/>
        <v>6.5002499999999994</v>
      </c>
    </row>
    <row r="273" spans="1:38" ht="12.75">
      <c r="A273" s="89">
        <v>9</v>
      </c>
      <c r="B273" s="89">
        <v>16</v>
      </c>
      <c r="C273" s="96">
        <v>0.28000000000000003</v>
      </c>
      <c r="D273" s="96">
        <v>0.3</v>
      </c>
      <c r="E273" s="97">
        <v>2.7</v>
      </c>
      <c r="F273" s="102">
        <f t="shared" si="101"/>
        <v>0.17834036096265865</v>
      </c>
      <c r="G273" s="89">
        <v>15</v>
      </c>
      <c r="H273" s="103">
        <f t="shared" si="111"/>
        <v>26.666666666666664</v>
      </c>
      <c r="I273" s="103">
        <f t="shared" si="112"/>
        <v>1.0125000000000002</v>
      </c>
      <c r="J273" s="89" t="s">
        <v>74</v>
      </c>
      <c r="K273" s="89">
        <v>5</v>
      </c>
      <c r="L273" s="105">
        <f t="shared" si="126"/>
        <v>2.7</v>
      </c>
      <c r="M273" s="89">
        <v>2.7</v>
      </c>
      <c r="X273" s="106">
        <f t="shared" si="127"/>
        <v>8.3160000000000005E-3</v>
      </c>
      <c r="Y273" s="106">
        <f t="shared" si="113"/>
        <v>6.7500000000000008E-3</v>
      </c>
      <c r="Z273" s="106">
        <f t="shared" si="114"/>
        <v>0</v>
      </c>
      <c r="AA273" s="106">
        <f t="shared" si="115"/>
        <v>0</v>
      </c>
      <c r="AB273" s="106">
        <f t="shared" si="116"/>
        <v>0</v>
      </c>
      <c r="AC273" s="106">
        <f t="shared" si="117"/>
        <v>0</v>
      </c>
      <c r="AD273" s="106">
        <f t="shared" si="118"/>
        <v>0</v>
      </c>
      <c r="AE273" s="106">
        <f t="shared" si="119"/>
        <v>0</v>
      </c>
      <c r="AF273" s="172">
        <f t="shared" si="125"/>
        <v>6.7500000000000008E-3</v>
      </c>
      <c r="AG273" s="106">
        <f t="shared" si="120"/>
        <v>0</v>
      </c>
      <c r="AH273" s="106">
        <f t="shared" si="121"/>
        <v>0</v>
      </c>
      <c r="AI273" s="106">
        <f t="shared" si="122"/>
        <v>0</v>
      </c>
      <c r="AJ273" s="106">
        <f t="shared" si="123"/>
        <v>0</v>
      </c>
      <c r="AK273" s="106">
        <f t="shared" si="128"/>
        <v>6.7500000000000008E-3</v>
      </c>
      <c r="AL273" s="107">
        <f t="shared" si="124"/>
        <v>6.5002499999999994</v>
      </c>
    </row>
    <row r="274" spans="1:38" ht="12.75">
      <c r="A274" s="89">
        <v>9</v>
      </c>
      <c r="B274" s="89">
        <v>16</v>
      </c>
      <c r="C274" s="96">
        <v>0.28000000000000003</v>
      </c>
      <c r="D274" s="96">
        <v>0.3</v>
      </c>
      <c r="E274" s="97">
        <v>2.7</v>
      </c>
      <c r="F274" s="102">
        <f t="shared" si="101"/>
        <v>0.17834036096265865</v>
      </c>
      <c r="G274" s="89">
        <v>15</v>
      </c>
      <c r="H274" s="103">
        <f t="shared" si="111"/>
        <v>26.666666666666664</v>
      </c>
      <c r="I274" s="103">
        <f t="shared" si="112"/>
        <v>1.0125000000000002</v>
      </c>
      <c r="J274" s="89" t="s">
        <v>74</v>
      </c>
      <c r="K274" s="89">
        <v>6</v>
      </c>
      <c r="L274" s="105">
        <f t="shared" si="126"/>
        <v>2.7</v>
      </c>
      <c r="M274" s="89">
        <v>2.7</v>
      </c>
      <c r="X274" s="106">
        <f t="shared" si="127"/>
        <v>8.3160000000000005E-3</v>
      </c>
      <c r="Y274" s="106">
        <f t="shared" si="113"/>
        <v>6.7500000000000008E-3</v>
      </c>
      <c r="Z274" s="106">
        <f t="shared" si="114"/>
        <v>0</v>
      </c>
      <c r="AA274" s="106">
        <f t="shared" si="115"/>
        <v>0</v>
      </c>
      <c r="AB274" s="106">
        <f t="shared" si="116"/>
        <v>0</v>
      </c>
      <c r="AC274" s="106">
        <f t="shared" si="117"/>
        <v>0</v>
      </c>
      <c r="AD274" s="106">
        <f t="shared" si="118"/>
        <v>0</v>
      </c>
      <c r="AE274" s="106">
        <f t="shared" si="119"/>
        <v>0</v>
      </c>
      <c r="AF274" s="172">
        <f t="shared" si="125"/>
        <v>6.7500000000000008E-3</v>
      </c>
      <c r="AG274" s="106">
        <f t="shared" si="120"/>
        <v>0</v>
      </c>
      <c r="AH274" s="106">
        <f t="shared" si="121"/>
        <v>0</v>
      </c>
      <c r="AI274" s="106">
        <f t="shared" si="122"/>
        <v>0</v>
      </c>
      <c r="AJ274" s="106">
        <f t="shared" si="123"/>
        <v>0</v>
      </c>
      <c r="AK274" s="106">
        <f t="shared" si="128"/>
        <v>6.7500000000000008E-3</v>
      </c>
      <c r="AL274" s="107">
        <f t="shared" si="124"/>
        <v>6.5002499999999994</v>
      </c>
    </row>
    <row r="275" spans="1:38" ht="12.75">
      <c r="A275" s="89">
        <v>9</v>
      </c>
      <c r="B275" s="89">
        <v>16</v>
      </c>
      <c r="C275" s="96">
        <v>0.28000000000000003</v>
      </c>
      <c r="D275" s="96">
        <v>0.3</v>
      </c>
      <c r="E275" s="97">
        <v>2.7</v>
      </c>
      <c r="F275" s="102">
        <f t="shared" si="101"/>
        <v>0.17834036096265865</v>
      </c>
      <c r="G275" s="89">
        <v>15</v>
      </c>
      <c r="H275" s="103">
        <f t="shared" si="111"/>
        <v>26.666666666666664</v>
      </c>
      <c r="I275" s="103">
        <f t="shared" si="112"/>
        <v>1.0125000000000002</v>
      </c>
      <c r="J275" s="89" t="s">
        <v>74</v>
      </c>
      <c r="K275" s="89">
        <v>7</v>
      </c>
      <c r="L275" s="105">
        <f t="shared" si="126"/>
        <v>2.7</v>
      </c>
      <c r="M275" s="89">
        <v>2.7</v>
      </c>
      <c r="X275" s="106">
        <f t="shared" si="127"/>
        <v>8.3160000000000005E-3</v>
      </c>
      <c r="Y275" s="106">
        <f t="shared" si="113"/>
        <v>6.7500000000000008E-3</v>
      </c>
      <c r="Z275" s="106">
        <f t="shared" si="114"/>
        <v>0</v>
      </c>
      <c r="AA275" s="106">
        <f t="shared" si="115"/>
        <v>0</v>
      </c>
      <c r="AB275" s="106">
        <f t="shared" si="116"/>
        <v>0</v>
      </c>
      <c r="AC275" s="106">
        <f t="shared" si="117"/>
        <v>0</v>
      </c>
      <c r="AD275" s="106">
        <f t="shared" si="118"/>
        <v>0</v>
      </c>
      <c r="AE275" s="106">
        <f t="shared" si="119"/>
        <v>0</v>
      </c>
      <c r="AF275" s="172">
        <f t="shared" si="125"/>
        <v>6.7500000000000008E-3</v>
      </c>
      <c r="AG275" s="106">
        <f t="shared" si="120"/>
        <v>0</v>
      </c>
      <c r="AH275" s="106">
        <f t="shared" si="121"/>
        <v>0</v>
      </c>
      <c r="AI275" s="106">
        <f t="shared" si="122"/>
        <v>0</v>
      </c>
      <c r="AJ275" s="106">
        <f t="shared" si="123"/>
        <v>0</v>
      </c>
      <c r="AK275" s="106">
        <f t="shared" si="128"/>
        <v>6.7500000000000008E-3</v>
      </c>
      <c r="AL275" s="107">
        <f t="shared" si="124"/>
        <v>6.5002499999999994</v>
      </c>
    </row>
    <row r="276" spans="1:38" ht="12.75">
      <c r="A276" s="89">
        <v>9</v>
      </c>
      <c r="B276" s="89">
        <v>16</v>
      </c>
      <c r="C276" s="96">
        <v>0.28000000000000003</v>
      </c>
      <c r="D276" s="96">
        <v>0.3</v>
      </c>
      <c r="E276" s="97">
        <v>2.7</v>
      </c>
      <c r="F276" s="102">
        <f t="shared" si="101"/>
        <v>0.17834036096265865</v>
      </c>
      <c r="G276" s="89">
        <v>15</v>
      </c>
      <c r="H276" s="103">
        <f t="shared" si="111"/>
        <v>26.666666666666664</v>
      </c>
      <c r="I276" s="103">
        <f t="shared" si="112"/>
        <v>0.82500000000000007</v>
      </c>
      <c r="J276" s="89" t="s">
        <v>74</v>
      </c>
      <c r="K276" s="89">
        <v>8</v>
      </c>
      <c r="L276" s="105">
        <f t="shared" si="126"/>
        <v>2.7</v>
      </c>
      <c r="M276" s="89">
        <v>1.66</v>
      </c>
      <c r="Q276" s="89">
        <v>0.5</v>
      </c>
      <c r="U276" s="89">
        <v>0.54</v>
      </c>
      <c r="X276" s="106">
        <f t="shared" si="127"/>
        <v>8.3160000000000005E-3</v>
      </c>
      <c r="Y276" s="106">
        <f t="shared" si="113"/>
        <v>4.15E-3</v>
      </c>
      <c r="Z276" s="106">
        <f t="shared" si="114"/>
        <v>0</v>
      </c>
      <c r="AA276" s="106">
        <f t="shared" si="115"/>
        <v>0</v>
      </c>
      <c r="AB276" s="106">
        <f t="shared" si="116"/>
        <v>0</v>
      </c>
      <c r="AC276" s="106">
        <f t="shared" si="117"/>
        <v>1.3500000000000003E-3</v>
      </c>
      <c r="AD276" s="106">
        <f t="shared" si="118"/>
        <v>0</v>
      </c>
      <c r="AE276" s="106">
        <f t="shared" si="119"/>
        <v>0</v>
      </c>
      <c r="AF276" s="172">
        <f t="shared" si="125"/>
        <v>5.5000000000000005E-3</v>
      </c>
      <c r="AG276" s="106">
        <f t="shared" si="120"/>
        <v>1.2500000000000002E-3</v>
      </c>
      <c r="AH276" s="106">
        <f t="shared" si="121"/>
        <v>0</v>
      </c>
      <c r="AI276" s="106">
        <f t="shared" si="122"/>
        <v>0</v>
      </c>
      <c r="AJ276" s="106">
        <f t="shared" si="123"/>
        <v>0</v>
      </c>
      <c r="AK276" s="106">
        <f t="shared" si="128"/>
        <v>6.7500000000000008E-3</v>
      </c>
      <c r="AL276" s="107">
        <f t="shared" si="124"/>
        <v>4.9076999999999993</v>
      </c>
    </row>
    <row r="277" spans="1:38" ht="12.75">
      <c r="A277" s="89">
        <v>9</v>
      </c>
      <c r="B277" s="89">
        <v>16</v>
      </c>
      <c r="C277" s="96">
        <v>0.28000000000000003</v>
      </c>
      <c r="D277" s="96">
        <v>0.3</v>
      </c>
      <c r="E277" s="97">
        <v>2.7</v>
      </c>
      <c r="F277" s="102">
        <f t="shared" si="101"/>
        <v>0.17834036096265865</v>
      </c>
      <c r="G277" s="89">
        <v>15</v>
      </c>
      <c r="H277" s="103">
        <f t="shared" si="111"/>
        <v>26.666666666666664</v>
      </c>
      <c r="I277" s="103">
        <f t="shared" si="112"/>
        <v>0.9900000000000001</v>
      </c>
      <c r="J277" s="89" t="s">
        <v>78</v>
      </c>
      <c r="K277" s="89">
        <v>1</v>
      </c>
      <c r="L277" s="105">
        <f t="shared" si="126"/>
        <v>2.64</v>
      </c>
      <c r="M277" s="89">
        <v>2.64</v>
      </c>
      <c r="X277" s="106">
        <f t="shared" si="127"/>
        <v>7.4131200000000005E-3</v>
      </c>
      <c r="Y277" s="106">
        <f t="shared" si="113"/>
        <v>6.6000000000000008E-3</v>
      </c>
      <c r="Z277" s="106">
        <f t="shared" si="114"/>
        <v>0</v>
      </c>
      <c r="AA277" s="106">
        <f t="shared" si="115"/>
        <v>0</v>
      </c>
      <c r="AB277" s="106">
        <f t="shared" si="116"/>
        <v>0</v>
      </c>
      <c r="AC277" s="106">
        <f t="shared" si="117"/>
        <v>0</v>
      </c>
      <c r="AD277" s="106">
        <f t="shared" si="118"/>
        <v>0</v>
      </c>
      <c r="AE277" s="106">
        <f t="shared" si="119"/>
        <v>0</v>
      </c>
      <c r="AF277" s="172">
        <f t="shared" si="125"/>
        <v>6.6000000000000008E-3</v>
      </c>
      <c r="AG277" s="106">
        <f t="shared" si="120"/>
        <v>0</v>
      </c>
      <c r="AH277" s="106">
        <f t="shared" si="121"/>
        <v>0</v>
      </c>
      <c r="AI277" s="106">
        <f t="shared" si="122"/>
        <v>0</v>
      </c>
      <c r="AJ277" s="106">
        <f t="shared" si="123"/>
        <v>0</v>
      </c>
      <c r="AK277" s="106">
        <f t="shared" si="128"/>
        <v>6.6000000000000008E-3</v>
      </c>
      <c r="AL277" s="107">
        <f t="shared" si="124"/>
        <v>6.3557999999999995</v>
      </c>
    </row>
    <row r="278" spans="1:38" ht="12.75">
      <c r="A278" s="89">
        <v>9</v>
      </c>
      <c r="B278" s="89">
        <v>16</v>
      </c>
      <c r="C278" s="96">
        <v>0.28000000000000003</v>
      </c>
      <c r="D278" s="96">
        <v>0.3</v>
      </c>
      <c r="E278" s="97">
        <v>2.7</v>
      </c>
      <c r="F278" s="102">
        <f t="shared" ref="F278:F341" si="129">SUMSQ(AVERAGE(C278:D278)/2)*PI()*E278</f>
        <v>0.17834036096265865</v>
      </c>
      <c r="G278" s="89">
        <v>15</v>
      </c>
      <c r="H278" s="103">
        <f t="shared" si="111"/>
        <v>26.666666666666664</v>
      </c>
      <c r="I278" s="103">
        <f t="shared" si="112"/>
        <v>0.88125000000000009</v>
      </c>
      <c r="J278" s="89" t="s">
        <v>78</v>
      </c>
      <c r="K278" s="89">
        <v>2</v>
      </c>
      <c r="L278" s="105">
        <f t="shared" si="126"/>
        <v>2.69</v>
      </c>
      <c r="M278" s="89">
        <v>2.35</v>
      </c>
      <c r="Q278" s="89">
        <v>0.34</v>
      </c>
      <c r="W278" s="89" t="s">
        <v>110</v>
      </c>
      <c r="X278" s="106">
        <f t="shared" si="127"/>
        <v>7.5535200000000002E-3</v>
      </c>
      <c r="Y278" s="106">
        <f t="shared" si="113"/>
        <v>5.8750000000000009E-3</v>
      </c>
      <c r="Z278" s="106">
        <f t="shared" si="114"/>
        <v>0</v>
      </c>
      <c r="AA278" s="106">
        <f t="shared" si="115"/>
        <v>0</v>
      </c>
      <c r="AB278" s="106">
        <f t="shared" si="116"/>
        <v>0</v>
      </c>
      <c r="AC278" s="106">
        <f t="shared" si="117"/>
        <v>0</v>
      </c>
      <c r="AD278" s="106">
        <f t="shared" si="118"/>
        <v>0</v>
      </c>
      <c r="AE278" s="106">
        <f t="shared" si="119"/>
        <v>0</v>
      </c>
      <c r="AF278" s="172">
        <f t="shared" si="125"/>
        <v>5.8750000000000009E-3</v>
      </c>
      <c r="AG278" s="106">
        <f t="shared" si="120"/>
        <v>8.5000000000000006E-4</v>
      </c>
      <c r="AH278" s="106">
        <f t="shared" si="121"/>
        <v>0</v>
      </c>
      <c r="AI278" s="106">
        <f t="shared" si="122"/>
        <v>0</v>
      </c>
      <c r="AJ278" s="106">
        <f t="shared" si="123"/>
        <v>0</v>
      </c>
      <c r="AK278" s="106">
        <f t="shared" si="128"/>
        <v>6.7250000000000009E-3</v>
      </c>
      <c r="AL278" s="107">
        <f t="shared" si="124"/>
        <v>5.6576249999999995</v>
      </c>
    </row>
    <row r="279" spans="1:38" ht="12.75">
      <c r="A279" s="89">
        <v>9</v>
      </c>
      <c r="B279" s="89">
        <v>16</v>
      </c>
      <c r="C279" s="96">
        <v>0.28000000000000003</v>
      </c>
      <c r="D279" s="96">
        <v>0.3</v>
      </c>
      <c r="E279" s="97">
        <v>2.7</v>
      </c>
      <c r="F279" s="102">
        <f t="shared" si="129"/>
        <v>0.17834036096265865</v>
      </c>
      <c r="G279" s="89">
        <v>15</v>
      </c>
      <c r="H279" s="103">
        <f t="shared" si="111"/>
        <v>26.666666666666664</v>
      </c>
      <c r="I279" s="103">
        <f t="shared" si="112"/>
        <v>1.0125000000000002</v>
      </c>
      <c r="J279" s="89" t="s">
        <v>78</v>
      </c>
      <c r="K279" s="89">
        <v>3</v>
      </c>
      <c r="L279" s="105">
        <f t="shared" si="126"/>
        <v>2.7</v>
      </c>
      <c r="M279" s="89">
        <v>2.7</v>
      </c>
      <c r="X279" s="106">
        <f t="shared" si="127"/>
        <v>7.5816E-3</v>
      </c>
      <c r="Y279" s="106">
        <f t="shared" si="113"/>
        <v>6.7500000000000008E-3</v>
      </c>
      <c r="Z279" s="106">
        <f t="shared" si="114"/>
        <v>0</v>
      </c>
      <c r="AA279" s="106">
        <f t="shared" si="115"/>
        <v>0</v>
      </c>
      <c r="AB279" s="106">
        <f t="shared" si="116"/>
        <v>0</v>
      </c>
      <c r="AC279" s="106">
        <f t="shared" si="117"/>
        <v>0</v>
      </c>
      <c r="AD279" s="106">
        <f t="shared" si="118"/>
        <v>0</v>
      </c>
      <c r="AE279" s="106">
        <f t="shared" si="119"/>
        <v>0</v>
      </c>
      <c r="AF279" s="172">
        <f t="shared" si="125"/>
        <v>6.7500000000000008E-3</v>
      </c>
      <c r="AG279" s="106">
        <f t="shared" si="120"/>
        <v>0</v>
      </c>
      <c r="AH279" s="106">
        <f t="shared" si="121"/>
        <v>0</v>
      </c>
      <c r="AI279" s="106">
        <f t="shared" si="122"/>
        <v>0</v>
      </c>
      <c r="AJ279" s="106">
        <f t="shared" si="123"/>
        <v>0</v>
      </c>
      <c r="AK279" s="106">
        <f t="shared" si="128"/>
        <v>6.7500000000000008E-3</v>
      </c>
      <c r="AL279" s="107">
        <f t="shared" si="124"/>
        <v>6.5002499999999994</v>
      </c>
    </row>
    <row r="280" spans="1:38" ht="12.75">
      <c r="A280" s="89">
        <v>9</v>
      </c>
      <c r="B280" s="89">
        <v>16</v>
      </c>
      <c r="C280" s="96">
        <v>0.28000000000000003</v>
      </c>
      <c r="D280" s="96">
        <v>0.3</v>
      </c>
      <c r="E280" s="97">
        <v>2.7</v>
      </c>
      <c r="F280" s="102">
        <f t="shared" si="129"/>
        <v>0.17834036096265865</v>
      </c>
      <c r="G280" s="89">
        <v>15</v>
      </c>
      <c r="H280" s="103">
        <f t="shared" si="111"/>
        <v>26.666666666666664</v>
      </c>
      <c r="I280" s="103">
        <f t="shared" si="112"/>
        <v>1.0125000000000002</v>
      </c>
      <c r="J280" s="89" t="s">
        <v>78</v>
      </c>
      <c r="K280" s="89">
        <v>4</v>
      </c>
      <c r="L280" s="105">
        <f t="shared" si="126"/>
        <v>2.7</v>
      </c>
      <c r="M280" s="89">
        <v>2.7</v>
      </c>
      <c r="X280" s="106">
        <f t="shared" si="127"/>
        <v>7.5816E-3</v>
      </c>
      <c r="Y280" s="106">
        <f t="shared" si="113"/>
        <v>6.7500000000000008E-3</v>
      </c>
      <c r="Z280" s="106">
        <f t="shared" si="114"/>
        <v>0</v>
      </c>
      <c r="AA280" s="106">
        <f t="shared" si="115"/>
        <v>0</v>
      </c>
      <c r="AB280" s="106">
        <f t="shared" si="116"/>
        <v>0</v>
      </c>
      <c r="AC280" s="106">
        <f t="shared" si="117"/>
        <v>0</v>
      </c>
      <c r="AD280" s="106">
        <f t="shared" si="118"/>
        <v>0</v>
      </c>
      <c r="AE280" s="106">
        <f t="shared" si="119"/>
        <v>0</v>
      </c>
      <c r="AF280" s="172">
        <f t="shared" si="125"/>
        <v>6.7500000000000008E-3</v>
      </c>
      <c r="AG280" s="106">
        <f t="shared" si="120"/>
        <v>0</v>
      </c>
      <c r="AH280" s="106">
        <f t="shared" si="121"/>
        <v>0</v>
      </c>
      <c r="AI280" s="106">
        <f t="shared" si="122"/>
        <v>0</v>
      </c>
      <c r="AJ280" s="106">
        <f t="shared" si="123"/>
        <v>0</v>
      </c>
      <c r="AK280" s="106">
        <f t="shared" si="128"/>
        <v>6.7500000000000008E-3</v>
      </c>
      <c r="AL280" s="107">
        <f t="shared" si="124"/>
        <v>6.5002499999999994</v>
      </c>
    </row>
    <row r="281" spans="1:38" ht="12.75">
      <c r="A281" s="89">
        <v>9</v>
      </c>
      <c r="B281" s="89">
        <v>16</v>
      </c>
      <c r="C281" s="96">
        <v>0.28000000000000003</v>
      </c>
      <c r="D281" s="96">
        <v>0.3</v>
      </c>
      <c r="E281" s="97">
        <v>2.7</v>
      </c>
      <c r="F281" s="102">
        <f t="shared" si="129"/>
        <v>0.17834036096265865</v>
      </c>
      <c r="G281" s="89">
        <v>15</v>
      </c>
      <c r="H281" s="103">
        <f t="shared" si="111"/>
        <v>26.666666666666664</v>
      </c>
      <c r="I281" s="103">
        <f t="shared" si="112"/>
        <v>0</v>
      </c>
      <c r="J281" s="89" t="s">
        <v>79</v>
      </c>
      <c r="K281" s="89">
        <v>0</v>
      </c>
      <c r="X281" s="106">
        <f>L281*VLOOKUP(J281,dimension,2,FALSE)*VLOOKUP(J281,dimension,3,FALSE)*K281</f>
        <v>0</v>
      </c>
      <c r="Y281" s="106">
        <f t="shared" si="113"/>
        <v>0</v>
      </c>
      <c r="Z281" s="106">
        <f t="shared" si="114"/>
        <v>0</v>
      </c>
      <c r="AA281" s="106">
        <f t="shared" si="115"/>
        <v>0</v>
      </c>
      <c r="AB281" s="106">
        <f t="shared" si="116"/>
        <v>0</v>
      </c>
      <c r="AC281" s="106">
        <f t="shared" si="117"/>
        <v>0</v>
      </c>
      <c r="AD281" s="106">
        <f t="shared" si="118"/>
        <v>0</v>
      </c>
      <c r="AE281" s="106">
        <f t="shared" si="119"/>
        <v>0</v>
      </c>
      <c r="AF281" s="172">
        <f t="shared" si="125"/>
        <v>0</v>
      </c>
      <c r="AG281" s="106">
        <f t="shared" si="120"/>
        <v>0</v>
      </c>
      <c r="AH281" s="106">
        <f t="shared" si="121"/>
        <v>0</v>
      </c>
      <c r="AI281" s="106">
        <f t="shared" si="122"/>
        <v>0</v>
      </c>
      <c r="AJ281" s="106">
        <f t="shared" si="123"/>
        <v>0</v>
      </c>
      <c r="AK281" s="106">
        <f>L281*VLOOKUP(J281,dimension,4,FALSE)*VLOOKUP(J281,dimension,5,FALSE)*K281</f>
        <v>0</v>
      </c>
      <c r="AL281" s="107">
        <f t="shared" si="124"/>
        <v>0</v>
      </c>
    </row>
    <row r="282" spans="1:38" ht="12.75">
      <c r="A282" s="89">
        <v>9</v>
      </c>
      <c r="B282" s="89">
        <v>17</v>
      </c>
      <c r="C282" s="96">
        <v>0.3</v>
      </c>
      <c r="D282" s="96">
        <v>0.33</v>
      </c>
      <c r="E282" s="97">
        <v>3.1</v>
      </c>
      <c r="F282" s="102">
        <f t="shared" si="129"/>
        <v>0.24158651156564662</v>
      </c>
      <c r="G282" s="89">
        <v>14</v>
      </c>
      <c r="H282" s="103">
        <f t="shared" si="111"/>
        <v>25.333333333333332</v>
      </c>
      <c r="I282" s="103">
        <f t="shared" si="112"/>
        <v>1.00125</v>
      </c>
      <c r="J282" s="89" t="s">
        <v>74</v>
      </c>
      <c r="K282" s="89">
        <v>1</v>
      </c>
      <c r="L282" s="105">
        <f t="shared" ref="L282:L293" si="130">SUM(M282:V282)</f>
        <v>2.6999999999999997</v>
      </c>
      <c r="M282" s="89">
        <v>1.17</v>
      </c>
      <c r="N282" s="89">
        <v>1.5</v>
      </c>
      <c r="Q282" s="89">
        <v>0.03</v>
      </c>
      <c r="X282" s="106">
        <f t="shared" ref="X282:X293" si="131">L282*VLOOKUP(J282,dimension,2,FALSE)*VLOOKUP(J282,dimension,3,FALSE)</f>
        <v>8.3160000000000005E-3</v>
      </c>
      <c r="Y282" s="106">
        <f t="shared" si="113"/>
        <v>2.9250000000000001E-3</v>
      </c>
      <c r="Z282" s="106">
        <f t="shared" si="114"/>
        <v>3.7500000000000007E-3</v>
      </c>
      <c r="AA282" s="106">
        <f t="shared" si="115"/>
        <v>0</v>
      </c>
      <c r="AB282" s="106">
        <f t="shared" si="116"/>
        <v>0</v>
      </c>
      <c r="AC282" s="106">
        <f t="shared" si="117"/>
        <v>0</v>
      </c>
      <c r="AD282" s="106">
        <f t="shared" si="118"/>
        <v>0</v>
      </c>
      <c r="AE282" s="106">
        <f t="shared" si="119"/>
        <v>0</v>
      </c>
      <c r="AF282" s="172">
        <f t="shared" si="125"/>
        <v>6.6750000000000004E-3</v>
      </c>
      <c r="AG282" s="106">
        <f t="shared" si="120"/>
        <v>7.5000000000000007E-5</v>
      </c>
      <c r="AH282" s="106">
        <f t="shared" si="121"/>
        <v>0</v>
      </c>
      <c r="AI282" s="106">
        <f t="shared" si="122"/>
        <v>0</v>
      </c>
      <c r="AJ282" s="106">
        <f t="shared" si="123"/>
        <v>0</v>
      </c>
      <c r="AK282" s="106">
        <f t="shared" ref="AK282:AK293" si="132">L282*VLOOKUP(J282,dimension,4,FALSE)*VLOOKUP(J282,dimension,5,FALSE)</f>
        <v>6.7499999999999991E-3</v>
      </c>
      <c r="AL282" s="107">
        <f t="shared" si="124"/>
        <v>6.428024999999999</v>
      </c>
    </row>
    <row r="283" spans="1:38" ht="12.75">
      <c r="A283" s="89">
        <v>9</v>
      </c>
      <c r="B283" s="89">
        <v>17</v>
      </c>
      <c r="C283" s="96">
        <v>0.3</v>
      </c>
      <c r="D283" s="96">
        <v>0.33</v>
      </c>
      <c r="E283" s="97">
        <v>3.1</v>
      </c>
      <c r="F283" s="102">
        <f t="shared" si="129"/>
        <v>0.24158651156564662</v>
      </c>
      <c r="G283" s="89">
        <v>14</v>
      </c>
      <c r="H283" s="103">
        <f t="shared" si="111"/>
        <v>25.333333333333332</v>
      </c>
      <c r="I283" s="103">
        <f t="shared" si="112"/>
        <v>1.0125000000000002</v>
      </c>
      <c r="J283" s="89" t="s">
        <v>74</v>
      </c>
      <c r="K283" s="89">
        <v>2</v>
      </c>
      <c r="L283" s="105">
        <f t="shared" si="130"/>
        <v>2.7</v>
      </c>
      <c r="M283" s="89">
        <v>2.7</v>
      </c>
      <c r="X283" s="106">
        <f t="shared" si="131"/>
        <v>8.3160000000000005E-3</v>
      </c>
      <c r="Y283" s="106">
        <f t="shared" si="113"/>
        <v>6.7500000000000008E-3</v>
      </c>
      <c r="Z283" s="106">
        <f t="shared" si="114"/>
        <v>0</v>
      </c>
      <c r="AA283" s="106">
        <f t="shared" si="115"/>
        <v>0</v>
      </c>
      <c r="AB283" s="106">
        <f t="shared" si="116"/>
        <v>0</v>
      </c>
      <c r="AC283" s="106">
        <f t="shared" si="117"/>
        <v>0</v>
      </c>
      <c r="AD283" s="106">
        <f t="shared" si="118"/>
        <v>0</v>
      </c>
      <c r="AE283" s="106">
        <f t="shared" si="119"/>
        <v>0</v>
      </c>
      <c r="AF283" s="172">
        <f t="shared" si="125"/>
        <v>6.7500000000000008E-3</v>
      </c>
      <c r="AG283" s="106">
        <f t="shared" si="120"/>
        <v>0</v>
      </c>
      <c r="AH283" s="106">
        <f t="shared" si="121"/>
        <v>0</v>
      </c>
      <c r="AI283" s="106">
        <f t="shared" si="122"/>
        <v>0</v>
      </c>
      <c r="AJ283" s="106">
        <f t="shared" si="123"/>
        <v>0</v>
      </c>
      <c r="AK283" s="106">
        <f t="shared" si="132"/>
        <v>6.7500000000000008E-3</v>
      </c>
      <c r="AL283" s="107">
        <f t="shared" si="124"/>
        <v>6.5002499999999994</v>
      </c>
    </row>
    <row r="284" spans="1:38" ht="12.75">
      <c r="A284" s="89">
        <v>9</v>
      </c>
      <c r="B284" s="89">
        <v>17</v>
      </c>
      <c r="C284" s="96">
        <v>0.3</v>
      </c>
      <c r="D284" s="96">
        <v>0.33</v>
      </c>
      <c r="E284" s="97">
        <v>3.1</v>
      </c>
      <c r="F284" s="102">
        <f t="shared" si="129"/>
        <v>0.24158651156564662</v>
      </c>
      <c r="G284" s="89">
        <v>14</v>
      </c>
      <c r="H284" s="103">
        <f t="shared" si="111"/>
        <v>25.333333333333332</v>
      </c>
      <c r="I284" s="103">
        <f t="shared" si="112"/>
        <v>0.9</v>
      </c>
      <c r="J284" s="89" t="s">
        <v>74</v>
      </c>
      <c r="K284" s="89">
        <v>3</v>
      </c>
      <c r="L284" s="105">
        <f t="shared" si="130"/>
        <v>2.6999999999999997</v>
      </c>
      <c r="M284" s="89">
        <v>2.4</v>
      </c>
      <c r="Q284" s="89">
        <v>0.3</v>
      </c>
      <c r="X284" s="106">
        <f t="shared" si="131"/>
        <v>8.3160000000000005E-3</v>
      </c>
      <c r="Y284" s="106">
        <f t="shared" si="113"/>
        <v>6.0000000000000001E-3</v>
      </c>
      <c r="Z284" s="106">
        <f t="shared" si="114"/>
        <v>0</v>
      </c>
      <c r="AA284" s="106">
        <f t="shared" si="115"/>
        <v>0</v>
      </c>
      <c r="AB284" s="106">
        <f t="shared" si="116"/>
        <v>0</v>
      </c>
      <c r="AC284" s="106">
        <f t="shared" si="117"/>
        <v>0</v>
      </c>
      <c r="AD284" s="106">
        <f t="shared" si="118"/>
        <v>0</v>
      </c>
      <c r="AE284" s="106">
        <f t="shared" si="119"/>
        <v>0</v>
      </c>
      <c r="AF284" s="172">
        <f t="shared" si="125"/>
        <v>6.0000000000000001E-3</v>
      </c>
      <c r="AG284" s="106">
        <f t="shared" si="120"/>
        <v>7.5000000000000002E-4</v>
      </c>
      <c r="AH284" s="106">
        <f t="shared" si="121"/>
        <v>0</v>
      </c>
      <c r="AI284" s="106">
        <f t="shared" si="122"/>
        <v>0</v>
      </c>
      <c r="AJ284" s="106">
        <f t="shared" si="123"/>
        <v>0</v>
      </c>
      <c r="AK284" s="106">
        <f t="shared" si="132"/>
        <v>6.7499999999999991E-3</v>
      </c>
      <c r="AL284" s="107">
        <f t="shared" si="124"/>
        <v>5.7779999999999996</v>
      </c>
    </row>
    <row r="285" spans="1:38" ht="12.75">
      <c r="A285" s="89">
        <v>9</v>
      </c>
      <c r="B285" s="89">
        <v>17</v>
      </c>
      <c r="C285" s="96">
        <v>0.3</v>
      </c>
      <c r="D285" s="96">
        <v>0.33</v>
      </c>
      <c r="E285" s="97">
        <v>3.1</v>
      </c>
      <c r="F285" s="102">
        <f t="shared" si="129"/>
        <v>0.24158651156564662</v>
      </c>
      <c r="G285" s="89">
        <v>14</v>
      </c>
      <c r="H285" s="103">
        <f t="shared" si="111"/>
        <v>25.333333333333332</v>
      </c>
      <c r="I285" s="103">
        <f t="shared" si="112"/>
        <v>1.0125000000000002</v>
      </c>
      <c r="J285" s="89" t="s">
        <v>74</v>
      </c>
      <c r="K285" s="89">
        <v>4</v>
      </c>
      <c r="L285" s="105">
        <f t="shared" si="130"/>
        <v>2.7</v>
      </c>
      <c r="M285" s="89">
        <v>2.7</v>
      </c>
      <c r="X285" s="106">
        <f t="shared" si="131"/>
        <v>8.3160000000000005E-3</v>
      </c>
      <c r="Y285" s="106">
        <f t="shared" si="113"/>
        <v>6.7500000000000008E-3</v>
      </c>
      <c r="Z285" s="106">
        <f t="shared" si="114"/>
        <v>0</v>
      </c>
      <c r="AA285" s="106">
        <f t="shared" si="115"/>
        <v>0</v>
      </c>
      <c r="AB285" s="106">
        <f t="shared" si="116"/>
        <v>0</v>
      </c>
      <c r="AC285" s="106">
        <f t="shared" si="117"/>
        <v>0</v>
      </c>
      <c r="AD285" s="106">
        <f t="shared" si="118"/>
        <v>0</v>
      </c>
      <c r="AE285" s="106">
        <f t="shared" si="119"/>
        <v>0</v>
      </c>
      <c r="AF285" s="172">
        <f t="shared" si="125"/>
        <v>6.7500000000000008E-3</v>
      </c>
      <c r="AG285" s="106">
        <f t="shared" si="120"/>
        <v>0</v>
      </c>
      <c r="AH285" s="106">
        <f t="shared" si="121"/>
        <v>0</v>
      </c>
      <c r="AI285" s="106">
        <f t="shared" si="122"/>
        <v>0</v>
      </c>
      <c r="AJ285" s="106">
        <f t="shared" si="123"/>
        <v>0</v>
      </c>
      <c r="AK285" s="106">
        <f t="shared" si="132"/>
        <v>6.7500000000000008E-3</v>
      </c>
      <c r="AL285" s="107">
        <f t="shared" si="124"/>
        <v>6.5002499999999994</v>
      </c>
    </row>
    <row r="286" spans="1:38" ht="12.75">
      <c r="A286" s="89">
        <v>9</v>
      </c>
      <c r="B286" s="89">
        <v>17</v>
      </c>
      <c r="C286" s="96">
        <v>0.3</v>
      </c>
      <c r="D286" s="96">
        <v>0.33</v>
      </c>
      <c r="E286" s="97">
        <v>3.1</v>
      </c>
      <c r="F286" s="102">
        <f t="shared" si="129"/>
        <v>0.24158651156564662</v>
      </c>
      <c r="G286" s="89">
        <v>14</v>
      </c>
      <c r="H286" s="103">
        <f t="shared" si="111"/>
        <v>25.333333333333332</v>
      </c>
      <c r="I286" s="103">
        <f t="shared" si="112"/>
        <v>1.0125000000000002</v>
      </c>
      <c r="J286" s="89" t="s">
        <v>74</v>
      </c>
      <c r="K286" s="89">
        <v>5</v>
      </c>
      <c r="L286" s="105">
        <f t="shared" si="130"/>
        <v>2.7</v>
      </c>
      <c r="M286" s="89">
        <v>2.7</v>
      </c>
      <c r="X286" s="106">
        <f t="shared" si="131"/>
        <v>8.3160000000000005E-3</v>
      </c>
      <c r="Y286" s="106">
        <f t="shared" si="113"/>
        <v>6.7500000000000008E-3</v>
      </c>
      <c r="Z286" s="106">
        <f t="shared" si="114"/>
        <v>0</v>
      </c>
      <c r="AA286" s="106">
        <f t="shared" si="115"/>
        <v>0</v>
      </c>
      <c r="AB286" s="106">
        <f t="shared" si="116"/>
        <v>0</v>
      </c>
      <c r="AC286" s="106">
        <f t="shared" si="117"/>
        <v>0</v>
      </c>
      <c r="AD286" s="106">
        <f t="shared" si="118"/>
        <v>0</v>
      </c>
      <c r="AE286" s="106">
        <f t="shared" si="119"/>
        <v>0</v>
      </c>
      <c r="AF286" s="172">
        <f t="shared" si="125"/>
        <v>6.7500000000000008E-3</v>
      </c>
      <c r="AG286" s="106">
        <f t="shared" si="120"/>
        <v>0</v>
      </c>
      <c r="AH286" s="106">
        <f t="shared" si="121"/>
        <v>0</v>
      </c>
      <c r="AI286" s="106">
        <f t="shared" si="122"/>
        <v>0</v>
      </c>
      <c r="AJ286" s="106">
        <f t="shared" si="123"/>
        <v>0</v>
      </c>
      <c r="AK286" s="106">
        <f t="shared" si="132"/>
        <v>6.7500000000000008E-3</v>
      </c>
      <c r="AL286" s="107">
        <f t="shared" si="124"/>
        <v>6.5002499999999994</v>
      </c>
    </row>
    <row r="287" spans="1:38" ht="12.75">
      <c r="A287" s="89">
        <v>9</v>
      </c>
      <c r="B287" s="89">
        <v>17</v>
      </c>
      <c r="C287" s="96">
        <v>0.3</v>
      </c>
      <c r="D287" s="96">
        <v>0.33</v>
      </c>
      <c r="E287" s="97">
        <v>3.1</v>
      </c>
      <c r="F287" s="102">
        <f t="shared" si="129"/>
        <v>0.24158651156564662</v>
      </c>
      <c r="G287" s="89">
        <v>14</v>
      </c>
      <c r="H287" s="103">
        <f t="shared" si="111"/>
        <v>25.333333333333332</v>
      </c>
      <c r="I287" s="103">
        <f t="shared" si="112"/>
        <v>1.0125000000000002</v>
      </c>
      <c r="J287" s="89" t="s">
        <v>74</v>
      </c>
      <c r="K287" s="89">
        <v>6</v>
      </c>
      <c r="L287" s="105">
        <f t="shared" si="130"/>
        <v>2.7</v>
      </c>
      <c r="M287" s="89">
        <v>2.7</v>
      </c>
      <c r="X287" s="106">
        <f t="shared" si="131"/>
        <v>8.3160000000000005E-3</v>
      </c>
      <c r="Y287" s="106">
        <f t="shared" si="113"/>
        <v>6.7500000000000008E-3</v>
      </c>
      <c r="Z287" s="106">
        <f t="shared" si="114"/>
        <v>0</v>
      </c>
      <c r="AA287" s="106">
        <f t="shared" si="115"/>
        <v>0</v>
      </c>
      <c r="AB287" s="106">
        <f t="shared" si="116"/>
        <v>0</v>
      </c>
      <c r="AC287" s="106">
        <f t="shared" si="117"/>
        <v>0</v>
      </c>
      <c r="AD287" s="106">
        <f t="shared" si="118"/>
        <v>0</v>
      </c>
      <c r="AE287" s="106">
        <f t="shared" si="119"/>
        <v>0</v>
      </c>
      <c r="AF287" s="172">
        <f t="shared" si="125"/>
        <v>6.7500000000000008E-3</v>
      </c>
      <c r="AG287" s="106">
        <f t="shared" si="120"/>
        <v>0</v>
      </c>
      <c r="AH287" s="106">
        <f t="shared" si="121"/>
        <v>0</v>
      </c>
      <c r="AI287" s="106">
        <f t="shared" si="122"/>
        <v>0</v>
      </c>
      <c r="AJ287" s="106">
        <f t="shared" si="123"/>
        <v>0</v>
      </c>
      <c r="AK287" s="106">
        <f t="shared" si="132"/>
        <v>6.7500000000000008E-3</v>
      </c>
      <c r="AL287" s="107">
        <f t="shared" si="124"/>
        <v>6.5002499999999994</v>
      </c>
    </row>
    <row r="288" spans="1:38" ht="12.75">
      <c r="A288" s="89">
        <v>9</v>
      </c>
      <c r="B288" s="89">
        <v>17</v>
      </c>
      <c r="C288" s="96">
        <v>0.3</v>
      </c>
      <c r="D288" s="96">
        <v>0.33</v>
      </c>
      <c r="E288" s="97">
        <v>3.1</v>
      </c>
      <c r="F288" s="102">
        <f t="shared" si="129"/>
        <v>0.24158651156564662</v>
      </c>
      <c r="G288" s="89">
        <v>14</v>
      </c>
      <c r="H288" s="103">
        <f t="shared" si="111"/>
        <v>25.333333333333332</v>
      </c>
      <c r="I288" s="103">
        <f t="shared" si="112"/>
        <v>1.0125000000000002</v>
      </c>
      <c r="J288" s="89" t="s">
        <v>74</v>
      </c>
      <c r="K288" s="89">
        <v>7</v>
      </c>
      <c r="L288" s="105">
        <f t="shared" si="130"/>
        <v>2.7</v>
      </c>
      <c r="M288" s="89">
        <v>2.7</v>
      </c>
      <c r="X288" s="106">
        <f t="shared" si="131"/>
        <v>8.3160000000000005E-3</v>
      </c>
      <c r="Y288" s="106">
        <f t="shared" si="113"/>
        <v>6.7500000000000008E-3</v>
      </c>
      <c r="Z288" s="106">
        <f t="shared" si="114"/>
        <v>0</v>
      </c>
      <c r="AA288" s="106">
        <f t="shared" si="115"/>
        <v>0</v>
      </c>
      <c r="AB288" s="106">
        <f t="shared" si="116"/>
        <v>0</v>
      </c>
      <c r="AC288" s="106">
        <f t="shared" si="117"/>
        <v>0</v>
      </c>
      <c r="AD288" s="106">
        <f t="shared" si="118"/>
        <v>0</v>
      </c>
      <c r="AE288" s="106">
        <f t="shared" si="119"/>
        <v>0</v>
      </c>
      <c r="AF288" s="172">
        <f t="shared" si="125"/>
        <v>6.7500000000000008E-3</v>
      </c>
      <c r="AG288" s="106">
        <f t="shared" si="120"/>
        <v>0</v>
      </c>
      <c r="AH288" s="106">
        <f t="shared" si="121"/>
        <v>0</v>
      </c>
      <c r="AI288" s="106">
        <f t="shared" si="122"/>
        <v>0</v>
      </c>
      <c r="AJ288" s="106">
        <f t="shared" si="123"/>
        <v>0</v>
      </c>
      <c r="AK288" s="106">
        <f t="shared" si="132"/>
        <v>6.7500000000000008E-3</v>
      </c>
      <c r="AL288" s="107">
        <f t="shared" si="124"/>
        <v>6.5002499999999994</v>
      </c>
    </row>
    <row r="289" spans="1:38" ht="12.75">
      <c r="A289" s="89">
        <v>9</v>
      </c>
      <c r="B289" s="89">
        <v>17</v>
      </c>
      <c r="C289" s="96">
        <v>0.3</v>
      </c>
      <c r="D289" s="96">
        <v>0.33</v>
      </c>
      <c r="E289" s="97">
        <v>3.1</v>
      </c>
      <c r="F289" s="102">
        <f t="shared" si="129"/>
        <v>0.24158651156564662</v>
      </c>
      <c r="G289" s="89">
        <v>14</v>
      </c>
      <c r="H289" s="103">
        <f t="shared" si="111"/>
        <v>25.333333333333332</v>
      </c>
      <c r="I289" s="103">
        <f t="shared" si="112"/>
        <v>0.82500000000000007</v>
      </c>
      <c r="J289" s="89" t="s">
        <v>74</v>
      </c>
      <c r="K289" s="89">
        <v>8</v>
      </c>
      <c r="L289" s="105">
        <f t="shared" si="130"/>
        <v>2.7</v>
      </c>
      <c r="M289" s="89">
        <v>1.66</v>
      </c>
      <c r="Q289" s="89">
        <v>0.5</v>
      </c>
      <c r="U289" s="89">
        <v>0.54</v>
      </c>
      <c r="X289" s="106">
        <f t="shared" si="131"/>
        <v>8.3160000000000005E-3</v>
      </c>
      <c r="Y289" s="106">
        <f t="shared" si="113"/>
        <v>4.15E-3</v>
      </c>
      <c r="Z289" s="106">
        <f t="shared" si="114"/>
        <v>0</v>
      </c>
      <c r="AA289" s="106">
        <f t="shared" si="115"/>
        <v>0</v>
      </c>
      <c r="AB289" s="106">
        <f t="shared" si="116"/>
        <v>0</v>
      </c>
      <c r="AC289" s="106">
        <f t="shared" si="117"/>
        <v>1.3500000000000003E-3</v>
      </c>
      <c r="AD289" s="106">
        <f t="shared" si="118"/>
        <v>0</v>
      </c>
      <c r="AE289" s="106">
        <f t="shared" si="119"/>
        <v>0</v>
      </c>
      <c r="AF289" s="172">
        <f t="shared" si="125"/>
        <v>5.5000000000000005E-3</v>
      </c>
      <c r="AG289" s="106">
        <f t="shared" si="120"/>
        <v>1.2500000000000002E-3</v>
      </c>
      <c r="AH289" s="106">
        <f t="shared" si="121"/>
        <v>0</v>
      </c>
      <c r="AI289" s="106">
        <f t="shared" si="122"/>
        <v>0</v>
      </c>
      <c r="AJ289" s="106">
        <f t="shared" si="123"/>
        <v>0</v>
      </c>
      <c r="AK289" s="106">
        <f t="shared" si="132"/>
        <v>6.7500000000000008E-3</v>
      </c>
      <c r="AL289" s="107">
        <f t="shared" si="124"/>
        <v>4.9076999999999993</v>
      </c>
    </row>
    <row r="290" spans="1:38" ht="12.75">
      <c r="A290" s="89">
        <v>9</v>
      </c>
      <c r="B290" s="89">
        <v>17</v>
      </c>
      <c r="C290" s="96">
        <v>0.3</v>
      </c>
      <c r="D290" s="96">
        <v>0.33</v>
      </c>
      <c r="E290" s="97">
        <v>3.1</v>
      </c>
      <c r="F290" s="102">
        <f t="shared" si="129"/>
        <v>0.24158651156564662</v>
      </c>
      <c r="G290" s="89">
        <v>14</v>
      </c>
      <c r="H290" s="103">
        <f t="shared" si="111"/>
        <v>25.333333333333332</v>
      </c>
      <c r="I290" s="103">
        <f t="shared" si="112"/>
        <v>0.9900000000000001</v>
      </c>
      <c r="J290" s="89" t="s">
        <v>78</v>
      </c>
      <c r="K290" s="89">
        <v>1</v>
      </c>
      <c r="L290" s="105">
        <f t="shared" si="130"/>
        <v>2.64</v>
      </c>
      <c r="M290" s="89">
        <v>2.64</v>
      </c>
      <c r="X290" s="106">
        <f t="shared" si="131"/>
        <v>7.4131200000000005E-3</v>
      </c>
      <c r="Y290" s="106">
        <f t="shared" si="113"/>
        <v>6.6000000000000008E-3</v>
      </c>
      <c r="Z290" s="106">
        <f t="shared" si="114"/>
        <v>0</v>
      </c>
      <c r="AA290" s="106">
        <f t="shared" si="115"/>
        <v>0</v>
      </c>
      <c r="AB290" s="106">
        <f t="shared" si="116"/>
        <v>0</v>
      </c>
      <c r="AC290" s="106">
        <f t="shared" si="117"/>
        <v>0</v>
      </c>
      <c r="AD290" s="106">
        <f t="shared" si="118"/>
        <v>0</v>
      </c>
      <c r="AE290" s="106">
        <f t="shared" si="119"/>
        <v>0</v>
      </c>
      <c r="AF290" s="172">
        <f t="shared" si="125"/>
        <v>6.6000000000000008E-3</v>
      </c>
      <c r="AG290" s="106">
        <f t="shared" si="120"/>
        <v>0</v>
      </c>
      <c r="AH290" s="106">
        <f t="shared" si="121"/>
        <v>0</v>
      </c>
      <c r="AI290" s="106">
        <f t="shared" si="122"/>
        <v>0</v>
      </c>
      <c r="AJ290" s="106">
        <f t="shared" si="123"/>
        <v>0</v>
      </c>
      <c r="AK290" s="106">
        <f t="shared" si="132"/>
        <v>6.6000000000000008E-3</v>
      </c>
      <c r="AL290" s="107">
        <f t="shared" si="124"/>
        <v>6.3557999999999995</v>
      </c>
    </row>
    <row r="291" spans="1:38" ht="12.75">
      <c r="A291" s="89">
        <v>9</v>
      </c>
      <c r="B291" s="89">
        <v>17</v>
      </c>
      <c r="C291" s="96">
        <v>0.3</v>
      </c>
      <c r="D291" s="96">
        <v>0.33</v>
      </c>
      <c r="E291" s="97">
        <v>3.1</v>
      </c>
      <c r="F291" s="102">
        <f t="shared" si="129"/>
        <v>0.24158651156564662</v>
      </c>
      <c r="G291" s="89">
        <v>14</v>
      </c>
      <c r="H291" s="103">
        <f t="shared" si="111"/>
        <v>25.333333333333332</v>
      </c>
      <c r="I291" s="103">
        <f t="shared" si="112"/>
        <v>0.88125000000000009</v>
      </c>
      <c r="J291" s="89" t="s">
        <v>78</v>
      </c>
      <c r="K291" s="89">
        <v>2</v>
      </c>
      <c r="L291" s="105">
        <f t="shared" si="130"/>
        <v>2.7</v>
      </c>
      <c r="M291" s="89">
        <v>2.35</v>
      </c>
      <c r="Q291" s="89">
        <v>0.35</v>
      </c>
      <c r="W291" s="89" t="s">
        <v>110</v>
      </c>
      <c r="X291" s="106">
        <f t="shared" si="131"/>
        <v>7.5816E-3</v>
      </c>
      <c r="Y291" s="106">
        <f t="shared" si="113"/>
        <v>5.8750000000000009E-3</v>
      </c>
      <c r="Z291" s="106">
        <f t="shared" si="114"/>
        <v>0</v>
      </c>
      <c r="AA291" s="106">
        <f t="shared" si="115"/>
        <v>0</v>
      </c>
      <c r="AB291" s="106">
        <f t="shared" si="116"/>
        <v>0</v>
      </c>
      <c r="AC291" s="106">
        <f t="shared" si="117"/>
        <v>0</v>
      </c>
      <c r="AD291" s="106">
        <f t="shared" si="118"/>
        <v>0</v>
      </c>
      <c r="AE291" s="106">
        <f t="shared" si="119"/>
        <v>0</v>
      </c>
      <c r="AF291" s="172">
        <f t="shared" si="125"/>
        <v>5.8750000000000009E-3</v>
      </c>
      <c r="AG291" s="106">
        <f t="shared" si="120"/>
        <v>8.7499999999999991E-4</v>
      </c>
      <c r="AH291" s="106">
        <f t="shared" si="121"/>
        <v>0</v>
      </c>
      <c r="AI291" s="106">
        <f t="shared" si="122"/>
        <v>0</v>
      </c>
      <c r="AJ291" s="106">
        <f t="shared" si="123"/>
        <v>0</v>
      </c>
      <c r="AK291" s="106">
        <f t="shared" si="132"/>
        <v>6.7500000000000008E-3</v>
      </c>
      <c r="AL291" s="107">
        <f t="shared" si="124"/>
        <v>5.6576249999999995</v>
      </c>
    </row>
    <row r="292" spans="1:38" ht="12.75">
      <c r="A292" s="89">
        <v>9</v>
      </c>
      <c r="B292" s="89">
        <v>17</v>
      </c>
      <c r="C292" s="96">
        <v>0.3</v>
      </c>
      <c r="D292" s="96">
        <v>0.33</v>
      </c>
      <c r="E292" s="97">
        <v>3.1</v>
      </c>
      <c r="F292" s="102">
        <f t="shared" si="129"/>
        <v>0.24158651156564662</v>
      </c>
      <c r="G292" s="89">
        <v>14</v>
      </c>
      <c r="H292" s="103">
        <f t="shared" si="111"/>
        <v>25.333333333333332</v>
      </c>
      <c r="I292" s="103">
        <f t="shared" si="112"/>
        <v>1.0125000000000002</v>
      </c>
      <c r="J292" s="89" t="s">
        <v>78</v>
      </c>
      <c r="K292" s="89">
        <v>3</v>
      </c>
      <c r="L292" s="105">
        <f t="shared" si="130"/>
        <v>2.7</v>
      </c>
      <c r="M292" s="89">
        <v>2.7</v>
      </c>
      <c r="X292" s="106">
        <f t="shared" si="131"/>
        <v>7.5816E-3</v>
      </c>
      <c r="Y292" s="106">
        <f t="shared" si="113"/>
        <v>6.7500000000000008E-3</v>
      </c>
      <c r="Z292" s="106">
        <f t="shared" si="114"/>
        <v>0</v>
      </c>
      <c r="AA292" s="106">
        <f t="shared" si="115"/>
        <v>0</v>
      </c>
      <c r="AB292" s="106">
        <f t="shared" si="116"/>
        <v>0</v>
      </c>
      <c r="AC292" s="106">
        <f t="shared" si="117"/>
        <v>0</v>
      </c>
      <c r="AD292" s="106">
        <f t="shared" si="118"/>
        <v>0</v>
      </c>
      <c r="AE292" s="106">
        <f t="shared" si="119"/>
        <v>0</v>
      </c>
      <c r="AF292" s="172">
        <f t="shared" si="125"/>
        <v>6.7500000000000008E-3</v>
      </c>
      <c r="AG292" s="106">
        <f t="shared" si="120"/>
        <v>0</v>
      </c>
      <c r="AH292" s="106">
        <f t="shared" si="121"/>
        <v>0</v>
      </c>
      <c r="AI292" s="106">
        <f t="shared" si="122"/>
        <v>0</v>
      </c>
      <c r="AJ292" s="106">
        <f t="shared" si="123"/>
        <v>0</v>
      </c>
      <c r="AK292" s="106">
        <f t="shared" si="132"/>
        <v>6.7500000000000008E-3</v>
      </c>
      <c r="AL292" s="107">
        <f t="shared" si="124"/>
        <v>6.5002499999999994</v>
      </c>
    </row>
    <row r="293" spans="1:38" ht="12.75">
      <c r="A293" s="89">
        <v>9</v>
      </c>
      <c r="B293" s="89">
        <v>17</v>
      </c>
      <c r="C293" s="96">
        <v>0.3</v>
      </c>
      <c r="D293" s="96">
        <v>0.33</v>
      </c>
      <c r="E293" s="97">
        <v>3.1</v>
      </c>
      <c r="F293" s="102">
        <f t="shared" si="129"/>
        <v>0.24158651156564662</v>
      </c>
      <c r="G293" s="89">
        <v>14</v>
      </c>
      <c r="H293" s="103">
        <f t="shared" si="111"/>
        <v>25.333333333333332</v>
      </c>
      <c r="I293" s="103">
        <f t="shared" si="112"/>
        <v>1.0125000000000002</v>
      </c>
      <c r="J293" s="89" t="s">
        <v>78</v>
      </c>
      <c r="K293" s="89">
        <v>4</v>
      </c>
      <c r="L293" s="105">
        <f t="shared" si="130"/>
        <v>2.7</v>
      </c>
      <c r="M293" s="89">
        <v>2.7</v>
      </c>
      <c r="X293" s="106">
        <f t="shared" si="131"/>
        <v>7.5816E-3</v>
      </c>
      <c r="Y293" s="106">
        <f t="shared" si="113"/>
        <v>6.7500000000000008E-3</v>
      </c>
      <c r="Z293" s="106">
        <f t="shared" si="114"/>
        <v>0</v>
      </c>
      <c r="AA293" s="106">
        <f t="shared" si="115"/>
        <v>0</v>
      </c>
      <c r="AB293" s="106">
        <f t="shared" si="116"/>
        <v>0</v>
      </c>
      <c r="AC293" s="106">
        <f t="shared" si="117"/>
        <v>0</v>
      </c>
      <c r="AD293" s="106">
        <f t="shared" si="118"/>
        <v>0</v>
      </c>
      <c r="AE293" s="106">
        <f t="shared" si="119"/>
        <v>0</v>
      </c>
      <c r="AF293" s="172">
        <f t="shared" si="125"/>
        <v>6.7500000000000008E-3</v>
      </c>
      <c r="AG293" s="106">
        <f t="shared" si="120"/>
        <v>0</v>
      </c>
      <c r="AH293" s="106">
        <f t="shared" si="121"/>
        <v>0</v>
      </c>
      <c r="AI293" s="106">
        <f t="shared" si="122"/>
        <v>0</v>
      </c>
      <c r="AJ293" s="106">
        <f t="shared" si="123"/>
        <v>0</v>
      </c>
      <c r="AK293" s="106">
        <f t="shared" si="132"/>
        <v>6.7500000000000008E-3</v>
      </c>
      <c r="AL293" s="107">
        <f t="shared" si="124"/>
        <v>6.5002499999999994</v>
      </c>
    </row>
    <row r="294" spans="1:38" ht="12.75">
      <c r="A294" s="89">
        <v>9</v>
      </c>
      <c r="B294" s="89">
        <v>17</v>
      </c>
      <c r="C294" s="96">
        <v>0.3</v>
      </c>
      <c r="D294" s="96">
        <v>0.33</v>
      </c>
      <c r="E294" s="97">
        <v>3.1</v>
      </c>
      <c r="F294" s="102">
        <f t="shared" si="129"/>
        <v>0.24158651156564662</v>
      </c>
      <c r="G294" s="89">
        <v>14</v>
      </c>
      <c r="H294" s="103">
        <f t="shared" si="111"/>
        <v>25.333333333333332</v>
      </c>
      <c r="I294" s="103">
        <f t="shared" si="112"/>
        <v>0</v>
      </c>
      <c r="J294" s="89" t="s">
        <v>79</v>
      </c>
      <c r="K294" s="89">
        <v>0</v>
      </c>
      <c r="X294" s="106">
        <f>L294*VLOOKUP(J294,dimension,2,FALSE)*VLOOKUP(J294,dimension,3,FALSE)*K294</f>
        <v>0</v>
      </c>
      <c r="Y294" s="106">
        <f t="shared" si="113"/>
        <v>0</v>
      </c>
      <c r="Z294" s="106">
        <f t="shared" si="114"/>
        <v>0</v>
      </c>
      <c r="AA294" s="106">
        <f t="shared" si="115"/>
        <v>0</v>
      </c>
      <c r="AB294" s="106">
        <f t="shared" si="116"/>
        <v>0</v>
      </c>
      <c r="AC294" s="106">
        <f t="shared" si="117"/>
        <v>0</v>
      </c>
      <c r="AD294" s="106">
        <f t="shared" si="118"/>
        <v>0</v>
      </c>
      <c r="AE294" s="106">
        <f t="shared" si="119"/>
        <v>0</v>
      </c>
      <c r="AF294" s="172">
        <f t="shared" si="125"/>
        <v>0</v>
      </c>
      <c r="AG294" s="106">
        <f t="shared" si="120"/>
        <v>0</v>
      </c>
      <c r="AH294" s="106">
        <f t="shared" si="121"/>
        <v>0</v>
      </c>
      <c r="AI294" s="106">
        <f t="shared" si="122"/>
        <v>0</v>
      </c>
      <c r="AJ294" s="106">
        <f t="shared" si="123"/>
        <v>0</v>
      </c>
      <c r="AK294" s="106">
        <f>L294*VLOOKUP(J294,dimension,4,FALSE)*VLOOKUP(J294,dimension,5,FALSE)*K294</f>
        <v>0</v>
      </c>
      <c r="AL294" s="107">
        <f t="shared" si="124"/>
        <v>0</v>
      </c>
    </row>
    <row r="295" spans="1:38" ht="12.75">
      <c r="A295" s="89">
        <v>10</v>
      </c>
      <c r="B295" s="89">
        <v>18</v>
      </c>
      <c r="C295" s="96">
        <v>0.27</v>
      </c>
      <c r="D295" s="96">
        <v>0.28999999999999998</v>
      </c>
      <c r="E295" s="97">
        <v>3.15</v>
      </c>
      <c r="F295" s="102">
        <f t="shared" si="129"/>
        <v>0.19396193043263385</v>
      </c>
      <c r="G295" s="89">
        <v>16</v>
      </c>
      <c r="H295" s="103">
        <f t="shared" si="111"/>
        <v>28</v>
      </c>
      <c r="I295" s="103">
        <f t="shared" si="112"/>
        <v>1.0237500000000002</v>
      </c>
      <c r="J295" s="89" t="s">
        <v>74</v>
      </c>
      <c r="K295" s="89">
        <v>1</v>
      </c>
      <c r="L295" s="105">
        <f t="shared" ref="L295:L303" si="133">SUM(M295:V295)</f>
        <v>2.73</v>
      </c>
      <c r="M295" s="89">
        <v>2.73</v>
      </c>
      <c r="X295" s="106">
        <f t="shared" ref="X295:X303" si="134">L295*VLOOKUP(J295,dimension,2,FALSE)*VLOOKUP(J295,dimension,3,FALSE)</f>
        <v>8.4084000000000016E-3</v>
      </c>
      <c r="Y295" s="106">
        <f t="shared" si="113"/>
        <v>6.8250000000000012E-3</v>
      </c>
      <c r="Z295" s="106">
        <f t="shared" si="114"/>
        <v>0</v>
      </c>
      <c r="AA295" s="106">
        <f t="shared" si="115"/>
        <v>0</v>
      </c>
      <c r="AB295" s="106">
        <f t="shared" si="116"/>
        <v>0</v>
      </c>
      <c r="AC295" s="106">
        <f t="shared" si="117"/>
        <v>0</v>
      </c>
      <c r="AD295" s="106">
        <f t="shared" si="118"/>
        <v>0</v>
      </c>
      <c r="AE295" s="106">
        <f t="shared" si="119"/>
        <v>0</v>
      </c>
      <c r="AF295" s="172">
        <f t="shared" si="125"/>
        <v>6.8250000000000012E-3</v>
      </c>
      <c r="AG295" s="106">
        <f t="shared" si="120"/>
        <v>0</v>
      </c>
      <c r="AH295" s="106">
        <f t="shared" si="121"/>
        <v>0</v>
      </c>
      <c r="AI295" s="106">
        <f t="shared" si="122"/>
        <v>0</v>
      </c>
      <c r="AJ295" s="106">
        <f t="shared" si="123"/>
        <v>0</v>
      </c>
      <c r="AK295" s="106">
        <f t="shared" ref="AK295:AK303" si="135">L295*VLOOKUP(J295,dimension,4,FALSE)*VLOOKUP(J295,dimension,5,FALSE)</f>
        <v>6.8250000000000012E-3</v>
      </c>
      <c r="AL295" s="107">
        <f t="shared" si="124"/>
        <v>6.572474999999999</v>
      </c>
    </row>
    <row r="296" spans="1:38" ht="12.75">
      <c r="A296" s="89">
        <v>10</v>
      </c>
      <c r="B296" s="89">
        <v>18</v>
      </c>
      <c r="C296" s="96">
        <v>0.27</v>
      </c>
      <c r="D296" s="96">
        <v>0.28999999999999998</v>
      </c>
      <c r="E296" s="97">
        <v>3.15</v>
      </c>
      <c r="F296" s="102">
        <f t="shared" si="129"/>
        <v>0.19396193043263385</v>
      </c>
      <c r="G296" s="89">
        <v>16</v>
      </c>
      <c r="H296" s="103">
        <f t="shared" si="111"/>
        <v>28</v>
      </c>
      <c r="I296" s="103">
        <f t="shared" si="112"/>
        <v>1.1100000000000001</v>
      </c>
      <c r="J296" s="89" t="s">
        <v>74</v>
      </c>
      <c r="K296" s="89">
        <v>2</v>
      </c>
      <c r="L296" s="105">
        <f t="shared" si="133"/>
        <v>3.06</v>
      </c>
      <c r="M296" s="89">
        <v>2.96</v>
      </c>
      <c r="R296" s="89">
        <v>0.1</v>
      </c>
      <c r="X296" s="106">
        <f t="shared" si="134"/>
        <v>9.4248000000000005E-3</v>
      </c>
      <c r="Y296" s="106">
        <f t="shared" si="113"/>
        <v>7.4000000000000003E-3</v>
      </c>
      <c r="Z296" s="106">
        <f t="shared" si="114"/>
        <v>0</v>
      </c>
      <c r="AA296" s="106">
        <f t="shared" si="115"/>
        <v>0</v>
      </c>
      <c r="AB296" s="106">
        <f t="shared" si="116"/>
        <v>0</v>
      </c>
      <c r="AC296" s="106">
        <f t="shared" si="117"/>
        <v>0</v>
      </c>
      <c r="AD296" s="106">
        <f t="shared" si="118"/>
        <v>0</v>
      </c>
      <c r="AE296" s="106">
        <f t="shared" si="119"/>
        <v>0</v>
      </c>
      <c r="AF296" s="172">
        <f t="shared" si="125"/>
        <v>7.4000000000000003E-3</v>
      </c>
      <c r="AG296" s="106">
        <f t="shared" si="120"/>
        <v>0</v>
      </c>
      <c r="AH296" s="106">
        <f t="shared" si="121"/>
        <v>2.5000000000000006E-4</v>
      </c>
      <c r="AI296" s="106">
        <f t="shared" si="122"/>
        <v>0</v>
      </c>
      <c r="AJ296" s="106">
        <f t="shared" si="123"/>
        <v>0</v>
      </c>
      <c r="AK296" s="106">
        <f t="shared" si="135"/>
        <v>7.6500000000000014E-3</v>
      </c>
      <c r="AL296" s="107">
        <f t="shared" si="124"/>
        <v>7.126199999999999</v>
      </c>
    </row>
    <row r="297" spans="1:38" ht="12.75">
      <c r="A297" s="89">
        <v>10</v>
      </c>
      <c r="B297" s="89">
        <v>18</v>
      </c>
      <c r="C297" s="96">
        <v>0.27</v>
      </c>
      <c r="D297" s="96">
        <v>0.28999999999999998</v>
      </c>
      <c r="E297" s="97">
        <v>3.15</v>
      </c>
      <c r="F297" s="102">
        <f t="shared" si="129"/>
        <v>0.19396193043263385</v>
      </c>
      <c r="G297" s="89">
        <v>16</v>
      </c>
      <c r="H297" s="103">
        <f t="shared" si="111"/>
        <v>28</v>
      </c>
      <c r="I297" s="103">
        <f t="shared" si="112"/>
        <v>1.1812499999999999</v>
      </c>
      <c r="J297" s="89" t="s">
        <v>74</v>
      </c>
      <c r="K297" s="89">
        <v>3</v>
      </c>
      <c r="L297" s="105">
        <f t="shared" si="133"/>
        <v>3.15</v>
      </c>
      <c r="O297" s="89">
        <v>3.15</v>
      </c>
      <c r="X297" s="106">
        <f t="shared" si="134"/>
        <v>9.7020000000000006E-3</v>
      </c>
      <c r="Y297" s="106">
        <f t="shared" si="113"/>
        <v>0</v>
      </c>
      <c r="Z297" s="106">
        <f t="shared" si="114"/>
        <v>0</v>
      </c>
      <c r="AA297" s="106">
        <f t="shared" si="115"/>
        <v>7.8750000000000001E-3</v>
      </c>
      <c r="AB297" s="106">
        <f t="shared" si="116"/>
        <v>0</v>
      </c>
      <c r="AC297" s="106">
        <f t="shared" si="117"/>
        <v>0</v>
      </c>
      <c r="AD297" s="106">
        <f t="shared" si="118"/>
        <v>0</v>
      </c>
      <c r="AE297" s="106">
        <f t="shared" si="119"/>
        <v>0</v>
      </c>
      <c r="AF297" s="172">
        <f t="shared" si="125"/>
        <v>7.8750000000000001E-3</v>
      </c>
      <c r="AG297" s="106">
        <f t="shared" si="120"/>
        <v>0</v>
      </c>
      <c r="AH297" s="106">
        <f t="shared" si="121"/>
        <v>0</v>
      </c>
      <c r="AI297" s="106">
        <f t="shared" si="122"/>
        <v>0</v>
      </c>
      <c r="AJ297" s="106">
        <f t="shared" si="123"/>
        <v>0</v>
      </c>
      <c r="AK297" s="106">
        <f t="shared" si="135"/>
        <v>7.8750000000000001E-3</v>
      </c>
      <c r="AL297" s="107">
        <f t="shared" si="124"/>
        <v>6.7331250000000002</v>
      </c>
    </row>
    <row r="298" spans="1:38" ht="12.75">
      <c r="A298" s="89">
        <v>10</v>
      </c>
      <c r="B298" s="89">
        <v>18</v>
      </c>
      <c r="C298" s="96">
        <v>0.27</v>
      </c>
      <c r="D298" s="96">
        <v>0.28999999999999998</v>
      </c>
      <c r="E298" s="97">
        <v>3.15</v>
      </c>
      <c r="F298" s="102">
        <f t="shared" si="129"/>
        <v>0.19396193043263385</v>
      </c>
      <c r="G298" s="89">
        <v>16</v>
      </c>
      <c r="H298" s="103">
        <f t="shared" si="111"/>
        <v>28</v>
      </c>
      <c r="I298" s="103">
        <f t="shared" si="112"/>
        <v>1.1812499999999999</v>
      </c>
      <c r="J298" s="89" t="s">
        <v>74</v>
      </c>
      <c r="K298" s="89">
        <v>4</v>
      </c>
      <c r="L298" s="105">
        <f t="shared" si="133"/>
        <v>3.15</v>
      </c>
      <c r="P298" s="89">
        <v>3.15</v>
      </c>
      <c r="X298" s="106">
        <f t="shared" si="134"/>
        <v>9.7020000000000006E-3</v>
      </c>
      <c r="Y298" s="106">
        <f t="shared" si="113"/>
        <v>0</v>
      </c>
      <c r="Z298" s="106">
        <f t="shared" si="114"/>
        <v>0</v>
      </c>
      <c r="AA298" s="106">
        <f t="shared" si="115"/>
        <v>0</v>
      </c>
      <c r="AB298" s="106">
        <f t="shared" si="116"/>
        <v>7.8750000000000001E-3</v>
      </c>
      <c r="AC298" s="106">
        <f t="shared" si="117"/>
        <v>0</v>
      </c>
      <c r="AD298" s="106">
        <f t="shared" si="118"/>
        <v>0</v>
      </c>
      <c r="AE298" s="106">
        <f t="shared" si="119"/>
        <v>0</v>
      </c>
      <c r="AF298" s="172">
        <f t="shared" si="125"/>
        <v>7.8750000000000001E-3</v>
      </c>
      <c r="AG298" s="106">
        <f t="shared" si="120"/>
        <v>0</v>
      </c>
      <c r="AH298" s="106">
        <f t="shared" si="121"/>
        <v>0</v>
      </c>
      <c r="AI298" s="106">
        <f t="shared" si="122"/>
        <v>0</v>
      </c>
      <c r="AJ298" s="106">
        <f t="shared" si="123"/>
        <v>0</v>
      </c>
      <c r="AK298" s="106">
        <f t="shared" si="135"/>
        <v>7.8750000000000001E-3</v>
      </c>
      <c r="AL298" s="107">
        <f t="shared" si="124"/>
        <v>6.4496249999999993</v>
      </c>
    </row>
    <row r="299" spans="1:38" ht="12.75">
      <c r="A299" s="89">
        <v>10</v>
      </c>
      <c r="B299" s="89">
        <v>18</v>
      </c>
      <c r="C299" s="96">
        <v>0.27</v>
      </c>
      <c r="D299" s="96">
        <v>0.28999999999999998</v>
      </c>
      <c r="E299" s="97">
        <v>3.15</v>
      </c>
      <c r="F299" s="102">
        <f t="shared" si="129"/>
        <v>0.19396193043263385</v>
      </c>
      <c r="G299" s="89">
        <v>16</v>
      </c>
      <c r="H299" s="103">
        <f t="shared" si="111"/>
        <v>28</v>
      </c>
      <c r="I299" s="103">
        <f t="shared" si="112"/>
        <v>1.1325000000000003</v>
      </c>
      <c r="J299" s="89" t="s">
        <v>74</v>
      </c>
      <c r="K299" s="89">
        <v>5</v>
      </c>
      <c r="L299" s="105">
        <f t="shared" si="133"/>
        <v>3.12</v>
      </c>
      <c r="M299" s="89">
        <v>3.02</v>
      </c>
      <c r="R299" s="89">
        <v>0.1</v>
      </c>
      <c r="X299" s="106">
        <f t="shared" si="134"/>
        <v>9.6096000000000011E-3</v>
      </c>
      <c r="Y299" s="106">
        <f t="shared" si="113"/>
        <v>7.5500000000000012E-3</v>
      </c>
      <c r="Z299" s="106">
        <f t="shared" si="114"/>
        <v>0</v>
      </c>
      <c r="AA299" s="106">
        <f t="shared" si="115"/>
        <v>0</v>
      </c>
      <c r="AB299" s="106">
        <f t="shared" si="116"/>
        <v>0</v>
      </c>
      <c r="AC299" s="106">
        <f t="shared" si="117"/>
        <v>0</v>
      </c>
      <c r="AD299" s="106">
        <f t="shared" si="118"/>
        <v>0</v>
      </c>
      <c r="AE299" s="106">
        <f t="shared" si="119"/>
        <v>0</v>
      </c>
      <c r="AF299" s="172">
        <f t="shared" si="125"/>
        <v>7.5500000000000012E-3</v>
      </c>
      <c r="AG299" s="106">
        <f t="shared" si="120"/>
        <v>0</v>
      </c>
      <c r="AH299" s="106">
        <f t="shared" si="121"/>
        <v>2.5000000000000006E-4</v>
      </c>
      <c r="AI299" s="106">
        <f t="shared" si="122"/>
        <v>0</v>
      </c>
      <c r="AJ299" s="106">
        <f t="shared" si="123"/>
        <v>0</v>
      </c>
      <c r="AK299" s="106">
        <f t="shared" si="135"/>
        <v>7.8000000000000014E-3</v>
      </c>
      <c r="AL299" s="107">
        <f t="shared" si="124"/>
        <v>7.2706499999999989</v>
      </c>
    </row>
    <row r="300" spans="1:38" ht="12.75">
      <c r="A300" s="89">
        <v>10</v>
      </c>
      <c r="B300" s="89">
        <v>18</v>
      </c>
      <c r="C300" s="96">
        <v>0.27</v>
      </c>
      <c r="D300" s="96">
        <v>0.28999999999999998</v>
      </c>
      <c r="E300" s="97">
        <v>3.15</v>
      </c>
      <c r="F300" s="102">
        <f t="shared" si="129"/>
        <v>0.19396193043263385</v>
      </c>
      <c r="G300" s="89">
        <v>16</v>
      </c>
      <c r="H300" s="103">
        <f t="shared" si="111"/>
        <v>28</v>
      </c>
      <c r="I300" s="103">
        <f t="shared" si="112"/>
        <v>1.0237500000000002</v>
      </c>
      <c r="J300" s="89" t="s">
        <v>74</v>
      </c>
      <c r="K300" s="89">
        <v>6</v>
      </c>
      <c r="L300" s="105">
        <f t="shared" si="133"/>
        <v>2.79</v>
      </c>
      <c r="M300" s="89">
        <v>2.73</v>
      </c>
      <c r="R300" s="89">
        <v>0.06</v>
      </c>
      <c r="X300" s="106">
        <f t="shared" si="134"/>
        <v>8.5932000000000005E-3</v>
      </c>
      <c r="Y300" s="106">
        <f t="shared" si="113"/>
        <v>6.8250000000000012E-3</v>
      </c>
      <c r="Z300" s="106">
        <f t="shared" si="114"/>
        <v>0</v>
      </c>
      <c r="AA300" s="106">
        <f t="shared" si="115"/>
        <v>0</v>
      </c>
      <c r="AB300" s="106">
        <f t="shared" si="116"/>
        <v>0</v>
      </c>
      <c r="AC300" s="106">
        <f t="shared" si="117"/>
        <v>0</v>
      </c>
      <c r="AD300" s="106">
        <f t="shared" si="118"/>
        <v>0</v>
      </c>
      <c r="AE300" s="106">
        <f t="shared" si="119"/>
        <v>0</v>
      </c>
      <c r="AF300" s="172">
        <f t="shared" si="125"/>
        <v>6.8250000000000012E-3</v>
      </c>
      <c r="AG300" s="106">
        <f t="shared" si="120"/>
        <v>0</v>
      </c>
      <c r="AH300" s="106">
        <f t="shared" si="121"/>
        <v>1.5000000000000001E-4</v>
      </c>
      <c r="AI300" s="106">
        <f t="shared" si="122"/>
        <v>0</v>
      </c>
      <c r="AJ300" s="106">
        <f t="shared" si="123"/>
        <v>0</v>
      </c>
      <c r="AK300" s="106">
        <f t="shared" si="135"/>
        <v>6.9750000000000012E-3</v>
      </c>
      <c r="AL300" s="107">
        <f t="shared" si="124"/>
        <v>6.572474999999999</v>
      </c>
    </row>
    <row r="301" spans="1:38" ht="12.75">
      <c r="A301" s="89">
        <v>10</v>
      </c>
      <c r="B301" s="89">
        <v>18</v>
      </c>
      <c r="C301" s="96">
        <v>0.27</v>
      </c>
      <c r="D301" s="96">
        <v>0.28999999999999998</v>
      </c>
      <c r="E301" s="97">
        <v>3.15</v>
      </c>
      <c r="F301" s="102">
        <f t="shared" si="129"/>
        <v>0.19396193043263385</v>
      </c>
      <c r="G301" s="89">
        <v>16</v>
      </c>
      <c r="H301" s="103">
        <f t="shared" si="111"/>
        <v>28</v>
      </c>
      <c r="I301" s="103">
        <f t="shared" si="112"/>
        <v>1.1812499999999999</v>
      </c>
      <c r="J301" s="89" t="s">
        <v>78</v>
      </c>
      <c r="K301" s="89">
        <v>1</v>
      </c>
      <c r="L301" s="105">
        <f t="shared" si="133"/>
        <v>3.15</v>
      </c>
      <c r="M301" s="89">
        <v>3.15</v>
      </c>
      <c r="X301" s="106">
        <f t="shared" si="134"/>
        <v>8.8451999999999992E-3</v>
      </c>
      <c r="Y301" s="106">
        <f t="shared" si="113"/>
        <v>7.8750000000000001E-3</v>
      </c>
      <c r="Z301" s="106">
        <f t="shared" si="114"/>
        <v>0</v>
      </c>
      <c r="AA301" s="106">
        <f t="shared" si="115"/>
        <v>0</v>
      </c>
      <c r="AB301" s="106">
        <f t="shared" si="116"/>
        <v>0</v>
      </c>
      <c r="AC301" s="106">
        <f t="shared" si="117"/>
        <v>0</v>
      </c>
      <c r="AD301" s="106">
        <f t="shared" si="118"/>
        <v>0</v>
      </c>
      <c r="AE301" s="106">
        <f t="shared" si="119"/>
        <v>0</v>
      </c>
      <c r="AF301" s="172">
        <f t="shared" si="125"/>
        <v>7.8750000000000001E-3</v>
      </c>
      <c r="AG301" s="106">
        <f t="shared" si="120"/>
        <v>0</v>
      </c>
      <c r="AH301" s="106">
        <f t="shared" si="121"/>
        <v>0</v>
      </c>
      <c r="AI301" s="106">
        <f t="shared" si="122"/>
        <v>0</v>
      </c>
      <c r="AJ301" s="106">
        <f t="shared" si="123"/>
        <v>0</v>
      </c>
      <c r="AK301" s="106">
        <f t="shared" si="135"/>
        <v>7.8750000000000001E-3</v>
      </c>
      <c r="AL301" s="107">
        <f t="shared" si="124"/>
        <v>7.5836249999999987</v>
      </c>
    </row>
    <row r="302" spans="1:38" ht="12.75">
      <c r="A302" s="89">
        <v>10</v>
      </c>
      <c r="B302" s="89">
        <v>18</v>
      </c>
      <c r="C302" s="96">
        <v>0.27</v>
      </c>
      <c r="D302" s="96">
        <v>0.28999999999999998</v>
      </c>
      <c r="E302" s="97">
        <v>3.15</v>
      </c>
      <c r="F302" s="102">
        <f t="shared" si="129"/>
        <v>0.19396193043263385</v>
      </c>
      <c r="G302" s="89">
        <v>16</v>
      </c>
      <c r="H302" s="103">
        <f t="shared" si="111"/>
        <v>28</v>
      </c>
      <c r="I302" s="103">
        <f t="shared" si="112"/>
        <v>1.1812499999999999</v>
      </c>
      <c r="J302" s="89" t="s">
        <v>78</v>
      </c>
      <c r="K302" s="89">
        <v>2</v>
      </c>
      <c r="L302" s="105">
        <f t="shared" si="133"/>
        <v>3.15</v>
      </c>
      <c r="M302" s="89">
        <v>3.15</v>
      </c>
      <c r="X302" s="106">
        <f t="shared" si="134"/>
        <v>8.8451999999999992E-3</v>
      </c>
      <c r="Y302" s="106">
        <f t="shared" si="113"/>
        <v>7.8750000000000001E-3</v>
      </c>
      <c r="Z302" s="106">
        <f t="shared" si="114"/>
        <v>0</v>
      </c>
      <c r="AA302" s="106">
        <f t="shared" si="115"/>
        <v>0</v>
      </c>
      <c r="AB302" s="106">
        <f t="shared" si="116"/>
        <v>0</v>
      </c>
      <c r="AC302" s="106">
        <f t="shared" si="117"/>
        <v>0</v>
      </c>
      <c r="AD302" s="106">
        <f t="shared" si="118"/>
        <v>0</v>
      </c>
      <c r="AE302" s="106">
        <f t="shared" si="119"/>
        <v>0</v>
      </c>
      <c r="AF302" s="172">
        <f t="shared" si="125"/>
        <v>7.8750000000000001E-3</v>
      </c>
      <c r="AG302" s="106">
        <f t="shared" si="120"/>
        <v>0</v>
      </c>
      <c r="AH302" s="106">
        <f t="shared" si="121"/>
        <v>0</v>
      </c>
      <c r="AI302" s="106">
        <f t="shared" si="122"/>
        <v>0</v>
      </c>
      <c r="AJ302" s="106">
        <f t="shared" si="123"/>
        <v>0</v>
      </c>
      <c r="AK302" s="106">
        <f t="shared" si="135"/>
        <v>7.8750000000000001E-3</v>
      </c>
      <c r="AL302" s="107">
        <f t="shared" si="124"/>
        <v>7.5836249999999987</v>
      </c>
    </row>
    <row r="303" spans="1:38" ht="12.75">
      <c r="A303" s="89">
        <v>10</v>
      </c>
      <c r="B303" s="89">
        <v>18</v>
      </c>
      <c r="C303" s="96">
        <v>0.27</v>
      </c>
      <c r="D303" s="96">
        <v>0.28999999999999998</v>
      </c>
      <c r="E303" s="97">
        <v>3.15</v>
      </c>
      <c r="F303" s="102">
        <f t="shared" si="129"/>
        <v>0.19396193043263385</v>
      </c>
      <c r="G303" s="89">
        <v>16</v>
      </c>
      <c r="H303" s="103">
        <f t="shared" si="111"/>
        <v>28</v>
      </c>
      <c r="I303" s="103">
        <f t="shared" si="112"/>
        <v>1.1812499999999999</v>
      </c>
      <c r="J303" s="89" t="s">
        <v>78</v>
      </c>
      <c r="K303" s="89">
        <v>3</v>
      </c>
      <c r="L303" s="105">
        <f t="shared" si="133"/>
        <v>3.15</v>
      </c>
      <c r="M303" s="89">
        <v>3.15</v>
      </c>
      <c r="X303" s="106">
        <f t="shared" si="134"/>
        <v>8.8451999999999992E-3</v>
      </c>
      <c r="Y303" s="106">
        <f t="shared" si="113"/>
        <v>7.8750000000000001E-3</v>
      </c>
      <c r="Z303" s="106">
        <f t="shared" si="114"/>
        <v>0</v>
      </c>
      <c r="AA303" s="106">
        <f t="shared" si="115"/>
        <v>0</v>
      </c>
      <c r="AB303" s="106">
        <f t="shared" si="116"/>
        <v>0</v>
      </c>
      <c r="AC303" s="106">
        <f t="shared" si="117"/>
        <v>0</v>
      </c>
      <c r="AD303" s="106">
        <f t="shared" si="118"/>
        <v>0</v>
      </c>
      <c r="AE303" s="106">
        <f t="shared" si="119"/>
        <v>0</v>
      </c>
      <c r="AF303" s="172">
        <f t="shared" si="125"/>
        <v>7.8750000000000001E-3</v>
      </c>
      <c r="AG303" s="106">
        <f t="shared" si="120"/>
        <v>0</v>
      </c>
      <c r="AH303" s="106">
        <f t="shared" si="121"/>
        <v>0</v>
      </c>
      <c r="AI303" s="106">
        <f t="shared" si="122"/>
        <v>0</v>
      </c>
      <c r="AJ303" s="106">
        <f t="shared" si="123"/>
        <v>0</v>
      </c>
      <c r="AK303" s="106">
        <f t="shared" si="135"/>
        <v>7.8750000000000001E-3</v>
      </c>
      <c r="AL303" s="107">
        <f t="shared" si="124"/>
        <v>7.5836249999999987</v>
      </c>
    </row>
    <row r="304" spans="1:38" ht="12.75">
      <c r="A304" s="89">
        <v>10</v>
      </c>
      <c r="B304" s="89">
        <v>18</v>
      </c>
      <c r="C304" s="96">
        <v>0.27</v>
      </c>
      <c r="D304" s="96">
        <v>0.28999999999999998</v>
      </c>
      <c r="E304" s="97">
        <v>3.15</v>
      </c>
      <c r="F304" s="102">
        <f t="shared" si="129"/>
        <v>0.19396193043263385</v>
      </c>
      <c r="G304" s="89">
        <v>16</v>
      </c>
      <c r="H304" s="103">
        <f t="shared" si="111"/>
        <v>28</v>
      </c>
      <c r="I304" s="103">
        <f t="shared" si="112"/>
        <v>0</v>
      </c>
      <c r="J304" s="89" t="s">
        <v>79</v>
      </c>
      <c r="K304" s="89">
        <v>0</v>
      </c>
      <c r="X304" s="106">
        <f>L304*VLOOKUP(J304,dimension,2,FALSE)*VLOOKUP(J304,dimension,3,FALSE)*K304</f>
        <v>0</v>
      </c>
      <c r="Y304" s="106">
        <f t="shared" si="113"/>
        <v>0</v>
      </c>
      <c r="Z304" s="106">
        <f t="shared" si="114"/>
        <v>0</v>
      </c>
      <c r="AA304" s="106">
        <f t="shared" si="115"/>
        <v>0</v>
      </c>
      <c r="AB304" s="106">
        <f t="shared" si="116"/>
        <v>0</v>
      </c>
      <c r="AC304" s="106">
        <f t="shared" si="117"/>
        <v>0</v>
      </c>
      <c r="AD304" s="106">
        <f t="shared" si="118"/>
        <v>0</v>
      </c>
      <c r="AE304" s="106">
        <f t="shared" si="119"/>
        <v>0</v>
      </c>
      <c r="AF304" s="172">
        <f t="shared" si="125"/>
        <v>0</v>
      </c>
      <c r="AG304" s="106">
        <f t="shared" si="120"/>
        <v>0</v>
      </c>
      <c r="AH304" s="106">
        <f t="shared" si="121"/>
        <v>0</v>
      </c>
      <c r="AI304" s="106">
        <f t="shared" si="122"/>
        <v>0</v>
      </c>
      <c r="AJ304" s="106">
        <f t="shared" si="123"/>
        <v>0</v>
      </c>
      <c r="AK304" s="106">
        <f>L304*VLOOKUP(J304,dimension,4,FALSE)*VLOOKUP(J304,dimension,5,FALSE)*K304</f>
        <v>0</v>
      </c>
      <c r="AL304" s="107">
        <f t="shared" si="124"/>
        <v>0</v>
      </c>
    </row>
    <row r="305" spans="1:38" ht="12.75">
      <c r="A305" s="89">
        <v>10</v>
      </c>
      <c r="B305" s="89">
        <v>19</v>
      </c>
      <c r="C305" s="96">
        <v>0.26</v>
      </c>
      <c r="D305" s="96">
        <v>0.27</v>
      </c>
      <c r="E305" s="97">
        <v>2.77</v>
      </c>
      <c r="F305" s="102">
        <f t="shared" si="129"/>
        <v>0.15277820328810271</v>
      </c>
      <c r="G305" s="89">
        <v>15</v>
      </c>
      <c r="H305" s="103">
        <f t="shared" si="111"/>
        <v>26.666666666666664</v>
      </c>
      <c r="I305" s="103">
        <f t="shared" si="112"/>
        <v>0.67781250000000004</v>
      </c>
      <c r="J305" s="89" t="s">
        <v>77</v>
      </c>
      <c r="K305" s="89">
        <v>1</v>
      </c>
      <c r="L305" s="105">
        <f t="shared" ref="L305:L328" si="136">SUM(M305:V305)</f>
        <v>2.41</v>
      </c>
      <c r="M305" s="89">
        <v>2.41</v>
      </c>
      <c r="X305" s="106">
        <f t="shared" ref="X305:X328" si="137">L305*VLOOKUP(J305,dimension,2,FALSE)*VLOOKUP(J305,dimension,3,FALSE)</f>
        <v>5.600840000000001E-3</v>
      </c>
      <c r="Y305" s="106">
        <f t="shared" si="113"/>
        <v>4.5187500000000002E-3</v>
      </c>
      <c r="Z305" s="106">
        <f t="shared" si="114"/>
        <v>0</v>
      </c>
      <c r="AA305" s="106">
        <f t="shared" si="115"/>
        <v>0</v>
      </c>
      <c r="AB305" s="106">
        <f t="shared" si="116"/>
        <v>0</v>
      </c>
      <c r="AC305" s="106">
        <f t="shared" si="117"/>
        <v>0</v>
      </c>
      <c r="AD305" s="106">
        <f t="shared" si="118"/>
        <v>0</v>
      </c>
      <c r="AE305" s="106">
        <f t="shared" si="119"/>
        <v>0</v>
      </c>
      <c r="AF305" s="172">
        <f t="shared" si="125"/>
        <v>4.5187500000000002E-3</v>
      </c>
      <c r="AG305" s="106">
        <f t="shared" si="120"/>
        <v>0</v>
      </c>
      <c r="AH305" s="106">
        <f t="shared" si="121"/>
        <v>0</v>
      </c>
      <c r="AI305" s="106">
        <f t="shared" si="122"/>
        <v>0</v>
      </c>
      <c r="AJ305" s="106">
        <f t="shared" si="123"/>
        <v>0</v>
      </c>
      <c r="AK305" s="106">
        <f t="shared" ref="AK305:AK328" si="138">L305*VLOOKUP(J305,dimension,4,FALSE)*VLOOKUP(J305,dimension,5,FALSE)</f>
        <v>4.5187500000000002E-3</v>
      </c>
      <c r="AL305" s="107">
        <f t="shared" si="124"/>
        <v>4.29733125</v>
      </c>
    </row>
    <row r="306" spans="1:38" ht="12.75">
      <c r="A306" s="89">
        <v>10</v>
      </c>
      <c r="B306" s="89">
        <v>19</v>
      </c>
      <c r="C306" s="96">
        <v>0.26</v>
      </c>
      <c r="D306" s="96">
        <v>0.27</v>
      </c>
      <c r="E306" s="97">
        <v>2.77</v>
      </c>
      <c r="F306" s="102">
        <f t="shared" si="129"/>
        <v>0.15277820328810271</v>
      </c>
      <c r="G306" s="89">
        <v>15</v>
      </c>
      <c r="H306" s="103">
        <f t="shared" si="111"/>
        <v>26.666666666666664</v>
      </c>
      <c r="I306" s="103">
        <f t="shared" si="112"/>
        <v>0.6243749999999999</v>
      </c>
      <c r="J306" s="89" t="s">
        <v>77</v>
      </c>
      <c r="K306" s="89">
        <v>2</v>
      </c>
      <c r="L306" s="105">
        <f t="shared" si="136"/>
        <v>2.37</v>
      </c>
      <c r="M306" s="89">
        <v>1.48</v>
      </c>
      <c r="Q306" s="89">
        <v>0.15</v>
      </c>
      <c r="V306" s="89">
        <v>0.74</v>
      </c>
      <c r="X306" s="106">
        <f t="shared" si="137"/>
        <v>5.5078800000000006E-3</v>
      </c>
      <c r="Y306" s="106">
        <f t="shared" si="113"/>
        <v>2.7749999999999997E-3</v>
      </c>
      <c r="Z306" s="106">
        <f t="shared" si="114"/>
        <v>0</v>
      </c>
      <c r="AA306" s="106">
        <f t="shared" si="115"/>
        <v>0</v>
      </c>
      <c r="AB306" s="106">
        <f t="shared" si="116"/>
        <v>0</v>
      </c>
      <c r="AC306" s="106">
        <f t="shared" si="117"/>
        <v>0</v>
      </c>
      <c r="AD306" s="106">
        <f t="shared" si="118"/>
        <v>1.3874999999999998E-3</v>
      </c>
      <c r="AE306" s="106">
        <f t="shared" si="119"/>
        <v>0</v>
      </c>
      <c r="AF306" s="172">
        <f t="shared" si="125"/>
        <v>4.1624999999999995E-3</v>
      </c>
      <c r="AG306" s="106">
        <f t="shared" si="120"/>
        <v>2.8124999999999998E-4</v>
      </c>
      <c r="AH306" s="106">
        <f t="shared" si="121"/>
        <v>0</v>
      </c>
      <c r="AI306" s="106">
        <f t="shared" si="122"/>
        <v>0</v>
      </c>
      <c r="AJ306" s="106">
        <f t="shared" si="123"/>
        <v>0</v>
      </c>
      <c r="AK306" s="106">
        <f t="shared" si="138"/>
        <v>4.4437499999999998E-3</v>
      </c>
      <c r="AL306" s="107">
        <f t="shared" si="124"/>
        <v>3.6921375000000003</v>
      </c>
    </row>
    <row r="307" spans="1:38" ht="12.75">
      <c r="A307" s="89">
        <v>10</v>
      </c>
      <c r="B307" s="89">
        <v>19</v>
      </c>
      <c r="C307" s="96">
        <v>0.26</v>
      </c>
      <c r="D307" s="96">
        <v>0.27</v>
      </c>
      <c r="E307" s="97">
        <v>2.77</v>
      </c>
      <c r="F307" s="102">
        <f t="shared" si="129"/>
        <v>0.15277820328810271</v>
      </c>
      <c r="G307" s="89">
        <v>15</v>
      </c>
      <c r="H307" s="103">
        <f t="shared" si="111"/>
        <v>26.666666666666664</v>
      </c>
      <c r="I307" s="103">
        <f t="shared" si="112"/>
        <v>0.7790625000000001</v>
      </c>
      <c r="J307" s="89" t="s">
        <v>77</v>
      </c>
      <c r="K307" s="89">
        <v>3</v>
      </c>
      <c r="L307" s="105">
        <f t="shared" si="136"/>
        <v>2.77</v>
      </c>
      <c r="O307" s="89">
        <v>2.77</v>
      </c>
      <c r="X307" s="106">
        <f t="shared" si="137"/>
        <v>6.4374800000000006E-3</v>
      </c>
      <c r="Y307" s="106">
        <f t="shared" si="113"/>
        <v>0</v>
      </c>
      <c r="Z307" s="106">
        <f t="shared" si="114"/>
        <v>0</v>
      </c>
      <c r="AA307" s="106">
        <f t="shared" si="115"/>
        <v>5.1937500000000004E-3</v>
      </c>
      <c r="AB307" s="106">
        <f t="shared" si="116"/>
        <v>0</v>
      </c>
      <c r="AC307" s="106">
        <f t="shared" si="117"/>
        <v>0</v>
      </c>
      <c r="AD307" s="106">
        <f t="shared" si="118"/>
        <v>0</v>
      </c>
      <c r="AE307" s="106">
        <f t="shared" si="119"/>
        <v>0</v>
      </c>
      <c r="AF307" s="172">
        <f t="shared" si="125"/>
        <v>5.1937500000000004E-3</v>
      </c>
      <c r="AG307" s="106">
        <f t="shared" si="120"/>
        <v>0</v>
      </c>
      <c r="AH307" s="106">
        <f t="shared" si="121"/>
        <v>0</v>
      </c>
      <c r="AI307" s="106">
        <f t="shared" si="122"/>
        <v>0</v>
      </c>
      <c r="AJ307" s="106">
        <f t="shared" si="123"/>
        <v>0</v>
      </c>
      <c r="AK307" s="106">
        <f t="shared" si="138"/>
        <v>5.1937500000000004E-3</v>
      </c>
      <c r="AL307" s="107">
        <f t="shared" si="124"/>
        <v>4.44065625</v>
      </c>
    </row>
    <row r="308" spans="1:38" ht="12.75">
      <c r="A308" s="89">
        <v>10</v>
      </c>
      <c r="B308" s="89">
        <v>19</v>
      </c>
      <c r="C308" s="96">
        <v>0.26</v>
      </c>
      <c r="D308" s="96">
        <v>0.27</v>
      </c>
      <c r="E308" s="97">
        <v>2.77</v>
      </c>
      <c r="F308" s="102">
        <f t="shared" si="129"/>
        <v>0.15277820328810271</v>
      </c>
      <c r="G308" s="89">
        <v>15</v>
      </c>
      <c r="H308" s="103">
        <f t="shared" si="111"/>
        <v>26.666666666666664</v>
      </c>
      <c r="I308" s="103">
        <f t="shared" si="112"/>
        <v>0.7790625000000001</v>
      </c>
      <c r="J308" s="89" t="s">
        <v>77</v>
      </c>
      <c r="K308" s="89">
        <v>4</v>
      </c>
      <c r="L308" s="105">
        <f t="shared" si="136"/>
        <v>2.77</v>
      </c>
      <c r="O308" s="89">
        <v>2.77</v>
      </c>
      <c r="X308" s="106">
        <f t="shared" si="137"/>
        <v>6.4374800000000006E-3</v>
      </c>
      <c r="Y308" s="106">
        <f t="shared" si="113"/>
        <v>0</v>
      </c>
      <c r="Z308" s="106">
        <f t="shared" si="114"/>
        <v>0</v>
      </c>
      <c r="AA308" s="106">
        <f t="shared" si="115"/>
        <v>5.1937500000000004E-3</v>
      </c>
      <c r="AB308" s="106">
        <f t="shared" si="116"/>
        <v>0</v>
      </c>
      <c r="AC308" s="106">
        <f t="shared" si="117"/>
        <v>0</v>
      </c>
      <c r="AD308" s="106">
        <f t="shared" si="118"/>
        <v>0</v>
      </c>
      <c r="AE308" s="106">
        <f t="shared" si="119"/>
        <v>0</v>
      </c>
      <c r="AF308" s="172">
        <f t="shared" si="125"/>
        <v>5.1937500000000004E-3</v>
      </c>
      <c r="AG308" s="106">
        <f t="shared" si="120"/>
        <v>0</v>
      </c>
      <c r="AH308" s="106">
        <f t="shared" si="121"/>
        <v>0</v>
      </c>
      <c r="AI308" s="106">
        <f t="shared" si="122"/>
        <v>0</v>
      </c>
      <c r="AJ308" s="106">
        <f t="shared" si="123"/>
        <v>0</v>
      </c>
      <c r="AK308" s="106">
        <f t="shared" si="138"/>
        <v>5.1937500000000004E-3</v>
      </c>
      <c r="AL308" s="107">
        <f t="shared" si="124"/>
        <v>4.44065625</v>
      </c>
    </row>
    <row r="309" spans="1:38" ht="12.75">
      <c r="A309" s="89">
        <v>10</v>
      </c>
      <c r="B309" s="89">
        <v>19</v>
      </c>
      <c r="C309" s="96">
        <v>0.26</v>
      </c>
      <c r="D309" s="96">
        <v>0.27</v>
      </c>
      <c r="E309" s="97">
        <v>2.77</v>
      </c>
      <c r="F309" s="102">
        <f t="shared" si="129"/>
        <v>0.15277820328810271</v>
      </c>
      <c r="G309" s="89">
        <v>15</v>
      </c>
      <c r="H309" s="103">
        <f t="shared" si="111"/>
        <v>26.666666666666664</v>
      </c>
      <c r="I309" s="103">
        <f t="shared" si="112"/>
        <v>0.57656250000000009</v>
      </c>
      <c r="J309" s="89" t="s">
        <v>77</v>
      </c>
      <c r="K309" s="89">
        <v>5</v>
      </c>
      <c r="L309" s="105">
        <f t="shared" si="136"/>
        <v>2.1800000000000002</v>
      </c>
      <c r="M309" s="89">
        <v>1.27</v>
      </c>
      <c r="Q309" s="89">
        <v>0.09</v>
      </c>
      <c r="R309" s="89">
        <v>0.04</v>
      </c>
      <c r="V309" s="89">
        <v>0.78</v>
      </c>
      <c r="X309" s="106">
        <f t="shared" si="137"/>
        <v>5.0663200000000009E-3</v>
      </c>
      <c r="Y309" s="106">
        <f t="shared" si="113"/>
        <v>2.3812500000000001E-3</v>
      </c>
      <c r="Z309" s="106">
        <f t="shared" si="114"/>
        <v>0</v>
      </c>
      <c r="AA309" s="106">
        <f t="shared" si="115"/>
        <v>0</v>
      </c>
      <c r="AB309" s="106">
        <f t="shared" si="116"/>
        <v>0</v>
      </c>
      <c r="AC309" s="106">
        <f t="shared" si="117"/>
        <v>0</v>
      </c>
      <c r="AD309" s="106">
        <f t="shared" si="118"/>
        <v>1.4625000000000003E-3</v>
      </c>
      <c r="AE309" s="106">
        <f t="shared" si="119"/>
        <v>0</v>
      </c>
      <c r="AF309" s="172">
        <f t="shared" si="125"/>
        <v>3.8437500000000004E-3</v>
      </c>
      <c r="AG309" s="106">
        <f t="shared" si="120"/>
        <v>1.6874999999999998E-4</v>
      </c>
      <c r="AH309" s="106">
        <f t="shared" si="121"/>
        <v>7.4999999999999993E-5</v>
      </c>
      <c r="AI309" s="106">
        <f t="shared" si="122"/>
        <v>0</v>
      </c>
      <c r="AJ309" s="106">
        <f t="shared" si="123"/>
        <v>0</v>
      </c>
      <c r="AK309" s="106">
        <f t="shared" si="138"/>
        <v>4.0875E-3</v>
      </c>
      <c r="AL309" s="107">
        <f t="shared" si="124"/>
        <v>3.3746062500000003</v>
      </c>
    </row>
    <row r="310" spans="1:38" ht="12.75">
      <c r="A310" s="89">
        <v>10</v>
      </c>
      <c r="B310" s="89">
        <v>19</v>
      </c>
      <c r="C310" s="96">
        <v>0.26</v>
      </c>
      <c r="D310" s="96">
        <v>0.27</v>
      </c>
      <c r="E310" s="97">
        <v>2.77</v>
      </c>
      <c r="F310" s="102">
        <f t="shared" si="129"/>
        <v>0.15277820328810271</v>
      </c>
      <c r="G310" s="89">
        <v>15</v>
      </c>
      <c r="H310" s="103">
        <f t="shared" si="111"/>
        <v>26.666666666666664</v>
      </c>
      <c r="I310" s="103">
        <f t="shared" si="112"/>
        <v>0.68343750000000003</v>
      </c>
      <c r="J310" s="89" t="s">
        <v>77</v>
      </c>
      <c r="K310" s="89">
        <v>6</v>
      </c>
      <c r="L310" s="105">
        <f t="shared" si="136"/>
        <v>2.4300000000000002</v>
      </c>
      <c r="M310" s="89">
        <v>2.4300000000000002</v>
      </c>
      <c r="X310" s="106">
        <f t="shared" si="137"/>
        <v>5.6473200000000008E-3</v>
      </c>
      <c r="Y310" s="106">
        <f t="shared" si="113"/>
        <v>4.5562500000000004E-3</v>
      </c>
      <c r="Z310" s="106">
        <f t="shared" si="114"/>
        <v>0</v>
      </c>
      <c r="AA310" s="106">
        <f t="shared" si="115"/>
        <v>0</v>
      </c>
      <c r="AB310" s="106">
        <f t="shared" si="116"/>
        <v>0</v>
      </c>
      <c r="AC310" s="106">
        <f t="shared" si="117"/>
        <v>0</v>
      </c>
      <c r="AD310" s="106">
        <f t="shared" si="118"/>
        <v>0</v>
      </c>
      <c r="AE310" s="106">
        <f t="shared" si="119"/>
        <v>0</v>
      </c>
      <c r="AF310" s="172">
        <f t="shared" si="125"/>
        <v>4.5562500000000004E-3</v>
      </c>
      <c r="AG310" s="106">
        <f t="shared" si="120"/>
        <v>0</v>
      </c>
      <c r="AH310" s="106">
        <f t="shared" si="121"/>
        <v>0</v>
      </c>
      <c r="AI310" s="106">
        <f t="shared" si="122"/>
        <v>0</v>
      </c>
      <c r="AJ310" s="106">
        <f t="shared" si="123"/>
        <v>0</v>
      </c>
      <c r="AK310" s="106">
        <f t="shared" si="138"/>
        <v>4.5562500000000004E-3</v>
      </c>
      <c r="AL310" s="107">
        <f t="shared" si="124"/>
        <v>4.3329937500000009</v>
      </c>
    </row>
    <row r="311" spans="1:38" ht="12.75">
      <c r="A311" s="89">
        <v>10</v>
      </c>
      <c r="B311" s="89">
        <v>19</v>
      </c>
      <c r="C311" s="96">
        <v>0.26</v>
      </c>
      <c r="D311" s="96">
        <v>0.27</v>
      </c>
      <c r="E311" s="97">
        <v>2.77</v>
      </c>
      <c r="F311" s="102">
        <f t="shared" si="129"/>
        <v>0.15277820328810271</v>
      </c>
      <c r="G311" s="89">
        <v>15</v>
      </c>
      <c r="H311" s="103">
        <f t="shared" si="111"/>
        <v>26.666666666666664</v>
      </c>
      <c r="I311" s="103">
        <f t="shared" si="112"/>
        <v>1.0387500000000001</v>
      </c>
      <c r="J311" s="89" t="s">
        <v>78</v>
      </c>
      <c r="K311" s="89">
        <v>1</v>
      </c>
      <c r="L311" s="105">
        <f t="shared" si="136"/>
        <v>2.77</v>
      </c>
      <c r="M311" s="89">
        <v>2.77</v>
      </c>
      <c r="X311" s="106">
        <f t="shared" si="137"/>
        <v>7.7781600000000001E-3</v>
      </c>
      <c r="Y311" s="106">
        <f t="shared" si="113"/>
        <v>6.9250000000000006E-3</v>
      </c>
      <c r="Z311" s="106">
        <f t="shared" si="114"/>
        <v>0</v>
      </c>
      <c r="AA311" s="106">
        <f t="shared" si="115"/>
        <v>0</v>
      </c>
      <c r="AB311" s="106">
        <f t="shared" si="116"/>
        <v>0</v>
      </c>
      <c r="AC311" s="106">
        <f t="shared" si="117"/>
        <v>0</v>
      </c>
      <c r="AD311" s="106">
        <f t="shared" si="118"/>
        <v>0</v>
      </c>
      <c r="AE311" s="106">
        <f t="shared" si="119"/>
        <v>0</v>
      </c>
      <c r="AF311" s="172">
        <f t="shared" si="125"/>
        <v>6.9250000000000006E-3</v>
      </c>
      <c r="AG311" s="106">
        <f t="shared" si="120"/>
        <v>0</v>
      </c>
      <c r="AH311" s="106">
        <f t="shared" si="121"/>
        <v>0</v>
      </c>
      <c r="AI311" s="106">
        <f t="shared" si="122"/>
        <v>0</v>
      </c>
      <c r="AJ311" s="106">
        <f t="shared" si="123"/>
        <v>0</v>
      </c>
      <c r="AK311" s="106">
        <f t="shared" si="138"/>
        <v>6.9250000000000006E-3</v>
      </c>
      <c r="AL311" s="107">
        <f t="shared" si="124"/>
        <v>6.6687749999999992</v>
      </c>
    </row>
    <row r="312" spans="1:38" ht="12.75">
      <c r="A312" s="89">
        <v>10</v>
      </c>
      <c r="B312" s="89">
        <v>19</v>
      </c>
      <c r="C312" s="96">
        <v>0.26</v>
      </c>
      <c r="D312" s="96">
        <v>0.27</v>
      </c>
      <c r="E312" s="97">
        <v>2.77</v>
      </c>
      <c r="F312" s="102">
        <f t="shared" si="129"/>
        <v>0.15277820328810271</v>
      </c>
      <c r="G312" s="89">
        <v>15</v>
      </c>
      <c r="H312" s="103">
        <f t="shared" si="111"/>
        <v>26.666666666666664</v>
      </c>
      <c r="I312" s="103">
        <f t="shared" si="112"/>
        <v>1.0387500000000001</v>
      </c>
      <c r="J312" s="89" t="s">
        <v>78</v>
      </c>
      <c r="K312" s="89">
        <v>2</v>
      </c>
      <c r="L312" s="105">
        <f t="shared" si="136"/>
        <v>2.77</v>
      </c>
      <c r="O312" s="89">
        <v>2.77</v>
      </c>
      <c r="W312" s="89" t="s">
        <v>106</v>
      </c>
      <c r="X312" s="106">
        <f t="shared" si="137"/>
        <v>7.7781600000000001E-3</v>
      </c>
      <c r="Y312" s="106">
        <f t="shared" si="113"/>
        <v>0</v>
      </c>
      <c r="Z312" s="106">
        <f t="shared" si="114"/>
        <v>0</v>
      </c>
      <c r="AA312" s="106">
        <f t="shared" si="115"/>
        <v>6.9250000000000006E-3</v>
      </c>
      <c r="AB312" s="106">
        <f t="shared" si="116"/>
        <v>0</v>
      </c>
      <c r="AC312" s="106">
        <f t="shared" si="117"/>
        <v>0</v>
      </c>
      <c r="AD312" s="106">
        <f t="shared" si="118"/>
        <v>0</v>
      </c>
      <c r="AE312" s="106">
        <f t="shared" si="119"/>
        <v>0</v>
      </c>
      <c r="AF312" s="172">
        <f t="shared" si="125"/>
        <v>6.9250000000000006E-3</v>
      </c>
      <c r="AG312" s="106">
        <f t="shared" si="120"/>
        <v>0</v>
      </c>
      <c r="AH312" s="106">
        <f t="shared" si="121"/>
        <v>0</v>
      </c>
      <c r="AI312" s="106">
        <f t="shared" si="122"/>
        <v>0</v>
      </c>
      <c r="AJ312" s="106">
        <f t="shared" si="123"/>
        <v>0</v>
      </c>
      <c r="AK312" s="106">
        <f t="shared" si="138"/>
        <v>6.9250000000000006E-3</v>
      </c>
      <c r="AL312" s="107">
        <f t="shared" si="124"/>
        <v>5.9208750000000006</v>
      </c>
    </row>
    <row r="313" spans="1:38" ht="12.75">
      <c r="A313" s="89">
        <v>10</v>
      </c>
      <c r="B313" s="89">
        <v>19</v>
      </c>
      <c r="C313" s="96">
        <v>0.26</v>
      </c>
      <c r="D313" s="96">
        <v>0.27</v>
      </c>
      <c r="E313" s="97">
        <v>2.77</v>
      </c>
      <c r="F313" s="102">
        <f t="shared" si="129"/>
        <v>0.15277820328810271</v>
      </c>
      <c r="G313" s="89">
        <v>15</v>
      </c>
      <c r="H313" s="103">
        <f t="shared" si="111"/>
        <v>26.666666666666664</v>
      </c>
      <c r="I313" s="103">
        <f t="shared" si="112"/>
        <v>0.97500000000000009</v>
      </c>
      <c r="J313" s="89" t="s">
        <v>78</v>
      </c>
      <c r="K313" s="89">
        <v>3</v>
      </c>
      <c r="L313" s="105">
        <f t="shared" si="136"/>
        <v>2.6</v>
      </c>
      <c r="M313" s="89">
        <v>2.6</v>
      </c>
      <c r="X313" s="106">
        <f t="shared" si="137"/>
        <v>7.3007999999999988E-3</v>
      </c>
      <c r="Y313" s="106">
        <f t="shared" si="113"/>
        <v>6.5000000000000006E-3</v>
      </c>
      <c r="Z313" s="106">
        <f t="shared" si="114"/>
        <v>0</v>
      </c>
      <c r="AA313" s="106">
        <f t="shared" si="115"/>
        <v>0</v>
      </c>
      <c r="AB313" s="106">
        <f t="shared" si="116"/>
        <v>0</v>
      </c>
      <c r="AC313" s="106">
        <f t="shared" si="117"/>
        <v>0</v>
      </c>
      <c r="AD313" s="106">
        <f t="shared" si="118"/>
        <v>0</v>
      </c>
      <c r="AE313" s="106">
        <f t="shared" si="119"/>
        <v>0</v>
      </c>
      <c r="AF313" s="172">
        <f t="shared" si="125"/>
        <v>6.5000000000000006E-3</v>
      </c>
      <c r="AG313" s="106">
        <f t="shared" si="120"/>
        <v>0</v>
      </c>
      <c r="AH313" s="106">
        <f t="shared" si="121"/>
        <v>0</v>
      </c>
      <c r="AI313" s="106">
        <f t="shared" si="122"/>
        <v>0</v>
      </c>
      <c r="AJ313" s="106">
        <f t="shared" si="123"/>
        <v>0</v>
      </c>
      <c r="AK313" s="106">
        <f t="shared" si="138"/>
        <v>6.5000000000000006E-3</v>
      </c>
      <c r="AL313" s="107">
        <f t="shared" si="124"/>
        <v>6.2594999999999992</v>
      </c>
    </row>
    <row r="314" spans="1:38" ht="12.75">
      <c r="A314" s="89">
        <v>10</v>
      </c>
      <c r="B314" s="89">
        <v>19</v>
      </c>
      <c r="C314" s="96">
        <v>0.26</v>
      </c>
      <c r="D314" s="96">
        <v>0.27</v>
      </c>
      <c r="E314" s="97">
        <v>2.77</v>
      </c>
      <c r="F314" s="102">
        <f t="shared" si="129"/>
        <v>0.15277820328810271</v>
      </c>
      <c r="G314" s="89">
        <v>15</v>
      </c>
      <c r="H314" s="103">
        <f t="shared" si="111"/>
        <v>26.666666666666664</v>
      </c>
      <c r="I314" s="103">
        <f t="shared" si="112"/>
        <v>1.0387500000000001</v>
      </c>
      <c r="J314" s="89" t="s">
        <v>78</v>
      </c>
      <c r="K314" s="89">
        <v>4</v>
      </c>
      <c r="L314" s="105">
        <f t="shared" si="136"/>
        <v>2.77</v>
      </c>
      <c r="O314" s="89">
        <v>2.77</v>
      </c>
      <c r="X314" s="106">
        <f t="shared" si="137"/>
        <v>7.7781600000000001E-3</v>
      </c>
      <c r="Y314" s="106">
        <f t="shared" si="113"/>
        <v>0</v>
      </c>
      <c r="Z314" s="106">
        <f t="shared" si="114"/>
        <v>0</v>
      </c>
      <c r="AA314" s="106">
        <f t="shared" si="115"/>
        <v>6.9250000000000006E-3</v>
      </c>
      <c r="AB314" s="106">
        <f t="shared" si="116"/>
        <v>0</v>
      </c>
      <c r="AC314" s="106">
        <f t="shared" si="117"/>
        <v>0</v>
      </c>
      <c r="AD314" s="106">
        <f t="shared" si="118"/>
        <v>0</v>
      </c>
      <c r="AE314" s="106">
        <f t="shared" si="119"/>
        <v>0</v>
      </c>
      <c r="AF314" s="172">
        <f t="shared" si="125"/>
        <v>6.9250000000000006E-3</v>
      </c>
      <c r="AG314" s="106">
        <f t="shared" si="120"/>
        <v>0</v>
      </c>
      <c r="AH314" s="106">
        <f t="shared" si="121"/>
        <v>0</v>
      </c>
      <c r="AI314" s="106">
        <f t="shared" si="122"/>
        <v>0</v>
      </c>
      <c r="AJ314" s="106">
        <f t="shared" si="123"/>
        <v>0</v>
      </c>
      <c r="AK314" s="106">
        <f t="shared" si="138"/>
        <v>6.9250000000000006E-3</v>
      </c>
      <c r="AL314" s="107">
        <f t="shared" si="124"/>
        <v>5.9208750000000006</v>
      </c>
    </row>
    <row r="315" spans="1:38" ht="12.75">
      <c r="A315" s="89">
        <v>11</v>
      </c>
      <c r="B315" s="89">
        <v>20</v>
      </c>
      <c r="C315" s="96">
        <v>0.3</v>
      </c>
      <c r="D315" s="96">
        <v>0.31</v>
      </c>
      <c r="E315" s="97">
        <v>3.27</v>
      </c>
      <c r="F315" s="102">
        <f t="shared" si="129"/>
        <v>0.23891164177065574</v>
      </c>
      <c r="G315" s="89">
        <v>20</v>
      </c>
      <c r="H315" s="103">
        <f t="shared" si="111"/>
        <v>33.333333333333336</v>
      </c>
      <c r="I315" s="103">
        <f t="shared" si="112"/>
        <v>0.99375000000000013</v>
      </c>
      <c r="J315" s="89" t="s">
        <v>74</v>
      </c>
      <c r="K315" s="89">
        <v>1</v>
      </c>
      <c r="L315" s="105">
        <f t="shared" si="136"/>
        <v>3.05</v>
      </c>
      <c r="O315" s="89">
        <v>2.65</v>
      </c>
      <c r="Q315" s="89">
        <v>0.4</v>
      </c>
      <c r="W315" s="89" t="s">
        <v>111</v>
      </c>
      <c r="X315" s="106">
        <f t="shared" si="137"/>
        <v>9.3940000000000013E-3</v>
      </c>
      <c r="Y315" s="106">
        <f t="shared" si="113"/>
        <v>0</v>
      </c>
      <c r="Z315" s="106">
        <f t="shared" si="114"/>
        <v>0</v>
      </c>
      <c r="AA315" s="106">
        <f t="shared" si="115"/>
        <v>6.6250000000000007E-3</v>
      </c>
      <c r="AB315" s="106">
        <f t="shared" si="116"/>
        <v>0</v>
      </c>
      <c r="AC315" s="106">
        <f t="shared" si="117"/>
        <v>0</v>
      </c>
      <c r="AD315" s="106">
        <f t="shared" si="118"/>
        <v>0</v>
      </c>
      <c r="AE315" s="106">
        <f t="shared" si="119"/>
        <v>0</v>
      </c>
      <c r="AF315" s="172">
        <f t="shared" si="125"/>
        <v>6.6250000000000007E-3</v>
      </c>
      <c r="AG315" s="106">
        <f t="shared" si="120"/>
        <v>1.0000000000000002E-3</v>
      </c>
      <c r="AH315" s="106">
        <f t="shared" si="121"/>
        <v>0</v>
      </c>
      <c r="AI315" s="106">
        <f t="shared" si="122"/>
        <v>0</v>
      </c>
      <c r="AJ315" s="106">
        <f t="shared" si="123"/>
        <v>0</v>
      </c>
      <c r="AK315" s="106">
        <f t="shared" si="138"/>
        <v>7.6249999999999998E-3</v>
      </c>
      <c r="AL315" s="107">
        <f t="shared" si="124"/>
        <v>5.6643750000000006</v>
      </c>
    </row>
    <row r="316" spans="1:38" ht="12.75">
      <c r="A316" s="89">
        <v>11</v>
      </c>
      <c r="B316" s="89">
        <v>20</v>
      </c>
      <c r="C316" s="96">
        <v>0.3</v>
      </c>
      <c r="D316" s="96">
        <v>0.31</v>
      </c>
      <c r="E316" s="97">
        <v>3.27</v>
      </c>
      <c r="F316" s="102">
        <f t="shared" si="129"/>
        <v>0.23891164177065574</v>
      </c>
      <c r="G316" s="89">
        <v>20</v>
      </c>
      <c r="H316" s="103">
        <f t="shared" si="111"/>
        <v>33.333333333333336</v>
      </c>
      <c r="I316" s="103">
        <f t="shared" si="112"/>
        <v>0.8287500000000001</v>
      </c>
      <c r="J316" s="89" t="s">
        <v>74</v>
      </c>
      <c r="K316" s="89">
        <v>2</v>
      </c>
      <c r="L316" s="105">
        <f t="shared" si="136"/>
        <v>2.36</v>
      </c>
      <c r="O316" s="89">
        <v>2.21</v>
      </c>
      <c r="Q316" s="89">
        <v>0.15</v>
      </c>
      <c r="W316" s="89" t="s">
        <v>112</v>
      </c>
      <c r="X316" s="106">
        <f t="shared" si="137"/>
        <v>7.2687999999999997E-3</v>
      </c>
      <c r="Y316" s="106">
        <f t="shared" si="113"/>
        <v>0</v>
      </c>
      <c r="Z316" s="106">
        <f t="shared" si="114"/>
        <v>0</v>
      </c>
      <c r="AA316" s="106">
        <f t="shared" si="115"/>
        <v>5.5250000000000004E-3</v>
      </c>
      <c r="AB316" s="106">
        <f t="shared" si="116"/>
        <v>0</v>
      </c>
      <c r="AC316" s="106">
        <f t="shared" si="117"/>
        <v>0</v>
      </c>
      <c r="AD316" s="106">
        <f t="shared" si="118"/>
        <v>0</v>
      </c>
      <c r="AE316" s="106">
        <f t="shared" si="119"/>
        <v>0</v>
      </c>
      <c r="AF316" s="172">
        <f t="shared" si="125"/>
        <v>5.5250000000000004E-3</v>
      </c>
      <c r="AG316" s="106">
        <f t="shared" si="120"/>
        <v>3.7500000000000001E-4</v>
      </c>
      <c r="AH316" s="106">
        <f t="shared" si="121"/>
        <v>0</v>
      </c>
      <c r="AI316" s="106">
        <f t="shared" si="122"/>
        <v>0</v>
      </c>
      <c r="AJ316" s="106">
        <f t="shared" si="123"/>
        <v>0</v>
      </c>
      <c r="AK316" s="106">
        <f t="shared" si="138"/>
        <v>5.8999999999999999E-3</v>
      </c>
      <c r="AL316" s="107">
        <f t="shared" si="124"/>
        <v>4.7238750000000005</v>
      </c>
    </row>
    <row r="317" spans="1:38" ht="12.75">
      <c r="A317" s="89">
        <v>11</v>
      </c>
      <c r="B317" s="89">
        <v>20</v>
      </c>
      <c r="C317" s="96">
        <v>0.3</v>
      </c>
      <c r="D317" s="96">
        <v>0.31</v>
      </c>
      <c r="E317" s="97">
        <v>3.27</v>
      </c>
      <c r="F317" s="102">
        <f t="shared" si="129"/>
        <v>0.23891164177065574</v>
      </c>
      <c r="G317" s="89">
        <v>20</v>
      </c>
      <c r="H317" s="103">
        <f t="shared" si="111"/>
        <v>33.333333333333336</v>
      </c>
      <c r="I317" s="103">
        <f t="shared" si="112"/>
        <v>1.1175000000000002</v>
      </c>
      <c r="J317" s="89" t="s">
        <v>74</v>
      </c>
      <c r="K317" s="89">
        <v>3</v>
      </c>
      <c r="L317" s="105">
        <f t="shared" si="136"/>
        <v>3.27</v>
      </c>
      <c r="M317" s="89">
        <v>0.89</v>
      </c>
      <c r="O317" s="89">
        <v>2.09</v>
      </c>
      <c r="Q317" s="89">
        <v>0.28999999999999998</v>
      </c>
      <c r="X317" s="106">
        <f t="shared" si="137"/>
        <v>1.00716E-2</v>
      </c>
      <c r="Y317" s="106">
        <f t="shared" si="113"/>
        <v>2.2250000000000004E-3</v>
      </c>
      <c r="Z317" s="106">
        <f t="shared" si="114"/>
        <v>0</v>
      </c>
      <c r="AA317" s="106">
        <f t="shared" si="115"/>
        <v>5.2250000000000005E-3</v>
      </c>
      <c r="AB317" s="106">
        <f t="shared" si="116"/>
        <v>0</v>
      </c>
      <c r="AC317" s="106">
        <f t="shared" si="117"/>
        <v>0</v>
      </c>
      <c r="AD317" s="106">
        <f t="shared" si="118"/>
        <v>0</v>
      </c>
      <c r="AE317" s="106">
        <f t="shared" si="119"/>
        <v>0</v>
      </c>
      <c r="AF317" s="172">
        <f t="shared" si="125"/>
        <v>7.4500000000000009E-3</v>
      </c>
      <c r="AG317" s="106">
        <f t="shared" si="120"/>
        <v>7.2499999999999995E-4</v>
      </c>
      <c r="AH317" s="106">
        <f t="shared" si="121"/>
        <v>0</v>
      </c>
      <c r="AI317" s="106">
        <f t="shared" si="122"/>
        <v>0</v>
      </c>
      <c r="AJ317" s="106">
        <f t="shared" si="123"/>
        <v>0</v>
      </c>
      <c r="AK317" s="106">
        <f t="shared" si="138"/>
        <v>8.175E-3</v>
      </c>
      <c r="AL317" s="107">
        <f t="shared" si="124"/>
        <v>6.6100499999999993</v>
      </c>
    </row>
    <row r="318" spans="1:38" ht="12.75">
      <c r="A318" s="89">
        <v>11</v>
      </c>
      <c r="B318" s="89">
        <v>20</v>
      </c>
      <c r="C318" s="96">
        <v>0.3</v>
      </c>
      <c r="D318" s="96">
        <v>0.31</v>
      </c>
      <c r="E318" s="97">
        <v>3.27</v>
      </c>
      <c r="F318" s="102">
        <f t="shared" si="129"/>
        <v>0.23891164177065574</v>
      </c>
      <c r="G318" s="89">
        <v>20</v>
      </c>
      <c r="H318" s="103">
        <f t="shared" si="111"/>
        <v>33.333333333333336</v>
      </c>
      <c r="I318" s="103">
        <f t="shared" si="112"/>
        <v>1.1887500000000002</v>
      </c>
      <c r="J318" s="89" t="s">
        <v>74</v>
      </c>
      <c r="K318" s="89">
        <v>4</v>
      </c>
      <c r="L318" s="105">
        <f t="shared" si="136"/>
        <v>3.27</v>
      </c>
      <c r="O318" s="89">
        <v>1.63</v>
      </c>
      <c r="P318" s="89">
        <v>1.54</v>
      </c>
      <c r="Q318" s="89">
        <v>0.1</v>
      </c>
      <c r="X318" s="106">
        <f t="shared" si="137"/>
        <v>1.00716E-2</v>
      </c>
      <c r="Y318" s="106">
        <f t="shared" si="113"/>
        <v>0</v>
      </c>
      <c r="Z318" s="106">
        <f t="shared" si="114"/>
        <v>0</v>
      </c>
      <c r="AA318" s="106">
        <f t="shared" si="115"/>
        <v>4.0750000000000005E-3</v>
      </c>
      <c r="AB318" s="106">
        <f t="shared" si="116"/>
        <v>3.850000000000001E-3</v>
      </c>
      <c r="AC318" s="106">
        <f t="shared" si="117"/>
        <v>0</v>
      </c>
      <c r="AD318" s="106">
        <f t="shared" si="118"/>
        <v>0</v>
      </c>
      <c r="AE318" s="106">
        <f t="shared" si="119"/>
        <v>0</v>
      </c>
      <c r="AF318" s="172">
        <f t="shared" si="125"/>
        <v>7.9250000000000015E-3</v>
      </c>
      <c r="AG318" s="106">
        <f t="shared" si="120"/>
        <v>2.5000000000000006E-4</v>
      </c>
      <c r="AH318" s="106">
        <f t="shared" si="121"/>
        <v>0</v>
      </c>
      <c r="AI318" s="106">
        <f t="shared" si="122"/>
        <v>0</v>
      </c>
      <c r="AJ318" s="106">
        <f t="shared" si="123"/>
        <v>0</v>
      </c>
      <c r="AK318" s="106">
        <f t="shared" si="138"/>
        <v>8.175E-3</v>
      </c>
      <c r="AL318" s="107">
        <f t="shared" si="124"/>
        <v>6.6372749999999998</v>
      </c>
    </row>
    <row r="319" spans="1:38" ht="12.75">
      <c r="A319" s="89">
        <v>11</v>
      </c>
      <c r="B319" s="89">
        <v>20</v>
      </c>
      <c r="C319" s="96">
        <v>0.3</v>
      </c>
      <c r="D319" s="96">
        <v>0.31</v>
      </c>
      <c r="E319" s="97">
        <v>3.27</v>
      </c>
      <c r="F319" s="102">
        <f t="shared" si="129"/>
        <v>0.23891164177065574</v>
      </c>
      <c r="G319" s="89">
        <v>20</v>
      </c>
      <c r="H319" s="103">
        <f t="shared" si="111"/>
        <v>33.333333333333336</v>
      </c>
      <c r="I319" s="103">
        <f t="shared" si="112"/>
        <v>1.1062500000000002</v>
      </c>
      <c r="J319" s="89" t="s">
        <v>74</v>
      </c>
      <c r="K319" s="89">
        <v>5</v>
      </c>
      <c r="L319" s="105">
        <f t="shared" si="136"/>
        <v>3.27</v>
      </c>
      <c r="M319" s="89">
        <v>1.97</v>
      </c>
      <c r="N319" s="89">
        <v>0.98</v>
      </c>
      <c r="Q319" s="89">
        <v>0.32</v>
      </c>
      <c r="X319" s="106">
        <f t="shared" si="137"/>
        <v>1.00716E-2</v>
      </c>
      <c r="Y319" s="106">
        <f t="shared" si="113"/>
        <v>4.9250000000000006E-3</v>
      </c>
      <c r="Z319" s="106">
        <f t="shared" si="114"/>
        <v>2.4500000000000004E-3</v>
      </c>
      <c r="AA319" s="106">
        <f t="shared" si="115"/>
        <v>0</v>
      </c>
      <c r="AB319" s="106">
        <f t="shared" si="116"/>
        <v>0</v>
      </c>
      <c r="AC319" s="106">
        <f t="shared" si="117"/>
        <v>0</v>
      </c>
      <c r="AD319" s="106">
        <f t="shared" si="118"/>
        <v>0</v>
      </c>
      <c r="AE319" s="106">
        <f t="shared" si="119"/>
        <v>0</v>
      </c>
      <c r="AF319" s="172">
        <f t="shared" si="125"/>
        <v>7.3750000000000013E-3</v>
      </c>
      <c r="AG319" s="106">
        <f t="shared" si="120"/>
        <v>8.0000000000000004E-4</v>
      </c>
      <c r="AH319" s="106">
        <f t="shared" si="121"/>
        <v>0</v>
      </c>
      <c r="AI319" s="106">
        <f t="shared" si="122"/>
        <v>0</v>
      </c>
      <c r="AJ319" s="106">
        <f t="shared" si="123"/>
        <v>0</v>
      </c>
      <c r="AK319" s="106">
        <f t="shared" si="138"/>
        <v>8.175E-3</v>
      </c>
      <c r="AL319" s="107">
        <f t="shared" si="124"/>
        <v>7.1021249999999991</v>
      </c>
    </row>
    <row r="320" spans="1:38" ht="12.75">
      <c r="A320" s="89">
        <v>11</v>
      </c>
      <c r="B320" s="89">
        <v>20</v>
      </c>
      <c r="C320" s="96">
        <v>0.3</v>
      </c>
      <c r="D320" s="96">
        <v>0.31</v>
      </c>
      <c r="E320" s="97">
        <v>3.27</v>
      </c>
      <c r="F320" s="102">
        <f t="shared" si="129"/>
        <v>0.23891164177065574</v>
      </c>
      <c r="G320" s="89">
        <v>20</v>
      </c>
      <c r="H320" s="103">
        <f t="shared" si="111"/>
        <v>33.333333333333336</v>
      </c>
      <c r="I320" s="103">
        <f t="shared" si="112"/>
        <v>1.2262500000000001</v>
      </c>
      <c r="J320" s="89" t="s">
        <v>74</v>
      </c>
      <c r="K320" s="89">
        <v>6</v>
      </c>
      <c r="L320" s="105">
        <f t="shared" si="136"/>
        <v>3.27</v>
      </c>
      <c r="O320" s="89">
        <v>3.27</v>
      </c>
      <c r="X320" s="106">
        <f t="shared" si="137"/>
        <v>1.00716E-2</v>
      </c>
      <c r="Y320" s="106">
        <f t="shared" si="113"/>
        <v>0</v>
      </c>
      <c r="Z320" s="106">
        <f t="shared" si="114"/>
        <v>0</v>
      </c>
      <c r="AA320" s="106">
        <f t="shared" si="115"/>
        <v>8.175E-3</v>
      </c>
      <c r="AB320" s="106">
        <f t="shared" si="116"/>
        <v>0</v>
      </c>
      <c r="AC320" s="106">
        <f t="shared" si="117"/>
        <v>0</v>
      </c>
      <c r="AD320" s="106">
        <f t="shared" si="118"/>
        <v>0</v>
      </c>
      <c r="AE320" s="106">
        <f t="shared" si="119"/>
        <v>0</v>
      </c>
      <c r="AF320" s="172">
        <f t="shared" si="125"/>
        <v>8.175E-3</v>
      </c>
      <c r="AG320" s="106">
        <f t="shared" si="120"/>
        <v>0</v>
      </c>
      <c r="AH320" s="106">
        <f t="shared" si="121"/>
        <v>0</v>
      </c>
      <c r="AI320" s="106">
        <f t="shared" si="122"/>
        <v>0</v>
      </c>
      <c r="AJ320" s="106">
        <f t="shared" si="123"/>
        <v>0</v>
      </c>
      <c r="AK320" s="106">
        <f t="shared" si="138"/>
        <v>8.175E-3</v>
      </c>
      <c r="AL320" s="107">
        <f t="shared" si="124"/>
        <v>6.9896250000000002</v>
      </c>
    </row>
    <row r="321" spans="1:40" ht="12.75">
      <c r="A321" s="89">
        <v>11</v>
      </c>
      <c r="B321" s="89">
        <v>20</v>
      </c>
      <c r="C321" s="96">
        <v>0.3</v>
      </c>
      <c r="D321" s="96">
        <v>0.31</v>
      </c>
      <c r="E321" s="97">
        <v>3.27</v>
      </c>
      <c r="F321" s="102">
        <f t="shared" si="129"/>
        <v>0.23891164177065574</v>
      </c>
      <c r="G321" s="89">
        <v>20</v>
      </c>
      <c r="H321" s="103">
        <f t="shared" si="111"/>
        <v>33.333333333333336</v>
      </c>
      <c r="I321" s="103">
        <f t="shared" si="112"/>
        <v>1.2262500000000001</v>
      </c>
      <c r="J321" s="89" t="s">
        <v>74</v>
      </c>
      <c r="K321" s="89">
        <v>7</v>
      </c>
      <c r="L321" s="105">
        <f t="shared" si="136"/>
        <v>3.27</v>
      </c>
      <c r="O321" s="89">
        <v>3.27</v>
      </c>
      <c r="X321" s="106">
        <f t="shared" si="137"/>
        <v>1.00716E-2</v>
      </c>
      <c r="Y321" s="106">
        <f t="shared" si="113"/>
        <v>0</v>
      </c>
      <c r="Z321" s="106">
        <f t="shared" si="114"/>
        <v>0</v>
      </c>
      <c r="AA321" s="106">
        <f t="shared" si="115"/>
        <v>8.175E-3</v>
      </c>
      <c r="AB321" s="106">
        <f t="shared" si="116"/>
        <v>0</v>
      </c>
      <c r="AC321" s="106">
        <f t="shared" si="117"/>
        <v>0</v>
      </c>
      <c r="AD321" s="106">
        <f t="shared" si="118"/>
        <v>0</v>
      </c>
      <c r="AE321" s="106">
        <f t="shared" si="119"/>
        <v>0</v>
      </c>
      <c r="AF321" s="172">
        <f t="shared" si="125"/>
        <v>8.175E-3</v>
      </c>
      <c r="AG321" s="106">
        <f t="shared" si="120"/>
        <v>0</v>
      </c>
      <c r="AH321" s="106">
        <f t="shared" si="121"/>
        <v>0</v>
      </c>
      <c r="AI321" s="106">
        <f t="shared" si="122"/>
        <v>0</v>
      </c>
      <c r="AJ321" s="106">
        <f t="shared" si="123"/>
        <v>0</v>
      </c>
      <c r="AK321" s="106">
        <f t="shared" si="138"/>
        <v>8.175E-3</v>
      </c>
      <c r="AL321" s="107">
        <f t="shared" si="124"/>
        <v>6.9896250000000002</v>
      </c>
    </row>
    <row r="322" spans="1:40" ht="12.75">
      <c r="A322" s="89">
        <v>11</v>
      </c>
      <c r="B322" s="89">
        <v>20</v>
      </c>
      <c r="C322" s="96">
        <v>0.3</v>
      </c>
      <c r="D322" s="96">
        <v>0.31</v>
      </c>
      <c r="E322" s="97">
        <v>3.27</v>
      </c>
      <c r="F322" s="102">
        <f t="shared" si="129"/>
        <v>0.23891164177065574</v>
      </c>
      <c r="G322" s="89">
        <v>20</v>
      </c>
      <c r="H322" s="103">
        <f t="shared" si="111"/>
        <v>33.333333333333336</v>
      </c>
      <c r="I322" s="103">
        <f t="shared" si="112"/>
        <v>0.9196875000000001</v>
      </c>
      <c r="J322" s="89" t="s">
        <v>77</v>
      </c>
      <c r="K322" s="89">
        <v>1</v>
      </c>
      <c r="L322" s="105">
        <f t="shared" si="136"/>
        <v>3.27</v>
      </c>
      <c r="O322" s="89">
        <v>3.27</v>
      </c>
      <c r="X322" s="106">
        <f t="shared" si="137"/>
        <v>7.5994800000000005E-3</v>
      </c>
      <c r="Y322" s="106">
        <f t="shared" si="113"/>
        <v>0</v>
      </c>
      <c r="Z322" s="106">
        <f t="shared" si="114"/>
        <v>0</v>
      </c>
      <c r="AA322" s="106">
        <f t="shared" si="115"/>
        <v>6.1312500000000004E-3</v>
      </c>
      <c r="AB322" s="106">
        <f t="shared" si="116"/>
        <v>0</v>
      </c>
      <c r="AC322" s="106">
        <f t="shared" si="117"/>
        <v>0</v>
      </c>
      <c r="AD322" s="106">
        <f t="shared" si="118"/>
        <v>0</v>
      </c>
      <c r="AE322" s="106">
        <f t="shared" si="119"/>
        <v>0</v>
      </c>
      <c r="AF322" s="172">
        <f t="shared" si="125"/>
        <v>6.1312500000000004E-3</v>
      </c>
      <c r="AG322" s="106">
        <f t="shared" si="120"/>
        <v>0</v>
      </c>
      <c r="AH322" s="106">
        <f t="shared" si="121"/>
        <v>0</v>
      </c>
      <c r="AI322" s="106">
        <f t="shared" si="122"/>
        <v>0</v>
      </c>
      <c r="AJ322" s="106">
        <f t="shared" si="123"/>
        <v>0</v>
      </c>
      <c r="AK322" s="106">
        <f t="shared" si="138"/>
        <v>6.1312500000000004E-3</v>
      </c>
      <c r="AL322" s="107">
        <f t="shared" si="124"/>
        <v>5.2422187500000001</v>
      </c>
    </row>
    <row r="323" spans="1:40" ht="12.75">
      <c r="A323" s="89">
        <v>11</v>
      </c>
      <c r="B323" s="89">
        <v>20</v>
      </c>
      <c r="C323" s="96">
        <v>0.3</v>
      </c>
      <c r="D323" s="96">
        <v>0.31</v>
      </c>
      <c r="E323" s="97">
        <v>3.27</v>
      </c>
      <c r="F323" s="102">
        <f t="shared" si="129"/>
        <v>0.23891164177065574</v>
      </c>
      <c r="G323" s="89">
        <v>20</v>
      </c>
      <c r="H323" s="103">
        <f t="shared" ref="H323:H386" si="139">SUM(G323,loadTime)/60*costMilling</f>
        <v>33.333333333333336</v>
      </c>
      <c r="I323" s="103">
        <f t="shared" ref="I323:I386" si="140">AF323*KDCost</f>
        <v>0.90281250000000002</v>
      </c>
      <c r="J323" s="89" t="s">
        <v>77</v>
      </c>
      <c r="K323" s="89">
        <v>2</v>
      </c>
      <c r="L323" s="105">
        <f t="shared" si="136"/>
        <v>3.27</v>
      </c>
      <c r="M323" s="89">
        <v>1.22</v>
      </c>
      <c r="N323" s="89">
        <v>1.99</v>
      </c>
      <c r="Q323" s="89">
        <v>0.06</v>
      </c>
      <c r="X323" s="106">
        <f t="shared" si="137"/>
        <v>7.5994800000000005E-3</v>
      </c>
      <c r="Y323" s="106">
        <f t="shared" ref="Y323:Y386" si="141">M323*VLOOKUP($J323,dimension,4,FALSE)*VLOOKUP($J323,dimension,5,FALSE)</f>
        <v>2.2875E-3</v>
      </c>
      <c r="Z323" s="106">
        <f t="shared" ref="Z323:Z386" si="142">N323*VLOOKUP($J323,dimension,4,FALSE)*VLOOKUP($J323,dimension,5,FALSE)</f>
        <v>3.7312500000000002E-3</v>
      </c>
      <c r="AA323" s="106">
        <f t="shared" ref="AA323:AA386" si="143">O323*VLOOKUP($J323,dimension,4,FALSE)*VLOOKUP($J323,dimension,5,FALSE)</f>
        <v>0</v>
      </c>
      <c r="AB323" s="106">
        <f t="shared" ref="AB323:AB386" si="144">P323*VLOOKUP($J323,dimension,4,FALSE)*VLOOKUP($J323,dimension,5,FALSE)</f>
        <v>0</v>
      </c>
      <c r="AC323" s="106">
        <f t="shared" ref="AC323:AC386" si="145">U323*VLOOKUP($J323,dimension,4,FALSE)*VLOOKUP($J323,dimension,5,FALSE)</f>
        <v>0</v>
      </c>
      <c r="AD323" s="106">
        <f t="shared" ref="AD323:AD386" si="146">V323*VLOOKUP($J323,dimension,4,FALSE)*VLOOKUP($J323,dimension,5,FALSE)</f>
        <v>0</v>
      </c>
      <c r="AE323" s="106">
        <f t="shared" ref="AE323:AE386" si="147">IF(J323="Fillets",K323*VLOOKUP(J323,dimension,4,FALSE)*VLOOKUP(J323,dimension,5,FALSE),0)*L323</f>
        <v>0</v>
      </c>
      <c r="AF323" s="172">
        <f t="shared" si="125"/>
        <v>6.0187499999999998E-3</v>
      </c>
      <c r="AG323" s="106">
        <f t="shared" ref="AG323:AG386" si="148">Q323*VLOOKUP($J323,dimension,4,FALSE)*VLOOKUP($J323,dimension,5,FALSE)</f>
        <v>1.125E-4</v>
      </c>
      <c r="AH323" s="106">
        <f t="shared" ref="AH323:AH386" si="149">R323*VLOOKUP($J323,dimension,4,FALSE)*VLOOKUP($J323,dimension,5,FALSE)</f>
        <v>0</v>
      </c>
      <c r="AI323" s="106">
        <f t="shared" ref="AI323:AI386" si="150">S323*VLOOKUP($J323,dimension,4,FALSE)*VLOOKUP($J323,dimension,5,FALSE)</f>
        <v>0</v>
      </c>
      <c r="AJ323" s="106">
        <f t="shared" ref="AJ323:AJ386" si="151">T323*VLOOKUP($J323,dimension,4,FALSE)*VLOOKUP($J323,dimension,5,FALSE)</f>
        <v>0</v>
      </c>
      <c r="AK323" s="106">
        <f t="shared" si="138"/>
        <v>6.1312500000000004E-3</v>
      </c>
      <c r="AL323" s="107">
        <f t="shared" ref="AL323:AL386" si="152">IF(J323="Fillets",AK323*priceFillets,IF(J323="4 x 1",(M323*priceSelect)+(N323*priceSelect)+(O323*priceStandard)+(P323*priceHigh)+(U323*priceShortClear)+(V323*priceLongClear),IF(J323="3 x 1",(M323*priceSelect3)+(N323*priceSelect3)+(O323*priceStandard3)+(P323*priceHigh3)+(U323*priceShortClear3)+(V323*priceLongClear3),IF(J323="2 x 2",(M323*priceSelect2)+(N323*priceSelect2)+(O323*priceStandard2)+(P323*priceHigh2)+(U323*priceShortClear2)+(V323*priceLongClear2),IF(J323="2 x 2",(M323*priceSelect2)+(N323*priceSelect2)+(O323*priceStandard2)+(P323*priceHigh2)+(U323*priceShortClear2)+(V323*priceLongClear2),(M323*priceSelect6)+(N323*priceSelect6)+(O323*priceStandard6)+(P323*priceHigh6)+(U323*priceShortClear6)+(V323*priceLongClear6))))))</f>
        <v>5.7238312499999999</v>
      </c>
    </row>
    <row r="324" spans="1:40" ht="12.75">
      <c r="A324" s="89">
        <v>11</v>
      </c>
      <c r="B324" s="89">
        <v>20</v>
      </c>
      <c r="C324" s="96">
        <v>0.3</v>
      </c>
      <c r="D324" s="96">
        <v>0.31</v>
      </c>
      <c r="E324" s="97">
        <v>3.27</v>
      </c>
      <c r="F324" s="102">
        <f t="shared" si="129"/>
        <v>0.23891164177065574</v>
      </c>
      <c r="G324" s="89">
        <v>20</v>
      </c>
      <c r="H324" s="103">
        <f t="shared" si="139"/>
        <v>33.333333333333336</v>
      </c>
      <c r="I324" s="103">
        <f t="shared" si="140"/>
        <v>0.74812499999999993</v>
      </c>
      <c r="J324" s="89" t="s">
        <v>77</v>
      </c>
      <c r="K324" s="89">
        <v>3</v>
      </c>
      <c r="L324" s="105">
        <f t="shared" si="136"/>
        <v>2.8800000000000003</v>
      </c>
      <c r="M324" s="89">
        <v>1.25</v>
      </c>
      <c r="N324" s="89">
        <v>0.91</v>
      </c>
      <c r="Q324" s="89">
        <v>0.22</v>
      </c>
      <c r="U324" s="89">
        <v>0.5</v>
      </c>
      <c r="X324" s="106">
        <f t="shared" si="137"/>
        <v>6.6931200000000021E-3</v>
      </c>
      <c r="Y324" s="106">
        <f t="shared" si="141"/>
        <v>2.3437499999999999E-3</v>
      </c>
      <c r="Z324" s="106">
        <f t="shared" si="142"/>
        <v>1.7062500000000001E-3</v>
      </c>
      <c r="AA324" s="106">
        <f t="shared" si="143"/>
        <v>0</v>
      </c>
      <c r="AB324" s="106">
        <f t="shared" si="144"/>
        <v>0</v>
      </c>
      <c r="AC324" s="106">
        <f t="shared" si="145"/>
        <v>9.3749999999999997E-4</v>
      </c>
      <c r="AD324" s="106">
        <f t="shared" si="146"/>
        <v>0</v>
      </c>
      <c r="AE324" s="106">
        <f t="shared" si="147"/>
        <v>0</v>
      </c>
      <c r="AF324" s="172">
        <f t="shared" ref="AF324:AF387" si="153">SUM(Y324:AE324)</f>
        <v>4.9874999999999997E-3</v>
      </c>
      <c r="AG324" s="106">
        <f t="shared" si="148"/>
        <v>4.1250000000000005E-4</v>
      </c>
      <c r="AH324" s="106">
        <f t="shared" si="149"/>
        <v>0</v>
      </c>
      <c r="AI324" s="106">
        <f t="shared" si="150"/>
        <v>0</v>
      </c>
      <c r="AJ324" s="106">
        <f t="shared" si="151"/>
        <v>0</v>
      </c>
      <c r="AK324" s="106">
        <f t="shared" si="138"/>
        <v>5.4000000000000003E-3</v>
      </c>
      <c r="AL324" s="107">
        <f t="shared" si="152"/>
        <v>4.4731125000000009</v>
      </c>
    </row>
    <row r="325" spans="1:40" ht="12.75">
      <c r="A325" s="89">
        <v>11</v>
      </c>
      <c r="B325" s="89">
        <v>20</v>
      </c>
      <c r="C325" s="96">
        <v>0.3</v>
      </c>
      <c r="D325" s="96">
        <v>0.31</v>
      </c>
      <c r="E325" s="97">
        <v>3.27</v>
      </c>
      <c r="F325" s="102">
        <f t="shared" si="129"/>
        <v>0.23891164177065574</v>
      </c>
      <c r="G325" s="89">
        <v>20</v>
      </c>
      <c r="H325" s="103">
        <f t="shared" si="139"/>
        <v>33.333333333333336</v>
      </c>
      <c r="I325" s="103">
        <f t="shared" si="140"/>
        <v>1.2262500000000001</v>
      </c>
      <c r="J325" s="89" t="s">
        <v>78</v>
      </c>
      <c r="K325" s="89">
        <v>1</v>
      </c>
      <c r="L325" s="105">
        <f t="shared" si="136"/>
        <v>3.27</v>
      </c>
      <c r="P325" s="89">
        <v>3.27</v>
      </c>
      <c r="W325" s="89" t="s">
        <v>107</v>
      </c>
      <c r="X325" s="106">
        <f t="shared" si="137"/>
        <v>9.18216E-3</v>
      </c>
      <c r="Y325" s="106">
        <f t="shared" si="141"/>
        <v>0</v>
      </c>
      <c r="Z325" s="106">
        <f t="shared" si="142"/>
        <v>0</v>
      </c>
      <c r="AA325" s="106">
        <f t="shared" si="143"/>
        <v>0</v>
      </c>
      <c r="AB325" s="106">
        <f t="shared" si="144"/>
        <v>8.175E-3</v>
      </c>
      <c r="AC325" s="106">
        <f t="shared" si="145"/>
        <v>0</v>
      </c>
      <c r="AD325" s="106">
        <f t="shared" si="146"/>
        <v>0</v>
      </c>
      <c r="AE325" s="106">
        <f t="shared" si="147"/>
        <v>0</v>
      </c>
      <c r="AF325" s="172">
        <f t="shared" si="153"/>
        <v>8.175E-3</v>
      </c>
      <c r="AG325" s="106">
        <f t="shared" si="148"/>
        <v>0</v>
      </c>
      <c r="AH325" s="106">
        <f t="shared" si="149"/>
        <v>0</v>
      </c>
      <c r="AI325" s="106">
        <f t="shared" si="150"/>
        <v>0</v>
      </c>
      <c r="AJ325" s="106">
        <f t="shared" si="151"/>
        <v>0</v>
      </c>
      <c r="AK325" s="106">
        <f t="shared" si="138"/>
        <v>8.175E-3</v>
      </c>
      <c r="AL325" s="107">
        <f t="shared" si="152"/>
        <v>6.6953249999999995</v>
      </c>
    </row>
    <row r="326" spans="1:40" ht="12.75">
      <c r="A326" s="89">
        <v>11</v>
      </c>
      <c r="B326" s="89">
        <v>20</v>
      </c>
      <c r="C326" s="96">
        <v>0.3</v>
      </c>
      <c r="D326" s="96">
        <v>0.31</v>
      </c>
      <c r="E326" s="97">
        <v>3.27</v>
      </c>
      <c r="F326" s="102">
        <f t="shared" si="129"/>
        <v>0.23891164177065574</v>
      </c>
      <c r="G326" s="89">
        <v>20</v>
      </c>
      <c r="H326" s="103">
        <f t="shared" si="139"/>
        <v>33.333333333333336</v>
      </c>
      <c r="I326" s="103">
        <f t="shared" si="140"/>
        <v>1.0462500000000001</v>
      </c>
      <c r="J326" s="89" t="s">
        <v>78</v>
      </c>
      <c r="K326" s="89">
        <v>2</v>
      </c>
      <c r="L326" s="105">
        <f t="shared" si="136"/>
        <v>3.27</v>
      </c>
      <c r="M326" s="89">
        <v>1.22</v>
      </c>
      <c r="N326" s="89">
        <v>1.57</v>
      </c>
      <c r="Q326" s="89">
        <v>0.48</v>
      </c>
      <c r="X326" s="106">
        <f t="shared" si="137"/>
        <v>9.18216E-3</v>
      </c>
      <c r="Y326" s="106">
        <f t="shared" si="141"/>
        <v>3.0500000000000002E-3</v>
      </c>
      <c r="Z326" s="106">
        <f t="shared" si="142"/>
        <v>3.9250000000000005E-3</v>
      </c>
      <c r="AA326" s="106">
        <f t="shared" si="143"/>
        <v>0</v>
      </c>
      <c r="AB326" s="106">
        <f t="shared" si="144"/>
        <v>0</v>
      </c>
      <c r="AC326" s="106">
        <f t="shared" si="145"/>
        <v>0</v>
      </c>
      <c r="AD326" s="106">
        <f t="shared" si="146"/>
        <v>0</v>
      </c>
      <c r="AE326" s="106">
        <f t="shared" si="147"/>
        <v>0</v>
      </c>
      <c r="AF326" s="172">
        <f t="shared" si="153"/>
        <v>6.9750000000000003E-3</v>
      </c>
      <c r="AG326" s="106">
        <f t="shared" si="148"/>
        <v>1.2000000000000001E-3</v>
      </c>
      <c r="AH326" s="106">
        <f t="shared" si="149"/>
        <v>0</v>
      </c>
      <c r="AI326" s="106">
        <f t="shared" si="150"/>
        <v>0</v>
      </c>
      <c r="AJ326" s="106">
        <f t="shared" si="151"/>
        <v>0</v>
      </c>
      <c r="AK326" s="106">
        <f t="shared" si="138"/>
        <v>8.175E-3</v>
      </c>
      <c r="AL326" s="107">
        <f t="shared" si="152"/>
        <v>6.7169249999999998</v>
      </c>
    </row>
    <row r="327" spans="1:40" ht="12.75">
      <c r="A327" s="89">
        <v>11</v>
      </c>
      <c r="B327" s="89">
        <v>20</v>
      </c>
      <c r="C327" s="96">
        <v>0.3</v>
      </c>
      <c r="D327" s="96">
        <v>0.31</v>
      </c>
      <c r="E327" s="97">
        <v>3.27</v>
      </c>
      <c r="F327" s="102">
        <f t="shared" si="129"/>
        <v>0.23891164177065574</v>
      </c>
      <c r="G327" s="89">
        <v>20</v>
      </c>
      <c r="H327" s="103">
        <f t="shared" si="139"/>
        <v>33.333333333333336</v>
      </c>
      <c r="I327" s="103">
        <f t="shared" si="140"/>
        <v>1.2112499999999997</v>
      </c>
      <c r="J327" s="89" t="s">
        <v>78</v>
      </c>
      <c r="K327" s="89">
        <v>3</v>
      </c>
      <c r="L327" s="105">
        <f t="shared" si="136"/>
        <v>3.2699999999999996</v>
      </c>
      <c r="M327" s="89">
        <v>1.2</v>
      </c>
      <c r="N327" s="89">
        <v>2.0299999999999998</v>
      </c>
      <c r="Q327" s="89">
        <v>0.04</v>
      </c>
      <c r="W327" s="89" t="s">
        <v>105</v>
      </c>
      <c r="X327" s="106">
        <f t="shared" si="137"/>
        <v>9.1821599999999982E-3</v>
      </c>
      <c r="Y327" s="106">
        <f t="shared" si="141"/>
        <v>3.0000000000000001E-3</v>
      </c>
      <c r="Z327" s="106">
        <f t="shared" si="142"/>
        <v>5.0749999999999997E-3</v>
      </c>
      <c r="AA327" s="106">
        <f t="shared" si="143"/>
        <v>0</v>
      </c>
      <c r="AB327" s="106">
        <f t="shared" si="144"/>
        <v>0</v>
      </c>
      <c r="AC327" s="106">
        <f t="shared" si="145"/>
        <v>0</v>
      </c>
      <c r="AD327" s="106">
        <f t="shared" si="146"/>
        <v>0</v>
      </c>
      <c r="AE327" s="106">
        <f t="shared" si="147"/>
        <v>0</v>
      </c>
      <c r="AF327" s="172">
        <f t="shared" si="153"/>
        <v>8.0749999999999988E-3</v>
      </c>
      <c r="AG327" s="106">
        <f t="shared" si="148"/>
        <v>1E-4</v>
      </c>
      <c r="AH327" s="106">
        <f t="shared" si="149"/>
        <v>0</v>
      </c>
      <c r="AI327" s="106">
        <f t="shared" si="150"/>
        <v>0</v>
      </c>
      <c r="AJ327" s="106">
        <f t="shared" si="151"/>
        <v>0</v>
      </c>
      <c r="AK327" s="106">
        <f t="shared" si="138"/>
        <v>8.175E-3</v>
      </c>
      <c r="AL327" s="107">
        <f t="shared" si="152"/>
        <v>7.7762249999999984</v>
      </c>
    </row>
    <row r="328" spans="1:40" ht="12.75">
      <c r="A328" s="89">
        <v>11</v>
      </c>
      <c r="B328" s="89">
        <v>20</v>
      </c>
      <c r="C328" s="96">
        <v>0.3</v>
      </c>
      <c r="D328" s="96">
        <v>0.31</v>
      </c>
      <c r="E328" s="97">
        <v>3.27</v>
      </c>
      <c r="F328" s="102">
        <f t="shared" si="129"/>
        <v>0.23891164177065574</v>
      </c>
      <c r="G328" s="89">
        <v>20</v>
      </c>
      <c r="H328" s="103">
        <f t="shared" si="139"/>
        <v>33.333333333333336</v>
      </c>
      <c r="I328" s="103">
        <f t="shared" si="140"/>
        <v>1.0387500000000001</v>
      </c>
      <c r="J328" s="89" t="s">
        <v>78</v>
      </c>
      <c r="K328" s="89">
        <v>4</v>
      </c>
      <c r="L328" s="105">
        <f t="shared" si="136"/>
        <v>3.27</v>
      </c>
      <c r="M328" s="89">
        <v>1.36</v>
      </c>
      <c r="P328" s="89">
        <v>1.41</v>
      </c>
      <c r="Q328" s="89">
        <v>0.5</v>
      </c>
      <c r="W328" s="89" t="s">
        <v>113</v>
      </c>
      <c r="X328" s="106">
        <f t="shared" si="137"/>
        <v>9.18216E-3</v>
      </c>
      <c r="Y328" s="106">
        <f t="shared" si="141"/>
        <v>3.4000000000000002E-3</v>
      </c>
      <c r="Z328" s="106">
        <f t="shared" si="142"/>
        <v>0</v>
      </c>
      <c r="AA328" s="106">
        <f t="shared" si="143"/>
        <v>0</v>
      </c>
      <c r="AB328" s="106">
        <f t="shared" si="144"/>
        <v>3.5249999999999999E-3</v>
      </c>
      <c r="AC328" s="106">
        <f t="shared" si="145"/>
        <v>0</v>
      </c>
      <c r="AD328" s="106">
        <f t="shared" si="146"/>
        <v>0</v>
      </c>
      <c r="AE328" s="106">
        <f t="shared" si="147"/>
        <v>0</v>
      </c>
      <c r="AF328" s="172">
        <f t="shared" si="153"/>
        <v>6.9250000000000006E-3</v>
      </c>
      <c r="AG328" s="106">
        <f t="shared" si="148"/>
        <v>1.2500000000000002E-3</v>
      </c>
      <c r="AH328" s="106">
        <f t="shared" si="149"/>
        <v>0</v>
      </c>
      <c r="AI328" s="106">
        <f t="shared" si="150"/>
        <v>0</v>
      </c>
      <c r="AJ328" s="106">
        <f t="shared" si="151"/>
        <v>0</v>
      </c>
      <c r="AK328" s="106">
        <f t="shared" si="138"/>
        <v>8.175E-3</v>
      </c>
      <c r="AL328" s="107">
        <f t="shared" si="152"/>
        <v>6.1611750000000001</v>
      </c>
    </row>
    <row r="329" spans="1:40" ht="12.75">
      <c r="A329" s="89">
        <v>11</v>
      </c>
      <c r="B329" s="89">
        <v>20</v>
      </c>
      <c r="C329" s="96">
        <v>0.3</v>
      </c>
      <c r="D329" s="96">
        <v>0.31</v>
      </c>
      <c r="E329" s="97">
        <v>3.27</v>
      </c>
      <c r="F329" s="102">
        <f t="shared" si="129"/>
        <v>0.23891164177065574</v>
      </c>
      <c r="G329" s="89">
        <v>20</v>
      </c>
      <c r="H329" s="103">
        <f t="shared" si="139"/>
        <v>33.333333333333336</v>
      </c>
      <c r="I329" s="103">
        <f t="shared" si="140"/>
        <v>1.0423125000000002</v>
      </c>
      <c r="J329" s="89" t="s">
        <v>79</v>
      </c>
      <c r="K329" s="89">
        <v>5</v>
      </c>
      <c r="L329" s="97">
        <v>3.27</v>
      </c>
      <c r="X329" s="106">
        <f>L329*VLOOKUP(J329,dimension,2,FALSE)*VLOOKUP(J329,dimension,3,FALSE)*K329</f>
        <v>8.6981999999999997E-3</v>
      </c>
      <c r="Y329" s="106">
        <f t="shared" si="141"/>
        <v>0</v>
      </c>
      <c r="Z329" s="106">
        <f t="shared" si="142"/>
        <v>0</v>
      </c>
      <c r="AA329" s="106">
        <f t="shared" si="143"/>
        <v>0</v>
      </c>
      <c r="AB329" s="106">
        <f t="shared" si="144"/>
        <v>0</v>
      </c>
      <c r="AC329" s="106">
        <f t="shared" si="145"/>
        <v>0</v>
      </c>
      <c r="AD329" s="106">
        <f t="shared" si="146"/>
        <v>0</v>
      </c>
      <c r="AE329" s="106">
        <f t="shared" si="147"/>
        <v>6.9487500000000009E-3</v>
      </c>
      <c r="AF329" s="172">
        <f t="shared" si="153"/>
        <v>6.9487500000000009E-3</v>
      </c>
      <c r="AG329" s="106">
        <f t="shared" si="148"/>
        <v>0</v>
      </c>
      <c r="AH329" s="106">
        <f t="shared" si="149"/>
        <v>0</v>
      </c>
      <c r="AI329" s="106">
        <f t="shared" si="150"/>
        <v>0</v>
      </c>
      <c r="AJ329" s="106">
        <f t="shared" si="151"/>
        <v>0</v>
      </c>
      <c r="AK329" s="106">
        <f>L329*VLOOKUP(J329,dimension,4,FALSE)*VLOOKUP(J329,dimension,5,FALSE)*K329</f>
        <v>6.9487500000000009E-3</v>
      </c>
      <c r="AL329" s="107">
        <f t="shared" si="152"/>
        <v>5.9411812500000005</v>
      </c>
    </row>
    <row r="330" spans="1:40" ht="12.75">
      <c r="A330" s="89">
        <v>11</v>
      </c>
      <c r="B330" s="89">
        <v>21</v>
      </c>
      <c r="C330" s="96">
        <v>0.31</v>
      </c>
      <c r="D330" s="96">
        <v>0.34</v>
      </c>
      <c r="E330" s="97">
        <v>3.25</v>
      </c>
      <c r="F330" s="102">
        <f t="shared" si="129"/>
        <v>0.2696124632787803</v>
      </c>
      <c r="G330" s="89">
        <v>20</v>
      </c>
      <c r="H330" s="103">
        <f t="shared" si="139"/>
        <v>33.333333333333336</v>
      </c>
      <c r="I330" s="103">
        <f t="shared" si="140"/>
        <v>1.0350000000000001</v>
      </c>
      <c r="J330" s="89" t="s">
        <v>74</v>
      </c>
      <c r="K330" s="89">
        <v>1</v>
      </c>
      <c r="L330" s="105">
        <f t="shared" ref="L330:L344" si="154">SUM(M330:V330)</f>
        <v>3.25</v>
      </c>
      <c r="M330" s="89">
        <v>1.62</v>
      </c>
      <c r="N330" s="89">
        <v>1.1399999999999999</v>
      </c>
      <c r="Q330" s="89">
        <v>0.49</v>
      </c>
      <c r="X330" s="106">
        <f t="shared" ref="X330:X344" si="155">L330*VLOOKUP(J330,dimension,2,FALSE)*VLOOKUP(J330,dimension,3,FALSE)</f>
        <v>1.001E-2</v>
      </c>
      <c r="Y330" s="106">
        <f t="shared" si="141"/>
        <v>4.0500000000000006E-3</v>
      </c>
      <c r="Z330" s="106">
        <f t="shared" si="142"/>
        <v>2.8500000000000001E-3</v>
      </c>
      <c r="AA330" s="106">
        <f t="shared" si="143"/>
        <v>0</v>
      </c>
      <c r="AB330" s="106">
        <f t="shared" si="144"/>
        <v>0</v>
      </c>
      <c r="AC330" s="106">
        <f t="shared" si="145"/>
        <v>0</v>
      </c>
      <c r="AD330" s="106">
        <f t="shared" si="146"/>
        <v>0</v>
      </c>
      <c r="AE330" s="106">
        <f t="shared" si="147"/>
        <v>0</v>
      </c>
      <c r="AF330" s="172">
        <f t="shared" si="153"/>
        <v>6.9000000000000008E-3</v>
      </c>
      <c r="AG330" s="106">
        <f t="shared" si="148"/>
        <v>1.2250000000000002E-3</v>
      </c>
      <c r="AH330" s="106">
        <f t="shared" si="149"/>
        <v>0</v>
      </c>
      <c r="AI330" s="106">
        <f t="shared" si="150"/>
        <v>0</v>
      </c>
      <c r="AJ330" s="106">
        <f t="shared" si="151"/>
        <v>0</v>
      </c>
      <c r="AK330" s="106">
        <f t="shared" ref="AK330:AK344" si="156">L330*VLOOKUP(J330,dimension,4,FALSE)*VLOOKUP(J330,dimension,5,FALSE)</f>
        <v>8.1250000000000003E-3</v>
      </c>
      <c r="AL330" s="107">
        <f t="shared" si="152"/>
        <v>6.6446999999999994</v>
      </c>
      <c r="AM330" s="108">
        <f>SUM(L330:Q330)</f>
        <v>6.5</v>
      </c>
      <c r="AN330" s="108"/>
    </row>
    <row r="331" spans="1:40" ht="12.75">
      <c r="A331" s="89">
        <v>11</v>
      </c>
      <c r="B331" s="89">
        <v>21</v>
      </c>
      <c r="C331" s="96">
        <v>0.31</v>
      </c>
      <c r="D331" s="96">
        <v>0.34</v>
      </c>
      <c r="E331" s="97">
        <v>3.25</v>
      </c>
      <c r="F331" s="102">
        <f t="shared" si="129"/>
        <v>0.2696124632787803</v>
      </c>
      <c r="G331" s="89">
        <v>20</v>
      </c>
      <c r="H331" s="103">
        <f t="shared" si="139"/>
        <v>33.333333333333336</v>
      </c>
      <c r="I331" s="103">
        <f t="shared" si="140"/>
        <v>1.0125000000000002</v>
      </c>
      <c r="J331" s="89" t="s">
        <v>74</v>
      </c>
      <c r="K331" s="89">
        <v>2</v>
      </c>
      <c r="L331" s="105">
        <f t="shared" si="154"/>
        <v>3.25</v>
      </c>
      <c r="M331" s="89">
        <v>1.56</v>
      </c>
      <c r="N331" s="89">
        <v>1.1399999999999999</v>
      </c>
      <c r="Q331" s="89">
        <v>0.5</v>
      </c>
      <c r="R331" s="89">
        <v>0.05</v>
      </c>
      <c r="X331" s="106">
        <f t="shared" si="155"/>
        <v>1.001E-2</v>
      </c>
      <c r="Y331" s="106">
        <f t="shared" si="141"/>
        <v>3.9000000000000007E-3</v>
      </c>
      <c r="Z331" s="106">
        <f t="shared" si="142"/>
        <v>2.8500000000000001E-3</v>
      </c>
      <c r="AA331" s="106">
        <f t="shared" si="143"/>
        <v>0</v>
      </c>
      <c r="AB331" s="106">
        <f t="shared" si="144"/>
        <v>0</v>
      </c>
      <c r="AC331" s="106">
        <f t="shared" si="145"/>
        <v>0</v>
      </c>
      <c r="AD331" s="106">
        <f t="shared" si="146"/>
        <v>0</v>
      </c>
      <c r="AE331" s="106">
        <f t="shared" si="147"/>
        <v>0</v>
      </c>
      <c r="AF331" s="172">
        <f t="shared" si="153"/>
        <v>6.7500000000000008E-3</v>
      </c>
      <c r="AG331" s="106">
        <f t="shared" si="148"/>
        <v>1.2500000000000002E-3</v>
      </c>
      <c r="AH331" s="106">
        <f t="shared" si="149"/>
        <v>1.2500000000000003E-4</v>
      </c>
      <c r="AI331" s="106">
        <f t="shared" si="150"/>
        <v>0</v>
      </c>
      <c r="AJ331" s="106">
        <f t="shared" si="151"/>
        <v>0</v>
      </c>
      <c r="AK331" s="106">
        <f t="shared" si="156"/>
        <v>8.1250000000000003E-3</v>
      </c>
      <c r="AL331" s="107">
        <f t="shared" si="152"/>
        <v>6.5002499999999994</v>
      </c>
      <c r="AM331" s="108">
        <f>SUM(M331:R331)</f>
        <v>3.25</v>
      </c>
      <c r="AN331" s="108"/>
    </row>
    <row r="332" spans="1:40" ht="12.75">
      <c r="A332" s="89">
        <v>11</v>
      </c>
      <c r="B332" s="89">
        <v>21</v>
      </c>
      <c r="C332" s="96">
        <v>0.31</v>
      </c>
      <c r="D332" s="96">
        <v>0.34</v>
      </c>
      <c r="E332" s="97">
        <v>3.25</v>
      </c>
      <c r="F332" s="102">
        <f t="shared" si="129"/>
        <v>0.2696124632787803</v>
      </c>
      <c r="G332" s="89">
        <v>20</v>
      </c>
      <c r="H332" s="103">
        <f t="shared" si="139"/>
        <v>33.333333333333336</v>
      </c>
      <c r="I332" s="103">
        <f t="shared" si="140"/>
        <v>1.1174999999999999</v>
      </c>
      <c r="J332" s="89" t="s">
        <v>74</v>
      </c>
      <c r="K332" s="89">
        <v>3</v>
      </c>
      <c r="L332" s="105">
        <f t="shared" si="154"/>
        <v>3.25</v>
      </c>
      <c r="M332" s="89">
        <v>2.56</v>
      </c>
      <c r="R332" s="89">
        <v>0.27</v>
      </c>
      <c r="U332" s="89">
        <v>0.42</v>
      </c>
      <c r="X332" s="106">
        <f t="shared" si="155"/>
        <v>1.001E-2</v>
      </c>
      <c r="Y332" s="106">
        <f t="shared" si="141"/>
        <v>6.4000000000000003E-3</v>
      </c>
      <c r="Z332" s="106">
        <f t="shared" si="142"/>
        <v>0</v>
      </c>
      <c r="AA332" s="106">
        <f t="shared" si="143"/>
        <v>0</v>
      </c>
      <c r="AB332" s="106">
        <f t="shared" si="144"/>
        <v>0</v>
      </c>
      <c r="AC332" s="106">
        <f t="shared" si="145"/>
        <v>1.0500000000000002E-3</v>
      </c>
      <c r="AD332" s="106">
        <f t="shared" si="146"/>
        <v>0</v>
      </c>
      <c r="AE332" s="106">
        <f t="shared" si="147"/>
        <v>0</v>
      </c>
      <c r="AF332" s="172">
        <f t="shared" si="153"/>
        <v>7.45E-3</v>
      </c>
      <c r="AG332" s="106">
        <f t="shared" si="148"/>
        <v>0</v>
      </c>
      <c r="AH332" s="106">
        <f t="shared" si="149"/>
        <v>6.7500000000000014E-4</v>
      </c>
      <c r="AI332" s="106">
        <f t="shared" si="150"/>
        <v>0</v>
      </c>
      <c r="AJ332" s="106">
        <f t="shared" si="151"/>
        <v>0</v>
      </c>
      <c r="AK332" s="106">
        <f t="shared" si="156"/>
        <v>8.1250000000000003E-3</v>
      </c>
      <c r="AL332" s="107">
        <f t="shared" si="152"/>
        <v>6.87195</v>
      </c>
      <c r="AM332" s="108">
        <f>SUM(M332:U332)</f>
        <v>3.25</v>
      </c>
      <c r="AN332" s="108"/>
    </row>
    <row r="333" spans="1:40" ht="12.75">
      <c r="A333" s="89">
        <v>11</v>
      </c>
      <c r="B333" s="89">
        <v>21</v>
      </c>
      <c r="C333" s="96">
        <v>0.31</v>
      </c>
      <c r="D333" s="96">
        <v>0.34</v>
      </c>
      <c r="E333" s="97">
        <v>3.25</v>
      </c>
      <c r="F333" s="102">
        <f t="shared" si="129"/>
        <v>0.2696124632787803</v>
      </c>
      <c r="G333" s="89">
        <v>20</v>
      </c>
      <c r="H333" s="103">
        <f t="shared" si="139"/>
        <v>33.333333333333336</v>
      </c>
      <c r="I333" s="103">
        <f t="shared" si="140"/>
        <v>1.21875</v>
      </c>
      <c r="J333" s="89" t="s">
        <v>74</v>
      </c>
      <c r="K333" s="89">
        <v>4</v>
      </c>
      <c r="L333" s="105">
        <f t="shared" si="154"/>
        <v>3.25</v>
      </c>
      <c r="M333" s="89">
        <v>3.25</v>
      </c>
      <c r="X333" s="106">
        <f t="shared" si="155"/>
        <v>1.001E-2</v>
      </c>
      <c r="Y333" s="106">
        <f t="shared" si="141"/>
        <v>8.1250000000000003E-3</v>
      </c>
      <c r="Z333" s="106">
        <f t="shared" si="142"/>
        <v>0</v>
      </c>
      <c r="AA333" s="106">
        <f t="shared" si="143"/>
        <v>0</v>
      </c>
      <c r="AB333" s="106">
        <f t="shared" si="144"/>
        <v>0</v>
      </c>
      <c r="AC333" s="106">
        <f t="shared" si="145"/>
        <v>0</v>
      </c>
      <c r="AD333" s="106">
        <f t="shared" si="146"/>
        <v>0</v>
      </c>
      <c r="AE333" s="106">
        <f t="shared" si="147"/>
        <v>0</v>
      </c>
      <c r="AF333" s="172">
        <f t="shared" si="153"/>
        <v>8.1250000000000003E-3</v>
      </c>
      <c r="AG333" s="106">
        <f t="shared" si="148"/>
        <v>0</v>
      </c>
      <c r="AH333" s="106">
        <f t="shared" si="149"/>
        <v>0</v>
      </c>
      <c r="AI333" s="106">
        <f t="shared" si="150"/>
        <v>0</v>
      </c>
      <c r="AJ333" s="106">
        <f t="shared" si="151"/>
        <v>0</v>
      </c>
      <c r="AK333" s="106">
        <f t="shared" si="156"/>
        <v>8.1250000000000003E-3</v>
      </c>
      <c r="AL333" s="107">
        <f t="shared" si="152"/>
        <v>7.824374999999999</v>
      </c>
    </row>
    <row r="334" spans="1:40" ht="12.75">
      <c r="A334" s="89">
        <v>11</v>
      </c>
      <c r="B334" s="89">
        <v>21</v>
      </c>
      <c r="C334" s="96">
        <v>0.31</v>
      </c>
      <c r="D334" s="96">
        <v>0.34</v>
      </c>
      <c r="E334" s="97">
        <v>3.25</v>
      </c>
      <c r="F334" s="102">
        <f t="shared" si="129"/>
        <v>0.2696124632787803</v>
      </c>
      <c r="G334" s="89">
        <v>20</v>
      </c>
      <c r="H334" s="103">
        <f t="shared" si="139"/>
        <v>33.333333333333336</v>
      </c>
      <c r="I334" s="103">
        <f t="shared" si="140"/>
        <v>1.21875</v>
      </c>
      <c r="J334" s="89" t="s">
        <v>74</v>
      </c>
      <c r="K334" s="89">
        <v>5</v>
      </c>
      <c r="L334" s="105">
        <f t="shared" si="154"/>
        <v>3.25</v>
      </c>
      <c r="M334" s="89">
        <v>3.25</v>
      </c>
      <c r="X334" s="106">
        <f t="shared" si="155"/>
        <v>1.001E-2</v>
      </c>
      <c r="Y334" s="106">
        <f t="shared" si="141"/>
        <v>8.1250000000000003E-3</v>
      </c>
      <c r="Z334" s="106">
        <f t="shared" si="142"/>
        <v>0</v>
      </c>
      <c r="AA334" s="106">
        <f t="shared" si="143"/>
        <v>0</v>
      </c>
      <c r="AB334" s="106">
        <f t="shared" si="144"/>
        <v>0</v>
      </c>
      <c r="AC334" s="106">
        <f t="shared" si="145"/>
        <v>0</v>
      </c>
      <c r="AD334" s="106">
        <f t="shared" si="146"/>
        <v>0</v>
      </c>
      <c r="AE334" s="106">
        <f t="shared" si="147"/>
        <v>0</v>
      </c>
      <c r="AF334" s="172">
        <f t="shared" si="153"/>
        <v>8.1250000000000003E-3</v>
      </c>
      <c r="AG334" s="106">
        <f t="shared" si="148"/>
        <v>0</v>
      </c>
      <c r="AH334" s="106">
        <f t="shared" si="149"/>
        <v>0</v>
      </c>
      <c r="AI334" s="106">
        <f t="shared" si="150"/>
        <v>0</v>
      </c>
      <c r="AJ334" s="106">
        <f t="shared" si="151"/>
        <v>0</v>
      </c>
      <c r="AK334" s="106">
        <f t="shared" si="156"/>
        <v>8.1250000000000003E-3</v>
      </c>
      <c r="AL334" s="107">
        <f t="shared" si="152"/>
        <v>7.824374999999999</v>
      </c>
    </row>
    <row r="335" spans="1:40" ht="12.75">
      <c r="A335" s="89">
        <v>11</v>
      </c>
      <c r="B335" s="89">
        <v>21</v>
      </c>
      <c r="C335" s="96">
        <v>0.31</v>
      </c>
      <c r="D335" s="96">
        <v>0.34</v>
      </c>
      <c r="E335" s="97">
        <v>3.25</v>
      </c>
      <c r="F335" s="102">
        <f t="shared" si="129"/>
        <v>0.2696124632787803</v>
      </c>
      <c r="G335" s="89">
        <v>20</v>
      </c>
      <c r="H335" s="103">
        <f t="shared" si="139"/>
        <v>33.333333333333336</v>
      </c>
      <c r="I335" s="103">
        <f t="shared" si="140"/>
        <v>1.2000000000000002</v>
      </c>
      <c r="J335" s="89" t="s">
        <v>74</v>
      </c>
      <c r="K335" s="89">
        <v>6</v>
      </c>
      <c r="L335" s="105">
        <f t="shared" si="154"/>
        <v>3.25</v>
      </c>
      <c r="M335" s="89">
        <v>1</v>
      </c>
      <c r="N335" s="89">
        <v>2.2000000000000002</v>
      </c>
      <c r="Q335" s="89">
        <v>0.05</v>
      </c>
      <c r="X335" s="106">
        <f t="shared" si="155"/>
        <v>1.001E-2</v>
      </c>
      <c r="Y335" s="106">
        <f t="shared" si="141"/>
        <v>2.5000000000000005E-3</v>
      </c>
      <c r="Z335" s="106">
        <f t="shared" si="142"/>
        <v>5.5000000000000014E-3</v>
      </c>
      <c r="AA335" s="106">
        <f t="shared" si="143"/>
        <v>0</v>
      </c>
      <c r="AB335" s="106">
        <f t="shared" si="144"/>
        <v>0</v>
      </c>
      <c r="AC335" s="106">
        <f t="shared" si="145"/>
        <v>0</v>
      </c>
      <c r="AD335" s="106">
        <f t="shared" si="146"/>
        <v>0</v>
      </c>
      <c r="AE335" s="106">
        <f t="shared" si="147"/>
        <v>0</v>
      </c>
      <c r="AF335" s="172">
        <f t="shared" si="153"/>
        <v>8.0000000000000019E-3</v>
      </c>
      <c r="AG335" s="106">
        <f t="shared" si="148"/>
        <v>1.2500000000000003E-4</v>
      </c>
      <c r="AH335" s="106">
        <f t="shared" si="149"/>
        <v>0</v>
      </c>
      <c r="AI335" s="106">
        <f t="shared" si="150"/>
        <v>0</v>
      </c>
      <c r="AJ335" s="106">
        <f t="shared" si="151"/>
        <v>0</v>
      </c>
      <c r="AK335" s="106">
        <f t="shared" si="156"/>
        <v>8.1250000000000003E-3</v>
      </c>
      <c r="AL335" s="107">
        <f t="shared" si="152"/>
        <v>7.7039999999999997</v>
      </c>
      <c r="AM335" s="108">
        <f>SUM(M335:R335)</f>
        <v>3.25</v>
      </c>
      <c r="AN335" s="108"/>
    </row>
    <row r="336" spans="1:40" ht="12.75">
      <c r="A336" s="89">
        <v>11</v>
      </c>
      <c r="B336" s="89">
        <v>21</v>
      </c>
      <c r="C336" s="96">
        <v>0.31</v>
      </c>
      <c r="D336" s="96">
        <v>0.34</v>
      </c>
      <c r="E336" s="97">
        <v>3.25</v>
      </c>
      <c r="F336" s="102">
        <f t="shared" si="129"/>
        <v>0.2696124632787803</v>
      </c>
      <c r="G336" s="89">
        <v>20</v>
      </c>
      <c r="H336" s="103">
        <f t="shared" si="139"/>
        <v>33.333333333333336</v>
      </c>
      <c r="I336" s="103">
        <f t="shared" si="140"/>
        <v>1.1625000000000001</v>
      </c>
      <c r="J336" s="89" t="s">
        <v>74</v>
      </c>
      <c r="K336" s="89">
        <v>7</v>
      </c>
      <c r="L336" s="105">
        <f t="shared" si="154"/>
        <v>3.25</v>
      </c>
      <c r="M336" s="89">
        <v>2.25</v>
      </c>
      <c r="Q336" s="89">
        <v>0.15</v>
      </c>
      <c r="V336" s="89">
        <v>0.85</v>
      </c>
      <c r="X336" s="106">
        <f t="shared" si="155"/>
        <v>1.001E-2</v>
      </c>
      <c r="Y336" s="106">
        <f t="shared" si="141"/>
        <v>5.6250000000000007E-3</v>
      </c>
      <c r="Z336" s="106">
        <f t="shared" si="142"/>
        <v>0</v>
      </c>
      <c r="AA336" s="106">
        <f t="shared" si="143"/>
        <v>0</v>
      </c>
      <c r="AB336" s="106">
        <f t="shared" si="144"/>
        <v>0</v>
      </c>
      <c r="AC336" s="106">
        <f t="shared" si="145"/>
        <v>0</v>
      </c>
      <c r="AD336" s="106">
        <f t="shared" si="146"/>
        <v>2.1250000000000002E-3</v>
      </c>
      <c r="AE336" s="106">
        <f t="shared" si="147"/>
        <v>0</v>
      </c>
      <c r="AF336" s="172">
        <f t="shared" si="153"/>
        <v>7.7500000000000008E-3</v>
      </c>
      <c r="AG336" s="106">
        <f t="shared" si="148"/>
        <v>3.7500000000000001E-4</v>
      </c>
      <c r="AH336" s="106">
        <f t="shared" si="149"/>
        <v>0</v>
      </c>
      <c r="AI336" s="106">
        <f t="shared" si="150"/>
        <v>0</v>
      </c>
      <c r="AJ336" s="106">
        <f t="shared" si="151"/>
        <v>0</v>
      </c>
      <c r="AK336" s="106">
        <f t="shared" si="156"/>
        <v>8.1250000000000003E-3</v>
      </c>
      <c r="AL336" s="107">
        <f t="shared" si="152"/>
        <v>7.004249999999999</v>
      </c>
      <c r="AM336" s="108">
        <f>SUM(M336:V336)</f>
        <v>3.25</v>
      </c>
      <c r="AN336" s="108"/>
    </row>
    <row r="337" spans="1:40" ht="12.75">
      <c r="A337" s="89">
        <v>11</v>
      </c>
      <c r="B337" s="89">
        <v>21</v>
      </c>
      <c r="C337" s="96">
        <v>0.31</v>
      </c>
      <c r="D337" s="96">
        <v>0.34</v>
      </c>
      <c r="E337" s="97">
        <v>3.25</v>
      </c>
      <c r="F337" s="102">
        <f t="shared" si="129"/>
        <v>0.2696124632787803</v>
      </c>
      <c r="G337" s="89">
        <v>20</v>
      </c>
      <c r="H337" s="103">
        <f t="shared" si="139"/>
        <v>33.333333333333336</v>
      </c>
      <c r="I337" s="103">
        <f t="shared" si="140"/>
        <v>1.1100000000000001</v>
      </c>
      <c r="J337" s="89" t="s">
        <v>74</v>
      </c>
      <c r="K337" s="89">
        <v>8</v>
      </c>
      <c r="L337" s="105">
        <f t="shared" si="154"/>
        <v>3.1</v>
      </c>
      <c r="M337" s="89">
        <v>2.96</v>
      </c>
      <c r="R337" s="89">
        <v>0.14000000000000001</v>
      </c>
      <c r="W337" s="89" t="s">
        <v>114</v>
      </c>
      <c r="X337" s="106">
        <f t="shared" si="155"/>
        <v>9.5480000000000009E-3</v>
      </c>
      <c r="Y337" s="106">
        <f t="shared" si="141"/>
        <v>7.4000000000000003E-3</v>
      </c>
      <c r="Z337" s="106">
        <f t="shared" si="142"/>
        <v>0</v>
      </c>
      <c r="AA337" s="106">
        <f t="shared" si="143"/>
        <v>0</v>
      </c>
      <c r="AB337" s="106">
        <f t="shared" si="144"/>
        <v>0</v>
      </c>
      <c r="AC337" s="106">
        <f t="shared" si="145"/>
        <v>0</v>
      </c>
      <c r="AD337" s="106">
        <f t="shared" si="146"/>
        <v>0</v>
      </c>
      <c r="AE337" s="106">
        <f t="shared" si="147"/>
        <v>0</v>
      </c>
      <c r="AF337" s="172">
        <f t="shared" si="153"/>
        <v>7.4000000000000003E-3</v>
      </c>
      <c r="AG337" s="106">
        <f t="shared" si="148"/>
        <v>0</v>
      </c>
      <c r="AH337" s="106">
        <f t="shared" si="149"/>
        <v>3.5000000000000005E-4</v>
      </c>
      <c r="AI337" s="106">
        <f t="shared" si="150"/>
        <v>0</v>
      </c>
      <c r="AJ337" s="106">
        <f t="shared" si="151"/>
        <v>0</v>
      </c>
      <c r="AK337" s="106">
        <f t="shared" si="156"/>
        <v>7.7500000000000017E-3</v>
      </c>
      <c r="AL337" s="107">
        <f t="shared" si="152"/>
        <v>7.126199999999999</v>
      </c>
      <c r="AM337" s="108">
        <f>SUM(M337:R337)</f>
        <v>3.1</v>
      </c>
      <c r="AN337" s="108"/>
    </row>
    <row r="338" spans="1:40" ht="12.75">
      <c r="A338" s="89">
        <v>11</v>
      </c>
      <c r="B338" s="89">
        <v>21</v>
      </c>
      <c r="C338" s="96">
        <v>0.31</v>
      </c>
      <c r="D338" s="96">
        <v>0.34</v>
      </c>
      <c r="E338" s="97">
        <v>3.25</v>
      </c>
      <c r="F338" s="102">
        <f t="shared" si="129"/>
        <v>0.2696124632787803</v>
      </c>
      <c r="G338" s="89">
        <v>20</v>
      </c>
      <c r="H338" s="103">
        <f t="shared" si="139"/>
        <v>33.333333333333336</v>
      </c>
      <c r="I338" s="103">
        <f t="shared" si="140"/>
        <v>1.21875</v>
      </c>
      <c r="J338" s="89" t="s">
        <v>74</v>
      </c>
      <c r="K338" s="89">
        <v>9</v>
      </c>
      <c r="L338" s="105">
        <f t="shared" si="154"/>
        <v>3.25</v>
      </c>
      <c r="O338" s="89">
        <v>3.25</v>
      </c>
      <c r="X338" s="106">
        <f t="shared" si="155"/>
        <v>1.001E-2</v>
      </c>
      <c r="Y338" s="106">
        <f t="shared" si="141"/>
        <v>0</v>
      </c>
      <c r="Z338" s="106">
        <f t="shared" si="142"/>
        <v>0</v>
      </c>
      <c r="AA338" s="106">
        <f t="shared" si="143"/>
        <v>8.1250000000000003E-3</v>
      </c>
      <c r="AB338" s="106">
        <f t="shared" si="144"/>
        <v>0</v>
      </c>
      <c r="AC338" s="106">
        <f t="shared" si="145"/>
        <v>0</v>
      </c>
      <c r="AD338" s="106">
        <f t="shared" si="146"/>
        <v>0</v>
      </c>
      <c r="AE338" s="106">
        <f t="shared" si="147"/>
        <v>0</v>
      </c>
      <c r="AF338" s="172">
        <f t="shared" si="153"/>
        <v>8.1250000000000003E-3</v>
      </c>
      <c r="AG338" s="106">
        <f t="shared" si="148"/>
        <v>0</v>
      </c>
      <c r="AH338" s="106">
        <f t="shared" si="149"/>
        <v>0</v>
      </c>
      <c r="AI338" s="106">
        <f t="shared" si="150"/>
        <v>0</v>
      </c>
      <c r="AJ338" s="106">
        <f t="shared" si="151"/>
        <v>0</v>
      </c>
      <c r="AK338" s="106">
        <f t="shared" si="156"/>
        <v>8.1250000000000003E-3</v>
      </c>
      <c r="AL338" s="107">
        <f t="shared" si="152"/>
        <v>6.9468750000000004</v>
      </c>
    </row>
    <row r="339" spans="1:40" ht="12.75">
      <c r="A339" s="89">
        <v>11</v>
      </c>
      <c r="B339" s="89">
        <v>21</v>
      </c>
      <c r="C339" s="96">
        <v>0.31</v>
      </c>
      <c r="D339" s="96">
        <v>0.34</v>
      </c>
      <c r="E339" s="97">
        <v>3.25</v>
      </c>
      <c r="F339" s="102">
        <f t="shared" si="129"/>
        <v>0.2696124632787803</v>
      </c>
      <c r="G339" s="89">
        <v>20</v>
      </c>
      <c r="H339" s="103">
        <f t="shared" si="139"/>
        <v>33.333333333333336</v>
      </c>
      <c r="I339" s="103">
        <f t="shared" si="140"/>
        <v>1.1587499999999999</v>
      </c>
      <c r="J339" s="89" t="s">
        <v>74</v>
      </c>
      <c r="K339" s="89">
        <v>10</v>
      </c>
      <c r="L339" s="105">
        <f t="shared" si="154"/>
        <v>3.25</v>
      </c>
      <c r="M339" s="89">
        <v>3.09</v>
      </c>
      <c r="R339" s="89">
        <v>0.16</v>
      </c>
      <c r="X339" s="106">
        <f t="shared" si="155"/>
        <v>1.001E-2</v>
      </c>
      <c r="Y339" s="106">
        <f t="shared" si="141"/>
        <v>7.7250000000000001E-3</v>
      </c>
      <c r="Z339" s="106">
        <f t="shared" si="142"/>
        <v>0</v>
      </c>
      <c r="AA339" s="106">
        <f t="shared" si="143"/>
        <v>0</v>
      </c>
      <c r="AB339" s="106">
        <f t="shared" si="144"/>
        <v>0</v>
      </c>
      <c r="AC339" s="106">
        <f t="shared" si="145"/>
        <v>0</v>
      </c>
      <c r="AD339" s="106">
        <f t="shared" si="146"/>
        <v>0</v>
      </c>
      <c r="AE339" s="106">
        <f t="shared" si="147"/>
        <v>0</v>
      </c>
      <c r="AF339" s="172">
        <f t="shared" si="153"/>
        <v>7.7250000000000001E-3</v>
      </c>
      <c r="AG339" s="106">
        <f t="shared" si="148"/>
        <v>0</v>
      </c>
      <c r="AH339" s="106">
        <f t="shared" si="149"/>
        <v>4.0000000000000002E-4</v>
      </c>
      <c r="AI339" s="106">
        <f t="shared" si="150"/>
        <v>0</v>
      </c>
      <c r="AJ339" s="106">
        <f t="shared" si="151"/>
        <v>0</v>
      </c>
      <c r="AK339" s="106">
        <f t="shared" si="156"/>
        <v>8.1250000000000003E-3</v>
      </c>
      <c r="AL339" s="107">
        <f t="shared" si="152"/>
        <v>7.4391749999999988</v>
      </c>
      <c r="AM339" s="108">
        <f>SUM(M339:R339)</f>
        <v>3.25</v>
      </c>
      <c r="AN339" s="108"/>
    </row>
    <row r="340" spans="1:40" ht="12.75">
      <c r="A340" s="89">
        <v>11</v>
      </c>
      <c r="B340" s="89">
        <v>21</v>
      </c>
      <c r="C340" s="96">
        <v>0.31</v>
      </c>
      <c r="D340" s="96">
        <v>0.34</v>
      </c>
      <c r="E340" s="97">
        <v>3.25</v>
      </c>
      <c r="F340" s="102">
        <f t="shared" si="129"/>
        <v>0.2696124632787803</v>
      </c>
      <c r="G340" s="89">
        <v>20</v>
      </c>
      <c r="H340" s="103">
        <f t="shared" si="139"/>
        <v>33.333333333333336</v>
      </c>
      <c r="I340" s="103">
        <f t="shared" si="140"/>
        <v>1.1925000000000001</v>
      </c>
      <c r="J340" s="89" t="s">
        <v>78</v>
      </c>
      <c r="K340" s="89">
        <v>1</v>
      </c>
      <c r="L340" s="105">
        <f t="shared" si="154"/>
        <v>3.2499999999999996</v>
      </c>
      <c r="M340" s="89">
        <v>2.36</v>
      </c>
      <c r="Q340" s="89">
        <v>7.0000000000000007E-2</v>
      </c>
      <c r="V340" s="89">
        <v>0.82</v>
      </c>
      <c r="X340" s="106">
        <f t="shared" si="155"/>
        <v>9.125999999999997E-3</v>
      </c>
      <c r="Y340" s="106">
        <f t="shared" si="141"/>
        <v>5.8999999999999999E-3</v>
      </c>
      <c r="Z340" s="106">
        <f t="shared" si="142"/>
        <v>0</v>
      </c>
      <c r="AA340" s="106">
        <f t="shared" si="143"/>
        <v>0</v>
      </c>
      <c r="AB340" s="106">
        <f t="shared" si="144"/>
        <v>0</v>
      </c>
      <c r="AC340" s="106">
        <f t="shared" si="145"/>
        <v>0</v>
      </c>
      <c r="AD340" s="106">
        <f t="shared" si="146"/>
        <v>2.0500000000000002E-3</v>
      </c>
      <c r="AE340" s="106">
        <f t="shared" si="147"/>
        <v>0</v>
      </c>
      <c r="AF340" s="172">
        <f t="shared" si="153"/>
        <v>7.9500000000000005E-3</v>
      </c>
      <c r="AG340" s="106">
        <f t="shared" si="148"/>
        <v>1.7500000000000003E-4</v>
      </c>
      <c r="AH340" s="106">
        <f t="shared" si="149"/>
        <v>0</v>
      </c>
      <c r="AI340" s="106">
        <f t="shared" si="150"/>
        <v>0</v>
      </c>
      <c r="AJ340" s="106">
        <f t="shared" si="151"/>
        <v>0</v>
      </c>
      <c r="AK340" s="106">
        <f t="shared" si="156"/>
        <v>8.1249999999999985E-3</v>
      </c>
      <c r="AL340" s="107">
        <f t="shared" si="152"/>
        <v>7.2130499999999991</v>
      </c>
      <c r="AM340" s="108">
        <f>SUM(M340:V340)</f>
        <v>3.2499999999999996</v>
      </c>
      <c r="AN340" s="108"/>
    </row>
    <row r="341" spans="1:40" ht="12.75">
      <c r="A341" s="89">
        <v>11</v>
      </c>
      <c r="B341" s="89">
        <v>21</v>
      </c>
      <c r="C341" s="96">
        <v>0.31</v>
      </c>
      <c r="D341" s="96">
        <v>0.34</v>
      </c>
      <c r="E341" s="97">
        <v>3.25</v>
      </c>
      <c r="F341" s="102">
        <f t="shared" si="129"/>
        <v>0.2696124632787803</v>
      </c>
      <c r="G341" s="89">
        <v>20</v>
      </c>
      <c r="H341" s="103">
        <f t="shared" si="139"/>
        <v>33.333333333333336</v>
      </c>
      <c r="I341" s="103">
        <f t="shared" si="140"/>
        <v>1.1400000000000001</v>
      </c>
      <c r="J341" s="89" t="s">
        <v>78</v>
      </c>
      <c r="K341" s="89">
        <v>2</v>
      </c>
      <c r="L341" s="105">
        <f t="shared" si="154"/>
        <v>3.25</v>
      </c>
      <c r="M341" s="89">
        <v>2.2200000000000002</v>
      </c>
      <c r="Q341" s="89">
        <v>0.21</v>
      </c>
      <c r="V341" s="89">
        <v>0.82</v>
      </c>
      <c r="X341" s="106">
        <f t="shared" si="155"/>
        <v>9.1259999999999987E-3</v>
      </c>
      <c r="Y341" s="106">
        <f t="shared" si="141"/>
        <v>5.5500000000000011E-3</v>
      </c>
      <c r="Z341" s="106">
        <f t="shared" si="142"/>
        <v>0</v>
      </c>
      <c r="AA341" s="106">
        <f t="shared" si="143"/>
        <v>0</v>
      </c>
      <c r="AB341" s="106">
        <f t="shared" si="144"/>
        <v>0</v>
      </c>
      <c r="AC341" s="106">
        <f t="shared" si="145"/>
        <v>0</v>
      </c>
      <c r="AD341" s="106">
        <f t="shared" si="146"/>
        <v>2.0500000000000002E-3</v>
      </c>
      <c r="AE341" s="106">
        <f t="shared" si="147"/>
        <v>0</v>
      </c>
      <c r="AF341" s="172">
        <f t="shared" si="153"/>
        <v>7.6000000000000009E-3</v>
      </c>
      <c r="AG341" s="106">
        <f t="shared" si="148"/>
        <v>5.2500000000000008E-4</v>
      </c>
      <c r="AH341" s="106">
        <f t="shared" si="149"/>
        <v>0</v>
      </c>
      <c r="AI341" s="106">
        <f t="shared" si="150"/>
        <v>0</v>
      </c>
      <c r="AJ341" s="106">
        <f t="shared" si="151"/>
        <v>0</v>
      </c>
      <c r="AK341" s="106">
        <f t="shared" si="156"/>
        <v>8.1250000000000003E-3</v>
      </c>
      <c r="AL341" s="107">
        <f t="shared" si="152"/>
        <v>6.8759999999999994</v>
      </c>
      <c r="AM341" s="108">
        <f>SUM(M341:V341)</f>
        <v>3.25</v>
      </c>
      <c r="AN341" s="108"/>
    </row>
    <row r="342" spans="1:40" ht="12.75">
      <c r="A342" s="89">
        <v>11</v>
      </c>
      <c r="B342" s="89">
        <v>21</v>
      </c>
      <c r="C342" s="96">
        <v>0.31</v>
      </c>
      <c r="D342" s="96">
        <v>0.34</v>
      </c>
      <c r="E342" s="97">
        <v>3.25</v>
      </c>
      <c r="F342" s="102">
        <f t="shared" ref="F342:F405" si="157">SUMSQ(AVERAGE(C342:D342)/2)*PI()*E342</f>
        <v>0.2696124632787803</v>
      </c>
      <c r="G342" s="89">
        <v>20</v>
      </c>
      <c r="H342" s="103">
        <f t="shared" si="139"/>
        <v>33.333333333333336</v>
      </c>
      <c r="I342" s="103">
        <f t="shared" si="140"/>
        <v>1.21875</v>
      </c>
      <c r="J342" s="89" t="s">
        <v>78</v>
      </c>
      <c r="K342" s="89">
        <v>3</v>
      </c>
      <c r="L342" s="105">
        <f t="shared" si="154"/>
        <v>3.25</v>
      </c>
      <c r="M342" s="89">
        <v>3.25</v>
      </c>
      <c r="X342" s="106">
        <f t="shared" si="155"/>
        <v>9.1259999999999987E-3</v>
      </c>
      <c r="Y342" s="106">
        <f t="shared" si="141"/>
        <v>8.1250000000000003E-3</v>
      </c>
      <c r="Z342" s="106">
        <f t="shared" si="142"/>
        <v>0</v>
      </c>
      <c r="AA342" s="106">
        <f t="shared" si="143"/>
        <v>0</v>
      </c>
      <c r="AB342" s="106">
        <f t="shared" si="144"/>
        <v>0</v>
      </c>
      <c r="AC342" s="106">
        <f t="shared" si="145"/>
        <v>0</v>
      </c>
      <c r="AD342" s="106">
        <f t="shared" si="146"/>
        <v>0</v>
      </c>
      <c r="AE342" s="106">
        <f t="shared" si="147"/>
        <v>0</v>
      </c>
      <c r="AF342" s="172">
        <f t="shared" si="153"/>
        <v>8.1250000000000003E-3</v>
      </c>
      <c r="AG342" s="106">
        <f t="shared" si="148"/>
        <v>0</v>
      </c>
      <c r="AH342" s="106">
        <f t="shared" si="149"/>
        <v>0</v>
      </c>
      <c r="AI342" s="106">
        <f t="shared" si="150"/>
        <v>0</v>
      </c>
      <c r="AJ342" s="106">
        <f t="shared" si="151"/>
        <v>0</v>
      </c>
      <c r="AK342" s="106">
        <f t="shared" si="156"/>
        <v>8.1250000000000003E-3</v>
      </c>
      <c r="AL342" s="107">
        <f t="shared" si="152"/>
        <v>7.824374999999999</v>
      </c>
    </row>
    <row r="343" spans="1:40" ht="12.75">
      <c r="A343" s="89">
        <v>11</v>
      </c>
      <c r="B343" s="89">
        <v>21</v>
      </c>
      <c r="C343" s="96">
        <v>0.31</v>
      </c>
      <c r="D343" s="96">
        <v>0.34</v>
      </c>
      <c r="E343" s="97">
        <v>3.25</v>
      </c>
      <c r="F343" s="102">
        <f t="shared" si="157"/>
        <v>0.2696124632787803</v>
      </c>
      <c r="G343" s="89">
        <v>20</v>
      </c>
      <c r="H343" s="103">
        <f t="shared" si="139"/>
        <v>33.333333333333336</v>
      </c>
      <c r="I343" s="103">
        <f t="shared" si="140"/>
        <v>1.1850000000000001</v>
      </c>
      <c r="J343" s="89" t="s">
        <v>78</v>
      </c>
      <c r="K343" s="89">
        <v>4</v>
      </c>
      <c r="L343" s="105">
        <f t="shared" si="154"/>
        <v>3.25</v>
      </c>
      <c r="M343" s="89">
        <v>1.46</v>
      </c>
      <c r="N343" s="89">
        <v>1.7</v>
      </c>
      <c r="Q343" s="89">
        <v>0.09</v>
      </c>
      <c r="X343" s="106">
        <f t="shared" si="155"/>
        <v>9.1259999999999987E-3</v>
      </c>
      <c r="Y343" s="106">
        <f t="shared" si="141"/>
        <v>3.65E-3</v>
      </c>
      <c r="Z343" s="106">
        <f t="shared" si="142"/>
        <v>4.2500000000000003E-3</v>
      </c>
      <c r="AA343" s="106">
        <f t="shared" si="143"/>
        <v>0</v>
      </c>
      <c r="AB343" s="106">
        <f t="shared" si="144"/>
        <v>0</v>
      </c>
      <c r="AC343" s="106">
        <f t="shared" si="145"/>
        <v>0</v>
      </c>
      <c r="AD343" s="106">
        <f t="shared" si="146"/>
        <v>0</v>
      </c>
      <c r="AE343" s="106">
        <f t="shared" si="147"/>
        <v>0</v>
      </c>
      <c r="AF343" s="172">
        <f t="shared" si="153"/>
        <v>7.9000000000000008E-3</v>
      </c>
      <c r="AG343" s="106">
        <f t="shared" si="148"/>
        <v>2.2499999999999999E-4</v>
      </c>
      <c r="AH343" s="106">
        <f t="shared" si="149"/>
        <v>0</v>
      </c>
      <c r="AI343" s="106">
        <f t="shared" si="150"/>
        <v>0</v>
      </c>
      <c r="AJ343" s="106">
        <f t="shared" si="151"/>
        <v>0</v>
      </c>
      <c r="AK343" s="106">
        <f t="shared" si="156"/>
        <v>8.1250000000000003E-3</v>
      </c>
      <c r="AL343" s="107">
        <f t="shared" si="152"/>
        <v>7.6076999999999995</v>
      </c>
      <c r="AM343" s="108">
        <f>SUM(M343:Q343)</f>
        <v>3.25</v>
      </c>
      <c r="AN343" s="108"/>
    </row>
    <row r="344" spans="1:40" ht="12.75">
      <c r="A344" s="89">
        <v>11</v>
      </c>
      <c r="B344" s="89">
        <v>21</v>
      </c>
      <c r="C344" s="96">
        <v>0.31</v>
      </c>
      <c r="D344" s="96">
        <v>0.34</v>
      </c>
      <c r="E344" s="97">
        <v>3.25</v>
      </c>
      <c r="F344" s="102">
        <f t="shared" si="157"/>
        <v>0.2696124632787803</v>
      </c>
      <c r="G344" s="89">
        <v>20</v>
      </c>
      <c r="H344" s="103">
        <f t="shared" si="139"/>
        <v>33.333333333333336</v>
      </c>
      <c r="I344" s="103">
        <f t="shared" si="140"/>
        <v>1.125</v>
      </c>
      <c r="J344" s="89" t="s">
        <v>78</v>
      </c>
      <c r="K344" s="89">
        <v>5</v>
      </c>
      <c r="L344" s="105">
        <f t="shared" si="154"/>
        <v>3.25</v>
      </c>
      <c r="M344" s="89">
        <v>1.36</v>
      </c>
      <c r="N344" s="89">
        <v>1.64</v>
      </c>
      <c r="Q344" s="89">
        <v>0.25</v>
      </c>
      <c r="X344" s="106">
        <f t="shared" si="155"/>
        <v>9.1259999999999987E-3</v>
      </c>
      <c r="Y344" s="106">
        <f t="shared" si="141"/>
        <v>3.4000000000000002E-3</v>
      </c>
      <c r="Z344" s="106">
        <f t="shared" si="142"/>
        <v>4.1000000000000003E-3</v>
      </c>
      <c r="AA344" s="106">
        <f t="shared" si="143"/>
        <v>0</v>
      </c>
      <c r="AB344" s="106">
        <f t="shared" si="144"/>
        <v>0</v>
      </c>
      <c r="AC344" s="106">
        <f t="shared" si="145"/>
        <v>0</v>
      </c>
      <c r="AD344" s="106">
        <f t="shared" si="146"/>
        <v>0</v>
      </c>
      <c r="AE344" s="106">
        <f t="shared" si="147"/>
        <v>0</v>
      </c>
      <c r="AF344" s="172">
        <f t="shared" si="153"/>
        <v>7.5000000000000006E-3</v>
      </c>
      <c r="AG344" s="106">
        <f t="shared" si="148"/>
        <v>6.2500000000000012E-4</v>
      </c>
      <c r="AH344" s="106">
        <f t="shared" si="149"/>
        <v>0</v>
      </c>
      <c r="AI344" s="106">
        <f t="shared" si="150"/>
        <v>0</v>
      </c>
      <c r="AJ344" s="106">
        <f t="shared" si="151"/>
        <v>0</v>
      </c>
      <c r="AK344" s="106">
        <f t="shared" si="156"/>
        <v>8.1250000000000003E-3</v>
      </c>
      <c r="AL344" s="107">
        <f t="shared" si="152"/>
        <v>7.2224999999999993</v>
      </c>
      <c r="AM344" s="108">
        <f>SUM(M344:Q344)</f>
        <v>3.25</v>
      </c>
      <c r="AN344" s="108"/>
    </row>
    <row r="345" spans="1:40" ht="12.75">
      <c r="A345" s="89">
        <v>11</v>
      </c>
      <c r="B345" s="89">
        <v>21</v>
      </c>
      <c r="C345" s="96">
        <v>0.31</v>
      </c>
      <c r="D345" s="96">
        <v>0.34</v>
      </c>
      <c r="E345" s="97">
        <v>3.25</v>
      </c>
      <c r="F345" s="102">
        <f t="shared" si="157"/>
        <v>0.2696124632787803</v>
      </c>
      <c r="G345" s="89">
        <v>20</v>
      </c>
      <c r="H345" s="103">
        <f t="shared" si="139"/>
        <v>33.333333333333336</v>
      </c>
      <c r="I345" s="103">
        <f t="shared" si="140"/>
        <v>1.6575000000000002</v>
      </c>
      <c r="J345" s="89" t="s">
        <v>79</v>
      </c>
      <c r="K345" s="89">
        <v>8</v>
      </c>
      <c r="L345" s="97">
        <v>3.25</v>
      </c>
      <c r="X345" s="106">
        <f>L345*VLOOKUP(J345,dimension,2,FALSE)*VLOOKUP(J345,dimension,3,FALSE)*K345</f>
        <v>1.3831999999999999E-2</v>
      </c>
      <c r="Y345" s="106">
        <f t="shared" si="141"/>
        <v>0</v>
      </c>
      <c r="Z345" s="106">
        <f t="shared" si="142"/>
        <v>0</v>
      </c>
      <c r="AA345" s="106">
        <f t="shared" si="143"/>
        <v>0</v>
      </c>
      <c r="AB345" s="106">
        <f t="shared" si="144"/>
        <v>0</v>
      </c>
      <c r="AC345" s="106">
        <f t="shared" si="145"/>
        <v>0</v>
      </c>
      <c r="AD345" s="106">
        <f t="shared" si="146"/>
        <v>0</v>
      </c>
      <c r="AE345" s="106">
        <f t="shared" si="147"/>
        <v>1.1050000000000001E-2</v>
      </c>
      <c r="AF345" s="172">
        <f t="shared" si="153"/>
        <v>1.1050000000000001E-2</v>
      </c>
      <c r="AG345" s="106">
        <f t="shared" si="148"/>
        <v>0</v>
      </c>
      <c r="AH345" s="106">
        <f t="shared" si="149"/>
        <v>0</v>
      </c>
      <c r="AI345" s="106">
        <f t="shared" si="150"/>
        <v>0</v>
      </c>
      <c r="AJ345" s="106">
        <f t="shared" si="151"/>
        <v>0</v>
      </c>
      <c r="AK345" s="106">
        <f>L345*VLOOKUP(J345,dimension,4,FALSE)*VLOOKUP(J345,dimension,5,FALSE)*K345</f>
        <v>1.1050000000000001E-2</v>
      </c>
      <c r="AL345" s="107">
        <f t="shared" si="152"/>
        <v>9.447750000000001</v>
      </c>
    </row>
    <row r="346" spans="1:40" ht="12.75">
      <c r="A346" s="89">
        <v>12</v>
      </c>
      <c r="B346" s="89">
        <v>22</v>
      </c>
      <c r="C346" s="96">
        <v>0.3</v>
      </c>
      <c r="D346" s="96">
        <v>0.32</v>
      </c>
      <c r="E346" s="97">
        <v>3.16</v>
      </c>
      <c r="F346" s="102">
        <f t="shared" si="157"/>
        <v>0.23850657266788353</v>
      </c>
      <c r="G346" s="89">
        <v>21</v>
      </c>
      <c r="H346" s="103">
        <f t="shared" si="139"/>
        <v>34.666666666666671</v>
      </c>
      <c r="I346" s="103">
        <f t="shared" si="140"/>
        <v>1.1850000000000003</v>
      </c>
      <c r="J346" s="89" t="s">
        <v>74</v>
      </c>
      <c r="K346" s="89">
        <v>1</v>
      </c>
      <c r="L346" s="105">
        <f t="shared" ref="L346:L360" si="158">SUM(M346:V346)</f>
        <v>3.16</v>
      </c>
      <c r="M346" s="89">
        <v>3.16</v>
      </c>
      <c r="X346" s="106">
        <f t="shared" ref="X346:X360" si="159">L346*VLOOKUP(J346,dimension,2,FALSE)*VLOOKUP(J346,dimension,3,FALSE)</f>
        <v>9.7327999999999998E-3</v>
      </c>
      <c r="Y346" s="106">
        <f t="shared" si="141"/>
        <v>7.9000000000000025E-3</v>
      </c>
      <c r="Z346" s="106">
        <f t="shared" si="142"/>
        <v>0</v>
      </c>
      <c r="AA346" s="106">
        <f t="shared" si="143"/>
        <v>0</v>
      </c>
      <c r="AB346" s="106">
        <f t="shared" si="144"/>
        <v>0</v>
      </c>
      <c r="AC346" s="106">
        <f t="shared" si="145"/>
        <v>0</v>
      </c>
      <c r="AD346" s="106">
        <f t="shared" si="146"/>
        <v>0</v>
      </c>
      <c r="AE346" s="106">
        <f t="shared" si="147"/>
        <v>0</v>
      </c>
      <c r="AF346" s="172">
        <f t="shared" si="153"/>
        <v>7.9000000000000025E-3</v>
      </c>
      <c r="AG346" s="106">
        <f t="shared" si="148"/>
        <v>0</v>
      </c>
      <c r="AH346" s="106">
        <f t="shared" si="149"/>
        <v>0</v>
      </c>
      <c r="AI346" s="106">
        <f t="shared" si="150"/>
        <v>0</v>
      </c>
      <c r="AJ346" s="106">
        <f t="shared" si="151"/>
        <v>0</v>
      </c>
      <c r="AK346" s="106">
        <f t="shared" ref="AK346:AK360" si="160">L346*VLOOKUP(J346,dimension,4,FALSE)*VLOOKUP(J346,dimension,5,FALSE)</f>
        <v>7.9000000000000025E-3</v>
      </c>
      <c r="AL346" s="107">
        <f t="shared" si="152"/>
        <v>7.6076999999999995</v>
      </c>
    </row>
    <row r="347" spans="1:40" ht="12.75">
      <c r="A347" s="89">
        <v>12</v>
      </c>
      <c r="B347" s="89">
        <v>22</v>
      </c>
      <c r="C347" s="96">
        <v>0.3</v>
      </c>
      <c r="D347" s="96">
        <v>0.32</v>
      </c>
      <c r="E347" s="97">
        <v>3.16</v>
      </c>
      <c r="F347" s="102">
        <f t="shared" si="157"/>
        <v>0.23850657266788353</v>
      </c>
      <c r="G347" s="89">
        <v>21</v>
      </c>
      <c r="H347" s="103">
        <f t="shared" si="139"/>
        <v>34.666666666666671</v>
      </c>
      <c r="I347" s="103">
        <f t="shared" si="140"/>
        <v>1.1850000000000003</v>
      </c>
      <c r="J347" s="89" t="s">
        <v>74</v>
      </c>
      <c r="K347" s="89">
        <v>2</v>
      </c>
      <c r="L347" s="105">
        <f t="shared" si="158"/>
        <v>3.16</v>
      </c>
      <c r="M347" s="89">
        <v>3.16</v>
      </c>
      <c r="X347" s="106">
        <f t="shared" si="159"/>
        <v>9.7327999999999998E-3</v>
      </c>
      <c r="Y347" s="106">
        <f t="shared" si="141"/>
        <v>7.9000000000000025E-3</v>
      </c>
      <c r="Z347" s="106">
        <f t="shared" si="142"/>
        <v>0</v>
      </c>
      <c r="AA347" s="106">
        <f t="shared" si="143"/>
        <v>0</v>
      </c>
      <c r="AB347" s="106">
        <f t="shared" si="144"/>
        <v>0</v>
      </c>
      <c r="AC347" s="106">
        <f t="shared" si="145"/>
        <v>0</v>
      </c>
      <c r="AD347" s="106">
        <f t="shared" si="146"/>
        <v>0</v>
      </c>
      <c r="AE347" s="106">
        <f t="shared" si="147"/>
        <v>0</v>
      </c>
      <c r="AF347" s="172">
        <f t="shared" si="153"/>
        <v>7.9000000000000025E-3</v>
      </c>
      <c r="AG347" s="106">
        <f t="shared" si="148"/>
        <v>0</v>
      </c>
      <c r="AH347" s="106">
        <f t="shared" si="149"/>
        <v>0</v>
      </c>
      <c r="AI347" s="106">
        <f t="shared" si="150"/>
        <v>0</v>
      </c>
      <c r="AJ347" s="106">
        <f t="shared" si="151"/>
        <v>0</v>
      </c>
      <c r="AK347" s="106">
        <f t="shared" si="160"/>
        <v>7.9000000000000025E-3</v>
      </c>
      <c r="AL347" s="107">
        <f t="shared" si="152"/>
        <v>7.6076999999999995</v>
      </c>
    </row>
    <row r="348" spans="1:40" ht="12.75">
      <c r="A348" s="89">
        <v>12</v>
      </c>
      <c r="B348" s="89">
        <v>22</v>
      </c>
      <c r="C348" s="96">
        <v>0.3</v>
      </c>
      <c r="D348" s="96">
        <v>0.32</v>
      </c>
      <c r="E348" s="97">
        <v>3.16</v>
      </c>
      <c r="F348" s="102">
        <f t="shared" si="157"/>
        <v>0.23850657266788353</v>
      </c>
      <c r="G348" s="89">
        <v>21</v>
      </c>
      <c r="H348" s="103">
        <f t="shared" si="139"/>
        <v>34.666666666666671</v>
      </c>
      <c r="I348" s="103">
        <f t="shared" si="140"/>
        <v>1.00875</v>
      </c>
      <c r="J348" s="89" t="s">
        <v>74</v>
      </c>
      <c r="K348" s="89">
        <v>3</v>
      </c>
      <c r="L348" s="105">
        <f t="shared" si="158"/>
        <v>3.16</v>
      </c>
      <c r="M348" s="89">
        <v>1.32</v>
      </c>
      <c r="Q348" s="89">
        <v>0.37</v>
      </c>
      <c r="R348" s="89">
        <v>0.1</v>
      </c>
      <c r="V348" s="89">
        <v>1.37</v>
      </c>
      <c r="W348" s="89" t="s">
        <v>110</v>
      </c>
      <c r="X348" s="106">
        <f t="shared" si="159"/>
        <v>9.7327999999999998E-3</v>
      </c>
      <c r="Y348" s="106">
        <f t="shared" si="141"/>
        <v>3.3000000000000004E-3</v>
      </c>
      <c r="Z348" s="106">
        <f t="shared" si="142"/>
        <v>0</v>
      </c>
      <c r="AA348" s="106">
        <f t="shared" si="143"/>
        <v>0</v>
      </c>
      <c r="AB348" s="106">
        <f t="shared" si="144"/>
        <v>0</v>
      </c>
      <c r="AC348" s="106">
        <f t="shared" si="145"/>
        <v>0</v>
      </c>
      <c r="AD348" s="106">
        <f t="shared" si="146"/>
        <v>3.4250000000000005E-3</v>
      </c>
      <c r="AE348" s="106">
        <f t="shared" si="147"/>
        <v>0</v>
      </c>
      <c r="AF348" s="172">
        <f t="shared" si="153"/>
        <v>6.7250000000000009E-3</v>
      </c>
      <c r="AG348" s="106">
        <f t="shared" si="148"/>
        <v>9.2500000000000004E-4</v>
      </c>
      <c r="AH348" s="106">
        <f t="shared" si="149"/>
        <v>2.5000000000000006E-4</v>
      </c>
      <c r="AI348" s="106">
        <f t="shared" si="150"/>
        <v>0</v>
      </c>
      <c r="AJ348" s="106">
        <f t="shared" si="151"/>
        <v>0</v>
      </c>
      <c r="AK348" s="106">
        <f t="shared" si="160"/>
        <v>7.9000000000000025E-3</v>
      </c>
      <c r="AL348" s="107">
        <f t="shared" si="152"/>
        <v>5.7363750000000007</v>
      </c>
      <c r="AM348" s="108">
        <f>SUM(M348:V348)</f>
        <v>3.16</v>
      </c>
      <c r="AN348" s="108"/>
    </row>
    <row r="349" spans="1:40" ht="12.75">
      <c r="A349" s="89">
        <v>12</v>
      </c>
      <c r="B349" s="89">
        <v>22</v>
      </c>
      <c r="C349" s="96">
        <v>0.3</v>
      </c>
      <c r="D349" s="96">
        <v>0.32</v>
      </c>
      <c r="E349" s="97">
        <v>3.16</v>
      </c>
      <c r="F349" s="102">
        <f t="shared" si="157"/>
        <v>0.23850657266788353</v>
      </c>
      <c r="G349" s="89">
        <v>21</v>
      </c>
      <c r="H349" s="103">
        <f t="shared" si="139"/>
        <v>34.666666666666671</v>
      </c>
      <c r="I349" s="103">
        <f t="shared" si="140"/>
        <v>0.94875000000000009</v>
      </c>
      <c r="J349" s="89" t="s">
        <v>74</v>
      </c>
      <c r="K349" s="89">
        <v>4</v>
      </c>
      <c r="L349" s="105">
        <f t="shared" si="158"/>
        <v>3.0300000000000002</v>
      </c>
      <c r="M349" s="89">
        <v>1.57</v>
      </c>
      <c r="N349" s="89">
        <v>0.96</v>
      </c>
      <c r="Q349" s="89">
        <v>0.45</v>
      </c>
      <c r="R349" s="89">
        <v>0.05</v>
      </c>
      <c r="X349" s="106">
        <f t="shared" si="159"/>
        <v>9.3324000000000011E-3</v>
      </c>
      <c r="Y349" s="106">
        <f t="shared" si="141"/>
        <v>3.9250000000000005E-3</v>
      </c>
      <c r="Z349" s="106">
        <f t="shared" si="142"/>
        <v>2.4000000000000002E-3</v>
      </c>
      <c r="AA349" s="106">
        <f t="shared" si="143"/>
        <v>0</v>
      </c>
      <c r="AB349" s="106">
        <f t="shared" si="144"/>
        <v>0</v>
      </c>
      <c r="AC349" s="106">
        <f t="shared" si="145"/>
        <v>0</v>
      </c>
      <c r="AD349" s="106">
        <f t="shared" si="146"/>
        <v>0</v>
      </c>
      <c r="AE349" s="106">
        <f t="shared" si="147"/>
        <v>0</v>
      </c>
      <c r="AF349" s="172">
        <f t="shared" si="153"/>
        <v>6.3250000000000008E-3</v>
      </c>
      <c r="AG349" s="106">
        <f t="shared" si="148"/>
        <v>1.1250000000000001E-3</v>
      </c>
      <c r="AH349" s="106">
        <f t="shared" si="149"/>
        <v>1.2500000000000003E-4</v>
      </c>
      <c r="AI349" s="106">
        <f t="shared" si="150"/>
        <v>0</v>
      </c>
      <c r="AJ349" s="106">
        <f t="shared" si="151"/>
        <v>0</v>
      </c>
      <c r="AK349" s="106">
        <f t="shared" si="160"/>
        <v>7.5750000000000019E-3</v>
      </c>
      <c r="AL349" s="107">
        <f t="shared" si="152"/>
        <v>6.0909749999999994</v>
      </c>
      <c r="AM349" s="108">
        <f>SUM(M349:W349)</f>
        <v>3.0300000000000002</v>
      </c>
      <c r="AN349" s="108"/>
    </row>
    <row r="350" spans="1:40" ht="12.75">
      <c r="A350" s="89">
        <v>12</v>
      </c>
      <c r="B350" s="89">
        <v>22</v>
      </c>
      <c r="C350" s="96">
        <v>0.3</v>
      </c>
      <c r="D350" s="96">
        <v>0.32</v>
      </c>
      <c r="E350" s="97">
        <v>3.16</v>
      </c>
      <c r="F350" s="102">
        <f t="shared" si="157"/>
        <v>0.23850657266788353</v>
      </c>
      <c r="G350" s="89">
        <v>21</v>
      </c>
      <c r="H350" s="103">
        <f t="shared" si="139"/>
        <v>34.666666666666671</v>
      </c>
      <c r="I350" s="103">
        <f t="shared" si="140"/>
        <v>1.1850000000000003</v>
      </c>
      <c r="J350" s="89" t="s">
        <v>74</v>
      </c>
      <c r="K350" s="89">
        <v>5</v>
      </c>
      <c r="L350" s="105">
        <f t="shared" si="158"/>
        <v>3.16</v>
      </c>
      <c r="M350" s="89">
        <v>3.16</v>
      </c>
      <c r="X350" s="106">
        <f t="shared" si="159"/>
        <v>9.7327999999999998E-3</v>
      </c>
      <c r="Y350" s="106">
        <f t="shared" si="141"/>
        <v>7.9000000000000025E-3</v>
      </c>
      <c r="Z350" s="106">
        <f t="shared" si="142"/>
        <v>0</v>
      </c>
      <c r="AA350" s="106">
        <f t="shared" si="143"/>
        <v>0</v>
      </c>
      <c r="AB350" s="106">
        <f t="shared" si="144"/>
        <v>0</v>
      </c>
      <c r="AC350" s="106">
        <f t="shared" si="145"/>
        <v>0</v>
      </c>
      <c r="AD350" s="106">
        <f t="shared" si="146"/>
        <v>0</v>
      </c>
      <c r="AE350" s="106">
        <f t="shared" si="147"/>
        <v>0</v>
      </c>
      <c r="AF350" s="172">
        <f t="shared" si="153"/>
        <v>7.9000000000000025E-3</v>
      </c>
      <c r="AG350" s="106">
        <f t="shared" si="148"/>
        <v>0</v>
      </c>
      <c r="AH350" s="106">
        <f t="shared" si="149"/>
        <v>0</v>
      </c>
      <c r="AI350" s="106">
        <f t="shared" si="150"/>
        <v>0</v>
      </c>
      <c r="AJ350" s="106">
        <f t="shared" si="151"/>
        <v>0</v>
      </c>
      <c r="AK350" s="106">
        <f t="shared" si="160"/>
        <v>7.9000000000000025E-3</v>
      </c>
      <c r="AL350" s="107">
        <f t="shared" si="152"/>
        <v>7.6076999999999995</v>
      </c>
    </row>
    <row r="351" spans="1:40" ht="12.75">
      <c r="A351" s="89">
        <v>12</v>
      </c>
      <c r="B351" s="89">
        <v>22</v>
      </c>
      <c r="C351" s="96">
        <v>0.3</v>
      </c>
      <c r="D351" s="96">
        <v>0.32</v>
      </c>
      <c r="E351" s="97">
        <v>3.16</v>
      </c>
      <c r="F351" s="102">
        <f t="shared" si="157"/>
        <v>0.23850657266788353</v>
      </c>
      <c r="G351" s="89">
        <v>21</v>
      </c>
      <c r="H351" s="103">
        <f t="shared" si="139"/>
        <v>34.666666666666671</v>
      </c>
      <c r="I351" s="103">
        <f t="shared" si="140"/>
        <v>1.1025</v>
      </c>
      <c r="J351" s="89" t="s">
        <v>74</v>
      </c>
      <c r="K351" s="89">
        <v>6</v>
      </c>
      <c r="L351" s="105">
        <f t="shared" si="158"/>
        <v>3.16</v>
      </c>
      <c r="M351" s="89">
        <v>1.63</v>
      </c>
      <c r="N351" s="89">
        <v>1.31</v>
      </c>
      <c r="Q351" s="89">
        <v>0.12</v>
      </c>
      <c r="R351" s="89">
        <v>0.1</v>
      </c>
      <c r="X351" s="106">
        <f t="shared" si="159"/>
        <v>9.7327999999999998E-3</v>
      </c>
      <c r="Y351" s="106">
        <f t="shared" si="141"/>
        <v>4.0750000000000005E-3</v>
      </c>
      <c r="Z351" s="106">
        <f t="shared" si="142"/>
        <v>3.2750000000000001E-3</v>
      </c>
      <c r="AA351" s="106">
        <f t="shared" si="143"/>
        <v>0</v>
      </c>
      <c r="AB351" s="106">
        <f t="shared" si="144"/>
        <v>0</v>
      </c>
      <c r="AC351" s="106">
        <f t="shared" si="145"/>
        <v>0</v>
      </c>
      <c r="AD351" s="106">
        <f t="shared" si="146"/>
        <v>0</v>
      </c>
      <c r="AE351" s="106">
        <f t="shared" si="147"/>
        <v>0</v>
      </c>
      <c r="AF351" s="172">
        <f t="shared" si="153"/>
        <v>7.3500000000000006E-3</v>
      </c>
      <c r="AG351" s="106">
        <f t="shared" si="148"/>
        <v>3.0000000000000003E-4</v>
      </c>
      <c r="AH351" s="106">
        <f t="shared" si="149"/>
        <v>2.5000000000000006E-4</v>
      </c>
      <c r="AI351" s="106">
        <f t="shared" si="150"/>
        <v>0</v>
      </c>
      <c r="AJ351" s="106">
        <f t="shared" si="151"/>
        <v>0</v>
      </c>
      <c r="AK351" s="106">
        <f t="shared" si="160"/>
        <v>7.9000000000000025E-3</v>
      </c>
      <c r="AL351" s="107">
        <f t="shared" si="152"/>
        <v>7.0780499999999993</v>
      </c>
      <c r="AM351" s="108">
        <f>SUM(M351:R351)</f>
        <v>3.16</v>
      </c>
      <c r="AN351" s="108"/>
    </row>
    <row r="352" spans="1:40" ht="12.75">
      <c r="A352" s="89">
        <v>12</v>
      </c>
      <c r="B352" s="89">
        <v>22</v>
      </c>
      <c r="C352" s="96">
        <v>0.3</v>
      </c>
      <c r="D352" s="96">
        <v>0.32</v>
      </c>
      <c r="E352" s="97">
        <v>3.16</v>
      </c>
      <c r="F352" s="102">
        <f t="shared" si="157"/>
        <v>0.23850657266788353</v>
      </c>
      <c r="G352" s="89">
        <v>21</v>
      </c>
      <c r="H352" s="103">
        <f t="shared" si="139"/>
        <v>34.666666666666671</v>
      </c>
      <c r="I352" s="103">
        <f t="shared" si="140"/>
        <v>1.0387500000000001</v>
      </c>
      <c r="J352" s="89" t="s">
        <v>74</v>
      </c>
      <c r="K352" s="89">
        <v>7</v>
      </c>
      <c r="L352" s="105">
        <f t="shared" si="158"/>
        <v>3.16</v>
      </c>
      <c r="M352" s="89">
        <v>2.77</v>
      </c>
      <c r="Q352" s="89">
        <v>0.39</v>
      </c>
      <c r="X352" s="106">
        <f t="shared" si="159"/>
        <v>9.7327999999999998E-3</v>
      </c>
      <c r="Y352" s="106">
        <f t="shared" si="141"/>
        <v>6.9250000000000006E-3</v>
      </c>
      <c r="Z352" s="106">
        <f t="shared" si="142"/>
        <v>0</v>
      </c>
      <c r="AA352" s="106">
        <f t="shared" si="143"/>
        <v>0</v>
      </c>
      <c r="AB352" s="106">
        <f t="shared" si="144"/>
        <v>0</v>
      </c>
      <c r="AC352" s="106">
        <f t="shared" si="145"/>
        <v>0</v>
      </c>
      <c r="AD352" s="106">
        <f t="shared" si="146"/>
        <v>0</v>
      </c>
      <c r="AE352" s="106">
        <f t="shared" si="147"/>
        <v>0</v>
      </c>
      <c r="AF352" s="172">
        <f t="shared" si="153"/>
        <v>6.9250000000000006E-3</v>
      </c>
      <c r="AG352" s="106">
        <f t="shared" si="148"/>
        <v>9.7500000000000017E-4</v>
      </c>
      <c r="AH352" s="106">
        <f t="shared" si="149"/>
        <v>0</v>
      </c>
      <c r="AI352" s="106">
        <f t="shared" si="150"/>
        <v>0</v>
      </c>
      <c r="AJ352" s="106">
        <f t="shared" si="151"/>
        <v>0</v>
      </c>
      <c r="AK352" s="106">
        <f t="shared" si="160"/>
        <v>7.9000000000000025E-3</v>
      </c>
      <c r="AL352" s="107">
        <f t="shared" si="152"/>
        <v>6.6687749999999992</v>
      </c>
      <c r="AM352" s="108">
        <f>SUM(M352:Q352)</f>
        <v>3.16</v>
      </c>
      <c r="AN352" s="108"/>
    </row>
    <row r="353" spans="1:40" ht="12.75">
      <c r="A353" s="89">
        <v>12</v>
      </c>
      <c r="B353" s="89">
        <v>22</v>
      </c>
      <c r="C353" s="96">
        <v>0.3</v>
      </c>
      <c r="D353" s="96">
        <v>0.32</v>
      </c>
      <c r="E353" s="97">
        <v>3.16</v>
      </c>
      <c r="F353" s="102">
        <f t="shared" si="157"/>
        <v>0.23850657266788353</v>
      </c>
      <c r="G353" s="89">
        <v>21</v>
      </c>
      <c r="H353" s="103">
        <f t="shared" si="139"/>
        <v>34.666666666666671</v>
      </c>
      <c r="I353" s="103">
        <f t="shared" si="140"/>
        <v>1.0349999999999999</v>
      </c>
      <c r="J353" s="89" t="s">
        <v>74</v>
      </c>
      <c r="K353" s="89">
        <v>8</v>
      </c>
      <c r="L353" s="105">
        <f t="shared" si="158"/>
        <v>3.1599999999999997</v>
      </c>
      <c r="M353" s="89">
        <v>2.76</v>
      </c>
      <c r="Q353" s="89">
        <v>0.4</v>
      </c>
      <c r="X353" s="106">
        <f t="shared" si="159"/>
        <v>9.7327999999999981E-3</v>
      </c>
      <c r="Y353" s="106">
        <f t="shared" si="141"/>
        <v>6.8999999999999999E-3</v>
      </c>
      <c r="Z353" s="106">
        <f t="shared" si="142"/>
        <v>0</v>
      </c>
      <c r="AA353" s="106">
        <f t="shared" si="143"/>
        <v>0</v>
      </c>
      <c r="AB353" s="106">
        <f t="shared" si="144"/>
        <v>0</v>
      </c>
      <c r="AC353" s="106">
        <f t="shared" si="145"/>
        <v>0</v>
      </c>
      <c r="AD353" s="106">
        <f t="shared" si="146"/>
        <v>0</v>
      </c>
      <c r="AE353" s="106">
        <f t="shared" si="147"/>
        <v>0</v>
      </c>
      <c r="AF353" s="172">
        <f t="shared" si="153"/>
        <v>6.8999999999999999E-3</v>
      </c>
      <c r="AG353" s="106">
        <f t="shared" si="148"/>
        <v>1.0000000000000002E-3</v>
      </c>
      <c r="AH353" s="106">
        <f t="shared" si="149"/>
        <v>0</v>
      </c>
      <c r="AI353" s="106">
        <f t="shared" si="150"/>
        <v>0</v>
      </c>
      <c r="AJ353" s="106">
        <f t="shared" si="151"/>
        <v>0</v>
      </c>
      <c r="AK353" s="106">
        <f t="shared" si="160"/>
        <v>7.9000000000000008E-3</v>
      </c>
      <c r="AL353" s="107">
        <f t="shared" si="152"/>
        <v>6.6446999999999985</v>
      </c>
      <c r="AM353" s="108">
        <f>SUM(M353:Q353)</f>
        <v>3.1599999999999997</v>
      </c>
      <c r="AN353" s="108"/>
    </row>
    <row r="354" spans="1:40" ht="12.75">
      <c r="A354" s="89">
        <v>12</v>
      </c>
      <c r="B354" s="89">
        <v>22</v>
      </c>
      <c r="C354" s="96">
        <v>0.3</v>
      </c>
      <c r="D354" s="96">
        <v>0.32</v>
      </c>
      <c r="E354" s="97">
        <v>3.16</v>
      </c>
      <c r="F354" s="102">
        <f t="shared" si="157"/>
        <v>0.23850657266788353</v>
      </c>
      <c r="G354" s="89">
        <v>21</v>
      </c>
      <c r="H354" s="103">
        <f t="shared" si="139"/>
        <v>34.666666666666671</v>
      </c>
      <c r="I354" s="103">
        <f t="shared" si="140"/>
        <v>1.1100000000000001</v>
      </c>
      <c r="J354" s="89" t="s">
        <v>74</v>
      </c>
      <c r="K354" s="89">
        <v>9</v>
      </c>
      <c r="L354" s="105">
        <f t="shared" si="158"/>
        <v>3.16</v>
      </c>
      <c r="M354" s="89">
        <v>1.99</v>
      </c>
      <c r="N354" s="89">
        <v>0.97</v>
      </c>
      <c r="Q354" s="89">
        <v>0.12</v>
      </c>
      <c r="R354" s="89">
        <v>0.08</v>
      </c>
      <c r="X354" s="106">
        <f t="shared" si="159"/>
        <v>9.7327999999999998E-3</v>
      </c>
      <c r="Y354" s="106">
        <f t="shared" si="141"/>
        <v>4.9750000000000003E-3</v>
      </c>
      <c r="Z354" s="106">
        <f t="shared" si="142"/>
        <v>2.4250000000000001E-3</v>
      </c>
      <c r="AA354" s="106">
        <f t="shared" si="143"/>
        <v>0</v>
      </c>
      <c r="AB354" s="106">
        <f t="shared" si="144"/>
        <v>0</v>
      </c>
      <c r="AC354" s="106">
        <f t="shared" si="145"/>
        <v>0</v>
      </c>
      <c r="AD354" s="106">
        <f t="shared" si="146"/>
        <v>0</v>
      </c>
      <c r="AE354" s="106">
        <f t="shared" si="147"/>
        <v>0</v>
      </c>
      <c r="AF354" s="172">
        <f t="shared" si="153"/>
        <v>7.4000000000000003E-3</v>
      </c>
      <c r="AG354" s="106">
        <f t="shared" si="148"/>
        <v>3.0000000000000003E-4</v>
      </c>
      <c r="AH354" s="106">
        <f t="shared" si="149"/>
        <v>2.0000000000000001E-4</v>
      </c>
      <c r="AI354" s="106">
        <f t="shared" si="150"/>
        <v>0</v>
      </c>
      <c r="AJ354" s="106">
        <f t="shared" si="151"/>
        <v>0</v>
      </c>
      <c r="AK354" s="106">
        <f t="shared" si="160"/>
        <v>7.9000000000000025E-3</v>
      </c>
      <c r="AL354" s="107">
        <f t="shared" si="152"/>
        <v>7.126199999999999</v>
      </c>
      <c r="AM354" s="108">
        <f>SUM(M354:R354)</f>
        <v>3.16</v>
      </c>
      <c r="AN354" s="108"/>
    </row>
    <row r="355" spans="1:40" ht="12.75">
      <c r="A355" s="89">
        <v>12</v>
      </c>
      <c r="B355" s="89">
        <v>22</v>
      </c>
      <c r="C355" s="96">
        <v>0.3</v>
      </c>
      <c r="D355" s="96">
        <v>0.32</v>
      </c>
      <c r="E355" s="97">
        <v>3.16</v>
      </c>
      <c r="F355" s="102">
        <f t="shared" si="157"/>
        <v>0.23850657266788353</v>
      </c>
      <c r="G355" s="89">
        <v>21</v>
      </c>
      <c r="H355" s="103">
        <f t="shared" si="139"/>
        <v>34.666666666666671</v>
      </c>
      <c r="I355" s="103">
        <f t="shared" si="140"/>
        <v>0.88875000000000004</v>
      </c>
      <c r="J355" s="89" t="s">
        <v>77</v>
      </c>
      <c r="K355" s="89">
        <v>1</v>
      </c>
      <c r="L355" s="105">
        <f t="shared" si="158"/>
        <v>3.16</v>
      </c>
      <c r="M355" s="89">
        <v>3.16</v>
      </c>
      <c r="W355" s="89" t="s">
        <v>106</v>
      </c>
      <c r="X355" s="106">
        <f t="shared" si="159"/>
        <v>7.3438400000000008E-3</v>
      </c>
      <c r="Y355" s="106">
        <f t="shared" si="141"/>
        <v>5.9250000000000006E-3</v>
      </c>
      <c r="Z355" s="106">
        <f t="shared" si="142"/>
        <v>0</v>
      </c>
      <c r="AA355" s="106">
        <f t="shared" si="143"/>
        <v>0</v>
      </c>
      <c r="AB355" s="106">
        <f t="shared" si="144"/>
        <v>0</v>
      </c>
      <c r="AC355" s="106">
        <f t="shared" si="145"/>
        <v>0</v>
      </c>
      <c r="AD355" s="106">
        <f t="shared" si="146"/>
        <v>0</v>
      </c>
      <c r="AE355" s="106">
        <f t="shared" si="147"/>
        <v>0</v>
      </c>
      <c r="AF355" s="172">
        <f t="shared" si="153"/>
        <v>5.9250000000000006E-3</v>
      </c>
      <c r="AG355" s="106">
        <f t="shared" si="148"/>
        <v>0</v>
      </c>
      <c r="AH355" s="106">
        <f t="shared" si="149"/>
        <v>0</v>
      </c>
      <c r="AI355" s="106">
        <f t="shared" si="150"/>
        <v>0</v>
      </c>
      <c r="AJ355" s="106">
        <f t="shared" si="151"/>
        <v>0</v>
      </c>
      <c r="AK355" s="106">
        <f t="shared" si="160"/>
        <v>5.9250000000000006E-3</v>
      </c>
      <c r="AL355" s="107">
        <f t="shared" si="152"/>
        <v>5.6346750000000005</v>
      </c>
    </row>
    <row r="356" spans="1:40" ht="12.75">
      <c r="A356" s="89">
        <v>12</v>
      </c>
      <c r="B356" s="89">
        <v>22</v>
      </c>
      <c r="C356" s="96">
        <v>0.3</v>
      </c>
      <c r="D356" s="96">
        <v>0.32</v>
      </c>
      <c r="E356" s="97">
        <v>3.16</v>
      </c>
      <c r="F356" s="102">
        <f t="shared" si="157"/>
        <v>0.23850657266788353</v>
      </c>
      <c r="G356" s="89">
        <v>21</v>
      </c>
      <c r="H356" s="103">
        <f t="shared" si="139"/>
        <v>34.666666666666671</v>
      </c>
      <c r="I356" s="103">
        <f t="shared" si="140"/>
        <v>0.86343749999999986</v>
      </c>
      <c r="J356" s="89" t="s">
        <v>77</v>
      </c>
      <c r="K356" s="89">
        <v>2</v>
      </c>
      <c r="L356" s="105">
        <f t="shared" si="158"/>
        <v>3.1599999999999997</v>
      </c>
      <c r="M356" s="89">
        <v>1.4</v>
      </c>
      <c r="N356" s="89">
        <v>1.67</v>
      </c>
      <c r="Q356" s="89">
        <v>0.09</v>
      </c>
      <c r="X356" s="106">
        <f t="shared" si="159"/>
        <v>7.3438399999999999E-3</v>
      </c>
      <c r="Y356" s="106">
        <f t="shared" si="141"/>
        <v>2.6249999999999997E-3</v>
      </c>
      <c r="Z356" s="106">
        <f t="shared" si="142"/>
        <v>3.1312499999999999E-3</v>
      </c>
      <c r="AA356" s="106">
        <f t="shared" si="143"/>
        <v>0</v>
      </c>
      <c r="AB356" s="106">
        <f t="shared" si="144"/>
        <v>0</v>
      </c>
      <c r="AC356" s="106">
        <f t="shared" si="145"/>
        <v>0</v>
      </c>
      <c r="AD356" s="106">
        <f t="shared" si="146"/>
        <v>0</v>
      </c>
      <c r="AE356" s="106">
        <f t="shared" si="147"/>
        <v>0</v>
      </c>
      <c r="AF356" s="172">
        <f t="shared" si="153"/>
        <v>5.7562499999999992E-3</v>
      </c>
      <c r="AG356" s="106">
        <f t="shared" si="148"/>
        <v>1.6874999999999998E-4</v>
      </c>
      <c r="AH356" s="106">
        <f t="shared" si="149"/>
        <v>0</v>
      </c>
      <c r="AI356" s="106">
        <f t="shared" si="150"/>
        <v>0</v>
      </c>
      <c r="AJ356" s="106">
        <f t="shared" si="151"/>
        <v>0</v>
      </c>
      <c r="AK356" s="106">
        <f t="shared" si="160"/>
        <v>5.9249999999999997E-3</v>
      </c>
      <c r="AL356" s="107">
        <f t="shared" si="152"/>
        <v>5.4741937499999995</v>
      </c>
      <c r="AM356" s="108">
        <f>SUM(M356:Q356)</f>
        <v>3.1599999999999997</v>
      </c>
      <c r="AN356" s="108"/>
    </row>
    <row r="357" spans="1:40" ht="12.75">
      <c r="A357" s="89">
        <v>12</v>
      </c>
      <c r="B357" s="89">
        <v>22</v>
      </c>
      <c r="C357" s="96">
        <v>0.3</v>
      </c>
      <c r="D357" s="96">
        <v>0.32</v>
      </c>
      <c r="E357" s="97">
        <v>3.16</v>
      </c>
      <c r="F357" s="102">
        <f t="shared" si="157"/>
        <v>0.23850657266788353</v>
      </c>
      <c r="G357" s="89">
        <v>21</v>
      </c>
      <c r="H357" s="103">
        <f t="shared" si="139"/>
        <v>34.666666666666671</v>
      </c>
      <c r="I357" s="103">
        <f t="shared" si="140"/>
        <v>0.68343750000000003</v>
      </c>
      <c r="J357" s="89" t="s">
        <v>77</v>
      </c>
      <c r="K357" s="89">
        <v>3</v>
      </c>
      <c r="L357" s="105">
        <f t="shared" si="158"/>
        <v>2.4300000000000002</v>
      </c>
      <c r="M357" s="89">
        <v>2.4300000000000002</v>
      </c>
      <c r="X357" s="106">
        <f t="shared" si="159"/>
        <v>5.6473200000000008E-3</v>
      </c>
      <c r="Y357" s="106">
        <f t="shared" si="141"/>
        <v>4.5562500000000004E-3</v>
      </c>
      <c r="Z357" s="106">
        <f t="shared" si="142"/>
        <v>0</v>
      </c>
      <c r="AA357" s="106">
        <f t="shared" si="143"/>
        <v>0</v>
      </c>
      <c r="AB357" s="106">
        <f t="shared" si="144"/>
        <v>0</v>
      </c>
      <c r="AC357" s="106">
        <f t="shared" si="145"/>
        <v>0</v>
      </c>
      <c r="AD357" s="106">
        <f t="shared" si="146"/>
        <v>0</v>
      </c>
      <c r="AE357" s="106">
        <f t="shared" si="147"/>
        <v>0</v>
      </c>
      <c r="AF357" s="172">
        <f t="shared" si="153"/>
        <v>4.5562500000000004E-3</v>
      </c>
      <c r="AG357" s="106">
        <f t="shared" si="148"/>
        <v>0</v>
      </c>
      <c r="AH357" s="106">
        <f t="shared" si="149"/>
        <v>0</v>
      </c>
      <c r="AI357" s="106">
        <f t="shared" si="150"/>
        <v>0</v>
      </c>
      <c r="AJ357" s="106">
        <f t="shared" si="151"/>
        <v>0</v>
      </c>
      <c r="AK357" s="106">
        <f t="shared" si="160"/>
        <v>4.5562500000000004E-3</v>
      </c>
      <c r="AL357" s="107">
        <f t="shared" si="152"/>
        <v>4.3329937500000009</v>
      </c>
    </row>
    <row r="358" spans="1:40" ht="12.75">
      <c r="A358" s="89">
        <v>12</v>
      </c>
      <c r="B358" s="89">
        <v>22</v>
      </c>
      <c r="C358" s="96">
        <v>0.3</v>
      </c>
      <c r="D358" s="96">
        <v>0.32</v>
      </c>
      <c r="E358" s="97">
        <v>3.16</v>
      </c>
      <c r="F358" s="102">
        <f t="shared" si="157"/>
        <v>0.23850657266788353</v>
      </c>
      <c r="G358" s="89">
        <v>21</v>
      </c>
      <c r="H358" s="103">
        <f t="shared" si="139"/>
        <v>34.666666666666671</v>
      </c>
      <c r="I358" s="103">
        <f t="shared" si="140"/>
        <v>0.82687499999999992</v>
      </c>
      <c r="J358" s="89" t="s">
        <v>77</v>
      </c>
      <c r="K358" s="89">
        <v>4</v>
      </c>
      <c r="L358" s="105">
        <f t="shared" si="158"/>
        <v>2.94</v>
      </c>
      <c r="M358" s="89">
        <v>2.94</v>
      </c>
      <c r="X358" s="106">
        <f t="shared" si="159"/>
        <v>6.8325600000000005E-3</v>
      </c>
      <c r="Y358" s="106">
        <f t="shared" si="141"/>
        <v>5.5124999999999992E-3</v>
      </c>
      <c r="Z358" s="106">
        <f t="shared" si="142"/>
        <v>0</v>
      </c>
      <c r="AA358" s="106">
        <f t="shared" si="143"/>
        <v>0</v>
      </c>
      <c r="AB358" s="106">
        <f t="shared" si="144"/>
        <v>0</v>
      </c>
      <c r="AC358" s="106">
        <f t="shared" si="145"/>
        <v>0</v>
      </c>
      <c r="AD358" s="106">
        <f t="shared" si="146"/>
        <v>0</v>
      </c>
      <c r="AE358" s="106">
        <f t="shared" si="147"/>
        <v>0</v>
      </c>
      <c r="AF358" s="172">
        <f t="shared" si="153"/>
        <v>5.5124999999999992E-3</v>
      </c>
      <c r="AG358" s="106">
        <f t="shared" si="148"/>
        <v>0</v>
      </c>
      <c r="AH358" s="106">
        <f t="shared" si="149"/>
        <v>0</v>
      </c>
      <c r="AI358" s="106">
        <f t="shared" si="150"/>
        <v>0</v>
      </c>
      <c r="AJ358" s="106">
        <f t="shared" si="151"/>
        <v>0</v>
      </c>
      <c r="AK358" s="106">
        <f t="shared" si="160"/>
        <v>5.5124999999999992E-3</v>
      </c>
      <c r="AL358" s="107">
        <f t="shared" si="152"/>
        <v>5.2423875000000004</v>
      </c>
    </row>
    <row r="359" spans="1:40" ht="12.75">
      <c r="A359" s="89">
        <v>12</v>
      </c>
      <c r="B359" s="89">
        <v>22</v>
      </c>
      <c r="C359" s="96">
        <v>0.3</v>
      </c>
      <c r="D359" s="96">
        <v>0.32</v>
      </c>
      <c r="E359" s="97">
        <v>3.16</v>
      </c>
      <c r="F359" s="102">
        <f t="shared" si="157"/>
        <v>0.23850657266788353</v>
      </c>
      <c r="G359" s="89">
        <v>21</v>
      </c>
      <c r="H359" s="103">
        <f t="shared" si="139"/>
        <v>34.666666666666671</v>
      </c>
      <c r="I359" s="103">
        <f t="shared" si="140"/>
        <v>1.1850000000000003</v>
      </c>
      <c r="J359" s="89" t="s">
        <v>78</v>
      </c>
      <c r="K359" s="89">
        <v>1</v>
      </c>
      <c r="L359" s="105">
        <f t="shared" si="158"/>
        <v>3.16</v>
      </c>
      <c r="M359" s="89">
        <v>3.16</v>
      </c>
      <c r="X359" s="106">
        <f t="shared" si="159"/>
        <v>8.873279999999999E-3</v>
      </c>
      <c r="Y359" s="106">
        <f t="shared" si="141"/>
        <v>7.9000000000000025E-3</v>
      </c>
      <c r="Z359" s="106">
        <f t="shared" si="142"/>
        <v>0</v>
      </c>
      <c r="AA359" s="106">
        <f t="shared" si="143"/>
        <v>0</v>
      </c>
      <c r="AB359" s="106">
        <f t="shared" si="144"/>
        <v>0</v>
      </c>
      <c r="AC359" s="106">
        <f t="shared" si="145"/>
        <v>0</v>
      </c>
      <c r="AD359" s="106">
        <f t="shared" si="146"/>
        <v>0</v>
      </c>
      <c r="AE359" s="106">
        <f t="shared" si="147"/>
        <v>0</v>
      </c>
      <c r="AF359" s="172">
        <f t="shared" si="153"/>
        <v>7.9000000000000025E-3</v>
      </c>
      <c r="AG359" s="106">
        <f t="shared" si="148"/>
        <v>0</v>
      </c>
      <c r="AH359" s="106">
        <f t="shared" si="149"/>
        <v>0</v>
      </c>
      <c r="AI359" s="106">
        <f t="shared" si="150"/>
        <v>0</v>
      </c>
      <c r="AJ359" s="106">
        <f t="shared" si="151"/>
        <v>0</v>
      </c>
      <c r="AK359" s="106">
        <f t="shared" si="160"/>
        <v>7.9000000000000025E-3</v>
      </c>
      <c r="AL359" s="107">
        <f t="shared" si="152"/>
        <v>7.6076999999999995</v>
      </c>
    </row>
    <row r="360" spans="1:40" ht="12.75">
      <c r="A360" s="89">
        <v>12</v>
      </c>
      <c r="B360" s="89">
        <v>22</v>
      </c>
      <c r="C360" s="96">
        <v>0.3</v>
      </c>
      <c r="D360" s="96">
        <v>0.32</v>
      </c>
      <c r="E360" s="97">
        <v>3.16</v>
      </c>
      <c r="F360" s="102">
        <f t="shared" si="157"/>
        <v>0.23850657266788353</v>
      </c>
      <c r="G360" s="89">
        <v>21</v>
      </c>
      <c r="H360" s="103">
        <f t="shared" si="139"/>
        <v>34.666666666666671</v>
      </c>
      <c r="I360" s="103">
        <f t="shared" si="140"/>
        <v>0.9</v>
      </c>
      <c r="J360" s="89" t="s">
        <v>78</v>
      </c>
      <c r="K360" s="89">
        <v>2</v>
      </c>
      <c r="L360" s="105">
        <f t="shared" si="158"/>
        <v>2.4</v>
      </c>
      <c r="M360" s="89">
        <v>2.4</v>
      </c>
      <c r="X360" s="106">
        <f t="shared" si="159"/>
        <v>6.7391999999999999E-3</v>
      </c>
      <c r="Y360" s="106">
        <f t="shared" si="141"/>
        <v>6.0000000000000001E-3</v>
      </c>
      <c r="Z360" s="106">
        <f t="shared" si="142"/>
        <v>0</v>
      </c>
      <c r="AA360" s="106">
        <f t="shared" si="143"/>
        <v>0</v>
      </c>
      <c r="AB360" s="106">
        <f t="shared" si="144"/>
        <v>0</v>
      </c>
      <c r="AC360" s="106">
        <f t="shared" si="145"/>
        <v>0</v>
      </c>
      <c r="AD360" s="106">
        <f t="shared" si="146"/>
        <v>0</v>
      </c>
      <c r="AE360" s="106">
        <f t="shared" si="147"/>
        <v>0</v>
      </c>
      <c r="AF360" s="172">
        <f t="shared" si="153"/>
        <v>6.0000000000000001E-3</v>
      </c>
      <c r="AG360" s="106">
        <f t="shared" si="148"/>
        <v>0</v>
      </c>
      <c r="AH360" s="106">
        <f t="shared" si="149"/>
        <v>0</v>
      </c>
      <c r="AI360" s="106">
        <f t="shared" si="150"/>
        <v>0</v>
      </c>
      <c r="AJ360" s="106">
        <f t="shared" si="151"/>
        <v>0</v>
      </c>
      <c r="AK360" s="106">
        <f t="shared" si="160"/>
        <v>6.0000000000000001E-3</v>
      </c>
      <c r="AL360" s="107">
        <f t="shared" si="152"/>
        <v>5.7779999999999996</v>
      </c>
    </row>
    <row r="361" spans="1:40" ht="12.75">
      <c r="A361" s="89">
        <v>12</v>
      </c>
      <c r="B361" s="89">
        <v>22</v>
      </c>
      <c r="C361" s="96">
        <v>0.3</v>
      </c>
      <c r="D361" s="96">
        <v>0.32</v>
      </c>
      <c r="E361" s="97">
        <v>3.16</v>
      </c>
      <c r="F361" s="102">
        <f t="shared" si="157"/>
        <v>0.23850657266788353</v>
      </c>
      <c r="G361" s="89">
        <v>21</v>
      </c>
      <c r="H361" s="103">
        <f t="shared" si="139"/>
        <v>34.666666666666671</v>
      </c>
      <c r="I361" s="103">
        <f t="shared" si="140"/>
        <v>1.2087000000000003</v>
      </c>
      <c r="J361" s="89" t="s">
        <v>79</v>
      </c>
      <c r="K361" s="89">
        <v>6</v>
      </c>
      <c r="L361" s="97">
        <v>3.16</v>
      </c>
      <c r="X361" s="106">
        <f>L361*VLOOKUP(J361,dimension,2,FALSE)*VLOOKUP(J361,dimension,3,FALSE)*K361</f>
        <v>1.008672E-2</v>
      </c>
      <c r="Y361" s="106">
        <f t="shared" si="141"/>
        <v>0</v>
      </c>
      <c r="Z361" s="106">
        <f t="shared" si="142"/>
        <v>0</v>
      </c>
      <c r="AA361" s="106">
        <f t="shared" si="143"/>
        <v>0</v>
      </c>
      <c r="AB361" s="106">
        <f t="shared" si="144"/>
        <v>0</v>
      </c>
      <c r="AC361" s="106">
        <f t="shared" si="145"/>
        <v>0</v>
      </c>
      <c r="AD361" s="106">
        <f t="shared" si="146"/>
        <v>0</v>
      </c>
      <c r="AE361" s="106">
        <f t="shared" si="147"/>
        <v>8.0580000000000027E-3</v>
      </c>
      <c r="AF361" s="172">
        <f t="shared" si="153"/>
        <v>8.0580000000000027E-3</v>
      </c>
      <c r="AG361" s="106">
        <f t="shared" si="148"/>
        <v>0</v>
      </c>
      <c r="AH361" s="106">
        <f t="shared" si="149"/>
        <v>0</v>
      </c>
      <c r="AI361" s="106">
        <f t="shared" si="150"/>
        <v>0</v>
      </c>
      <c r="AJ361" s="106">
        <f t="shared" si="151"/>
        <v>0</v>
      </c>
      <c r="AK361" s="106">
        <f>L361*VLOOKUP(J361,dimension,4,FALSE)*VLOOKUP(J361,dimension,5,FALSE)*K361</f>
        <v>8.0580000000000027E-3</v>
      </c>
      <c r="AL361" s="107">
        <f t="shared" si="152"/>
        <v>6.8895900000000019</v>
      </c>
    </row>
    <row r="362" spans="1:40" ht="12.75">
      <c r="A362" s="89">
        <v>12</v>
      </c>
      <c r="B362" s="89">
        <v>23</v>
      </c>
      <c r="C362" s="96">
        <v>0.32</v>
      </c>
      <c r="D362" s="96">
        <v>0.34</v>
      </c>
      <c r="E362" s="97">
        <v>3.47</v>
      </c>
      <c r="F362" s="102">
        <f t="shared" si="157"/>
        <v>0.296788614179118</v>
      </c>
      <c r="G362" s="89">
        <v>22</v>
      </c>
      <c r="H362" s="103">
        <f t="shared" si="139"/>
        <v>36</v>
      </c>
      <c r="I362" s="103">
        <f t="shared" si="140"/>
        <v>1.0350000000000001</v>
      </c>
      <c r="J362" s="89" t="s">
        <v>74</v>
      </c>
      <c r="K362" s="89">
        <v>1</v>
      </c>
      <c r="L362" s="105">
        <f t="shared" ref="L362:L377" si="161">SUM(M362:V362)</f>
        <v>3.26</v>
      </c>
      <c r="M362" s="89">
        <v>1.9</v>
      </c>
      <c r="Q362" s="89">
        <v>0.42</v>
      </c>
      <c r="R362" s="89">
        <v>0.08</v>
      </c>
      <c r="V362" s="89">
        <v>0.86</v>
      </c>
      <c r="X362" s="106">
        <f t="shared" ref="X362:X377" si="162">L362*VLOOKUP(J362,dimension,2,FALSE)*VLOOKUP(J362,dimension,3,FALSE)</f>
        <v>1.0040800000000001E-2</v>
      </c>
      <c r="Y362" s="106">
        <f t="shared" si="141"/>
        <v>4.7500000000000007E-3</v>
      </c>
      <c r="Z362" s="106">
        <f t="shared" si="142"/>
        <v>0</v>
      </c>
      <c r="AA362" s="106">
        <f t="shared" si="143"/>
        <v>0</v>
      </c>
      <c r="AB362" s="106">
        <f t="shared" si="144"/>
        <v>0</v>
      </c>
      <c r="AC362" s="106">
        <f t="shared" si="145"/>
        <v>0</v>
      </c>
      <c r="AD362" s="106">
        <f t="shared" si="146"/>
        <v>2.1500000000000004E-3</v>
      </c>
      <c r="AE362" s="106">
        <f t="shared" si="147"/>
        <v>0</v>
      </c>
      <c r="AF362" s="172">
        <f t="shared" si="153"/>
        <v>6.9000000000000016E-3</v>
      </c>
      <c r="AG362" s="106">
        <f t="shared" si="148"/>
        <v>1.0500000000000002E-3</v>
      </c>
      <c r="AH362" s="106">
        <f t="shared" si="149"/>
        <v>2.0000000000000001E-4</v>
      </c>
      <c r="AI362" s="106">
        <f t="shared" si="150"/>
        <v>0</v>
      </c>
      <c r="AJ362" s="106">
        <f t="shared" si="151"/>
        <v>0</v>
      </c>
      <c r="AK362" s="106">
        <f t="shared" ref="AK362:AK377" si="163">L362*VLOOKUP(J362,dimension,4,FALSE)*VLOOKUP(J362,dimension,5,FALSE)</f>
        <v>8.150000000000001E-3</v>
      </c>
      <c r="AL362" s="107">
        <f t="shared" si="152"/>
        <v>6.180299999999999</v>
      </c>
    </row>
    <row r="363" spans="1:40" ht="12.75">
      <c r="A363" s="89">
        <v>12</v>
      </c>
      <c r="B363" s="89">
        <v>23</v>
      </c>
      <c r="C363" s="96">
        <v>0.32</v>
      </c>
      <c r="D363" s="96">
        <v>0.34</v>
      </c>
      <c r="E363" s="97">
        <v>3.47</v>
      </c>
      <c r="F363" s="102">
        <f t="shared" si="157"/>
        <v>0.296788614179118</v>
      </c>
      <c r="G363" s="89">
        <v>22</v>
      </c>
      <c r="H363" s="103">
        <f t="shared" si="139"/>
        <v>36</v>
      </c>
      <c r="I363" s="103">
        <f t="shared" si="140"/>
        <v>1.2412500000000002</v>
      </c>
      <c r="J363" s="89" t="s">
        <v>74</v>
      </c>
      <c r="K363" s="89">
        <v>2</v>
      </c>
      <c r="L363" s="105">
        <f t="shared" si="161"/>
        <v>3.31</v>
      </c>
      <c r="O363" s="89">
        <v>3.31</v>
      </c>
      <c r="X363" s="106">
        <f t="shared" si="162"/>
        <v>1.01948E-2</v>
      </c>
      <c r="Y363" s="106">
        <f t="shared" si="141"/>
        <v>0</v>
      </c>
      <c r="Z363" s="106">
        <f t="shared" si="142"/>
        <v>0</v>
      </c>
      <c r="AA363" s="106">
        <f t="shared" si="143"/>
        <v>8.2750000000000011E-3</v>
      </c>
      <c r="AB363" s="106">
        <f t="shared" si="144"/>
        <v>0</v>
      </c>
      <c r="AC363" s="106">
        <f t="shared" si="145"/>
        <v>0</v>
      </c>
      <c r="AD363" s="106">
        <f t="shared" si="146"/>
        <v>0</v>
      </c>
      <c r="AE363" s="106">
        <f t="shared" si="147"/>
        <v>0</v>
      </c>
      <c r="AF363" s="172">
        <f t="shared" si="153"/>
        <v>8.2750000000000011E-3</v>
      </c>
      <c r="AG363" s="106">
        <f t="shared" si="148"/>
        <v>0</v>
      </c>
      <c r="AH363" s="106">
        <f t="shared" si="149"/>
        <v>0</v>
      </c>
      <c r="AI363" s="106">
        <f t="shared" si="150"/>
        <v>0</v>
      </c>
      <c r="AJ363" s="106">
        <f t="shared" si="151"/>
        <v>0</v>
      </c>
      <c r="AK363" s="106">
        <f t="shared" si="163"/>
        <v>8.2750000000000011E-3</v>
      </c>
      <c r="AL363" s="107">
        <f t="shared" si="152"/>
        <v>7.0751250000000008</v>
      </c>
    </row>
    <row r="364" spans="1:40" ht="12.75">
      <c r="A364" s="89">
        <v>12</v>
      </c>
      <c r="B364" s="89">
        <v>23</v>
      </c>
      <c r="C364" s="96">
        <v>0.32</v>
      </c>
      <c r="D364" s="96">
        <v>0.34</v>
      </c>
      <c r="E364" s="97">
        <v>3.47</v>
      </c>
      <c r="F364" s="102">
        <f t="shared" si="157"/>
        <v>0.296788614179118</v>
      </c>
      <c r="G364" s="89">
        <v>22</v>
      </c>
      <c r="H364" s="103">
        <f t="shared" si="139"/>
        <v>36</v>
      </c>
      <c r="I364" s="103">
        <f t="shared" si="140"/>
        <v>1.0462499999999999</v>
      </c>
      <c r="J364" s="89" t="s">
        <v>74</v>
      </c>
      <c r="K364" s="89">
        <v>3</v>
      </c>
      <c r="L364" s="105">
        <f t="shared" si="161"/>
        <v>2.86</v>
      </c>
      <c r="M364" s="89">
        <v>1.4</v>
      </c>
      <c r="O364" s="89">
        <v>1.39</v>
      </c>
      <c r="Q364" s="89">
        <v>7.0000000000000007E-2</v>
      </c>
      <c r="X364" s="106">
        <f t="shared" si="162"/>
        <v>8.8088000000000003E-3</v>
      </c>
      <c r="Y364" s="106">
        <f t="shared" si="141"/>
        <v>3.4999999999999996E-3</v>
      </c>
      <c r="Z364" s="106">
        <f t="shared" si="142"/>
        <v>0</v>
      </c>
      <c r="AA364" s="106">
        <f t="shared" si="143"/>
        <v>3.4749999999999998E-3</v>
      </c>
      <c r="AB364" s="106">
        <f t="shared" si="144"/>
        <v>0</v>
      </c>
      <c r="AC364" s="106">
        <f t="shared" si="145"/>
        <v>0</v>
      </c>
      <c r="AD364" s="106">
        <f t="shared" si="146"/>
        <v>0</v>
      </c>
      <c r="AE364" s="106">
        <f t="shared" si="147"/>
        <v>0</v>
      </c>
      <c r="AF364" s="172">
        <f t="shared" si="153"/>
        <v>6.9749999999999994E-3</v>
      </c>
      <c r="AG364" s="106">
        <f t="shared" si="148"/>
        <v>1.7500000000000003E-4</v>
      </c>
      <c r="AH364" s="106">
        <f t="shared" si="149"/>
        <v>0</v>
      </c>
      <c r="AI364" s="106">
        <f t="shared" si="150"/>
        <v>0</v>
      </c>
      <c r="AJ364" s="106">
        <f t="shared" si="151"/>
        <v>0</v>
      </c>
      <c r="AK364" s="106">
        <f t="shared" si="163"/>
        <v>7.1500000000000001E-3</v>
      </c>
      <c r="AL364" s="107">
        <f t="shared" si="152"/>
        <v>6.3416249999999996</v>
      </c>
    </row>
    <row r="365" spans="1:40" ht="12.75">
      <c r="A365" s="89">
        <v>12</v>
      </c>
      <c r="B365" s="89">
        <v>23</v>
      </c>
      <c r="C365" s="96">
        <v>0.32</v>
      </c>
      <c r="D365" s="96">
        <v>0.34</v>
      </c>
      <c r="E365" s="97">
        <v>3.47</v>
      </c>
      <c r="F365" s="102">
        <f t="shared" si="157"/>
        <v>0.296788614179118</v>
      </c>
      <c r="G365" s="89">
        <v>22</v>
      </c>
      <c r="H365" s="103">
        <f t="shared" si="139"/>
        <v>36</v>
      </c>
      <c r="I365" s="103">
        <f t="shared" si="140"/>
        <v>1.1362500000000002</v>
      </c>
      <c r="J365" s="89" t="s">
        <v>74</v>
      </c>
      <c r="K365" s="89">
        <v>4</v>
      </c>
      <c r="L365" s="105">
        <f t="shared" si="161"/>
        <v>3.47</v>
      </c>
      <c r="M365" s="89">
        <v>1.31</v>
      </c>
      <c r="N365" s="89">
        <v>1.72</v>
      </c>
      <c r="Q365" s="89">
        <v>0.44</v>
      </c>
      <c r="X365" s="106">
        <f t="shared" si="162"/>
        <v>1.0687600000000002E-2</v>
      </c>
      <c r="Y365" s="106">
        <f t="shared" si="141"/>
        <v>3.2750000000000001E-3</v>
      </c>
      <c r="Z365" s="106">
        <f t="shared" si="142"/>
        <v>4.3000000000000009E-3</v>
      </c>
      <c r="AA365" s="106">
        <f t="shared" si="143"/>
        <v>0</v>
      </c>
      <c r="AB365" s="106">
        <f t="shared" si="144"/>
        <v>0</v>
      </c>
      <c r="AC365" s="106">
        <f t="shared" si="145"/>
        <v>0</v>
      </c>
      <c r="AD365" s="106">
        <f t="shared" si="146"/>
        <v>0</v>
      </c>
      <c r="AE365" s="106">
        <f t="shared" si="147"/>
        <v>0</v>
      </c>
      <c r="AF365" s="172">
        <f t="shared" si="153"/>
        <v>7.575000000000001E-3</v>
      </c>
      <c r="AG365" s="106">
        <f t="shared" si="148"/>
        <v>1.1000000000000001E-3</v>
      </c>
      <c r="AH365" s="106">
        <f t="shared" si="149"/>
        <v>0</v>
      </c>
      <c r="AI365" s="106">
        <f t="shared" si="150"/>
        <v>0</v>
      </c>
      <c r="AJ365" s="106">
        <f t="shared" si="151"/>
        <v>0</v>
      </c>
      <c r="AK365" s="106">
        <f t="shared" si="163"/>
        <v>8.6750000000000004E-3</v>
      </c>
      <c r="AL365" s="107">
        <f t="shared" si="152"/>
        <v>7.2947249999999997</v>
      </c>
    </row>
    <row r="366" spans="1:40" ht="12.75">
      <c r="A366" s="89">
        <v>12</v>
      </c>
      <c r="B366" s="89">
        <v>23</v>
      </c>
      <c r="C366" s="96">
        <v>0.32</v>
      </c>
      <c r="D366" s="96">
        <v>0.34</v>
      </c>
      <c r="E366" s="97">
        <v>3.47</v>
      </c>
      <c r="F366" s="102">
        <f t="shared" si="157"/>
        <v>0.296788614179118</v>
      </c>
      <c r="G366" s="89">
        <v>22</v>
      </c>
      <c r="H366" s="103">
        <f t="shared" si="139"/>
        <v>36</v>
      </c>
      <c r="I366" s="103">
        <f t="shared" si="140"/>
        <v>1.2262500000000001</v>
      </c>
      <c r="J366" s="89" t="s">
        <v>74</v>
      </c>
      <c r="K366" s="89">
        <v>5</v>
      </c>
      <c r="L366" s="105">
        <f t="shared" si="161"/>
        <v>3.27</v>
      </c>
      <c r="O366" s="89">
        <v>3.27</v>
      </c>
      <c r="X366" s="106">
        <f t="shared" si="162"/>
        <v>1.00716E-2</v>
      </c>
      <c r="Y366" s="106">
        <f t="shared" si="141"/>
        <v>0</v>
      </c>
      <c r="Z366" s="106">
        <f t="shared" si="142"/>
        <v>0</v>
      </c>
      <c r="AA366" s="106">
        <f t="shared" si="143"/>
        <v>8.175E-3</v>
      </c>
      <c r="AB366" s="106">
        <f t="shared" si="144"/>
        <v>0</v>
      </c>
      <c r="AC366" s="106">
        <f t="shared" si="145"/>
        <v>0</v>
      </c>
      <c r="AD366" s="106">
        <f t="shared" si="146"/>
        <v>0</v>
      </c>
      <c r="AE366" s="106">
        <f t="shared" si="147"/>
        <v>0</v>
      </c>
      <c r="AF366" s="172">
        <f t="shared" si="153"/>
        <v>8.175E-3</v>
      </c>
      <c r="AG366" s="106">
        <f t="shared" si="148"/>
        <v>0</v>
      </c>
      <c r="AH366" s="106">
        <f t="shared" si="149"/>
        <v>0</v>
      </c>
      <c r="AI366" s="106">
        <f t="shared" si="150"/>
        <v>0</v>
      </c>
      <c r="AJ366" s="106">
        <f t="shared" si="151"/>
        <v>0</v>
      </c>
      <c r="AK366" s="106">
        <f t="shared" si="163"/>
        <v>8.175E-3</v>
      </c>
      <c r="AL366" s="107">
        <f t="shared" si="152"/>
        <v>6.9896250000000002</v>
      </c>
    </row>
    <row r="367" spans="1:40" ht="12.75">
      <c r="A367" s="89">
        <v>12</v>
      </c>
      <c r="B367" s="89">
        <v>23</v>
      </c>
      <c r="C367" s="96">
        <v>0.32</v>
      </c>
      <c r="D367" s="96">
        <v>0.34</v>
      </c>
      <c r="E367" s="97">
        <v>3.47</v>
      </c>
      <c r="F367" s="102">
        <f t="shared" si="157"/>
        <v>0.296788614179118</v>
      </c>
      <c r="G367" s="89">
        <v>22</v>
      </c>
      <c r="H367" s="103">
        <f t="shared" si="139"/>
        <v>36</v>
      </c>
      <c r="I367" s="103">
        <f t="shared" si="140"/>
        <v>1.2825</v>
      </c>
      <c r="J367" s="89" t="s">
        <v>74</v>
      </c>
      <c r="K367" s="89">
        <v>6</v>
      </c>
      <c r="L367" s="105">
        <f t="shared" si="161"/>
        <v>3.4699999999999998</v>
      </c>
      <c r="M367" s="89">
        <v>1.41</v>
      </c>
      <c r="O367" s="89">
        <v>2.0099999999999998</v>
      </c>
      <c r="Q367" s="89">
        <v>0.05</v>
      </c>
      <c r="W367" s="89" t="s">
        <v>106</v>
      </c>
      <c r="X367" s="106">
        <f t="shared" si="162"/>
        <v>1.06876E-2</v>
      </c>
      <c r="Y367" s="106">
        <f t="shared" si="141"/>
        <v>3.5249999999999999E-3</v>
      </c>
      <c r="Z367" s="106">
        <f t="shared" si="142"/>
        <v>0</v>
      </c>
      <c r="AA367" s="106">
        <f t="shared" si="143"/>
        <v>5.025E-3</v>
      </c>
      <c r="AB367" s="106">
        <f t="shared" si="144"/>
        <v>0</v>
      </c>
      <c r="AC367" s="106">
        <f t="shared" si="145"/>
        <v>0</v>
      </c>
      <c r="AD367" s="106">
        <f t="shared" si="146"/>
        <v>0</v>
      </c>
      <c r="AE367" s="106">
        <f t="shared" si="147"/>
        <v>0</v>
      </c>
      <c r="AF367" s="172">
        <f t="shared" si="153"/>
        <v>8.5500000000000003E-3</v>
      </c>
      <c r="AG367" s="106">
        <f t="shared" si="148"/>
        <v>1.2500000000000003E-4</v>
      </c>
      <c r="AH367" s="106">
        <f t="shared" si="149"/>
        <v>0</v>
      </c>
      <c r="AI367" s="106">
        <f t="shared" si="150"/>
        <v>0</v>
      </c>
      <c r="AJ367" s="106">
        <f t="shared" si="151"/>
        <v>0</v>
      </c>
      <c r="AK367" s="106">
        <f t="shared" si="163"/>
        <v>8.6750000000000004E-3</v>
      </c>
      <c r="AL367" s="107">
        <f t="shared" si="152"/>
        <v>7.69095</v>
      </c>
    </row>
    <row r="368" spans="1:40" ht="12.75">
      <c r="A368" s="89">
        <v>12</v>
      </c>
      <c r="B368" s="89">
        <v>23</v>
      </c>
      <c r="C368" s="96">
        <v>0.32</v>
      </c>
      <c r="D368" s="96">
        <v>0.34</v>
      </c>
      <c r="E368" s="97">
        <v>3.47</v>
      </c>
      <c r="F368" s="102">
        <f t="shared" si="157"/>
        <v>0.296788614179118</v>
      </c>
      <c r="G368" s="89">
        <v>22</v>
      </c>
      <c r="H368" s="103">
        <f t="shared" si="139"/>
        <v>36</v>
      </c>
      <c r="I368" s="103">
        <f t="shared" si="140"/>
        <v>1.2450000000000001</v>
      </c>
      <c r="J368" s="89" t="s">
        <v>74</v>
      </c>
      <c r="K368" s="89">
        <v>7</v>
      </c>
      <c r="L368" s="105">
        <f t="shared" si="161"/>
        <v>3.4699999999999998</v>
      </c>
      <c r="M368" s="89">
        <v>3.32</v>
      </c>
      <c r="Q368" s="89">
        <v>0.15</v>
      </c>
      <c r="X368" s="106">
        <f t="shared" si="162"/>
        <v>1.06876E-2</v>
      </c>
      <c r="Y368" s="106">
        <f t="shared" si="141"/>
        <v>8.3000000000000001E-3</v>
      </c>
      <c r="Z368" s="106">
        <f t="shared" si="142"/>
        <v>0</v>
      </c>
      <c r="AA368" s="106">
        <f t="shared" si="143"/>
        <v>0</v>
      </c>
      <c r="AB368" s="106">
        <f t="shared" si="144"/>
        <v>0</v>
      </c>
      <c r="AC368" s="106">
        <f t="shared" si="145"/>
        <v>0</v>
      </c>
      <c r="AD368" s="106">
        <f t="shared" si="146"/>
        <v>0</v>
      </c>
      <c r="AE368" s="106">
        <f t="shared" si="147"/>
        <v>0</v>
      </c>
      <c r="AF368" s="172">
        <f t="shared" si="153"/>
        <v>8.3000000000000001E-3</v>
      </c>
      <c r="AG368" s="106">
        <f t="shared" si="148"/>
        <v>3.7500000000000001E-4</v>
      </c>
      <c r="AH368" s="106">
        <f t="shared" si="149"/>
        <v>0</v>
      </c>
      <c r="AI368" s="106">
        <f t="shared" si="150"/>
        <v>0</v>
      </c>
      <c r="AJ368" s="106">
        <f t="shared" si="151"/>
        <v>0</v>
      </c>
      <c r="AK368" s="106">
        <f t="shared" si="163"/>
        <v>8.6750000000000004E-3</v>
      </c>
      <c r="AL368" s="107">
        <f t="shared" si="152"/>
        <v>7.9928999999999988</v>
      </c>
    </row>
    <row r="369" spans="1:38" ht="12.75">
      <c r="A369" s="89">
        <v>12</v>
      </c>
      <c r="B369" s="89">
        <v>23</v>
      </c>
      <c r="C369" s="96">
        <v>0.32</v>
      </c>
      <c r="D369" s="96">
        <v>0.34</v>
      </c>
      <c r="E369" s="97">
        <v>3.47</v>
      </c>
      <c r="F369" s="102">
        <f t="shared" si="157"/>
        <v>0.296788614179118</v>
      </c>
      <c r="G369" s="89">
        <v>22</v>
      </c>
      <c r="H369" s="103">
        <f t="shared" si="139"/>
        <v>36</v>
      </c>
      <c r="I369" s="103">
        <f t="shared" si="140"/>
        <v>0.99750000000000005</v>
      </c>
      <c r="J369" s="89" t="s">
        <v>74</v>
      </c>
      <c r="K369" s="89">
        <v>8</v>
      </c>
      <c r="L369" s="105">
        <f t="shared" si="161"/>
        <v>3.47</v>
      </c>
      <c r="M369" s="89">
        <v>1.65</v>
      </c>
      <c r="N369" s="89">
        <v>1.01</v>
      </c>
      <c r="Q369" s="89">
        <v>0.73</v>
      </c>
      <c r="R369" s="89">
        <v>0.08</v>
      </c>
      <c r="X369" s="106">
        <f t="shared" si="162"/>
        <v>1.0687600000000002E-2</v>
      </c>
      <c r="Y369" s="106">
        <f t="shared" si="141"/>
        <v>4.1250000000000002E-3</v>
      </c>
      <c r="Z369" s="106">
        <f t="shared" si="142"/>
        <v>2.5250000000000003E-3</v>
      </c>
      <c r="AA369" s="106">
        <f t="shared" si="143"/>
        <v>0</v>
      </c>
      <c r="AB369" s="106">
        <f t="shared" si="144"/>
        <v>0</v>
      </c>
      <c r="AC369" s="106">
        <f t="shared" si="145"/>
        <v>0</v>
      </c>
      <c r="AD369" s="106">
        <f t="shared" si="146"/>
        <v>0</v>
      </c>
      <c r="AE369" s="106">
        <f t="shared" si="147"/>
        <v>0</v>
      </c>
      <c r="AF369" s="172">
        <f t="shared" si="153"/>
        <v>6.6500000000000005E-3</v>
      </c>
      <c r="AG369" s="106">
        <f t="shared" si="148"/>
        <v>1.825E-3</v>
      </c>
      <c r="AH369" s="106">
        <f t="shared" si="149"/>
        <v>2.0000000000000001E-4</v>
      </c>
      <c r="AI369" s="106">
        <f t="shared" si="150"/>
        <v>0</v>
      </c>
      <c r="AJ369" s="106">
        <f t="shared" si="151"/>
        <v>0</v>
      </c>
      <c r="AK369" s="106">
        <f t="shared" si="163"/>
        <v>8.6750000000000004E-3</v>
      </c>
      <c r="AL369" s="107">
        <f t="shared" si="152"/>
        <v>6.4039499999999991</v>
      </c>
    </row>
    <row r="370" spans="1:38" ht="12.75">
      <c r="A370" s="89">
        <v>12</v>
      </c>
      <c r="B370" s="89">
        <v>23</v>
      </c>
      <c r="C370" s="96">
        <v>0.32</v>
      </c>
      <c r="D370" s="96">
        <v>0.34</v>
      </c>
      <c r="E370" s="97">
        <v>3.47</v>
      </c>
      <c r="F370" s="102">
        <f t="shared" si="157"/>
        <v>0.296788614179118</v>
      </c>
      <c r="G370" s="89">
        <v>22</v>
      </c>
      <c r="H370" s="103">
        <f t="shared" si="139"/>
        <v>36</v>
      </c>
      <c r="I370" s="103">
        <f t="shared" si="140"/>
        <v>1.30125</v>
      </c>
      <c r="J370" s="89" t="s">
        <v>74</v>
      </c>
      <c r="K370" s="89">
        <v>9</v>
      </c>
      <c r="L370" s="105">
        <f t="shared" si="161"/>
        <v>3.47</v>
      </c>
      <c r="M370" s="89">
        <v>3.47</v>
      </c>
      <c r="X370" s="106">
        <f t="shared" si="162"/>
        <v>1.0687600000000002E-2</v>
      </c>
      <c r="Y370" s="106">
        <f t="shared" si="141"/>
        <v>8.6750000000000004E-3</v>
      </c>
      <c r="Z370" s="106">
        <f t="shared" si="142"/>
        <v>0</v>
      </c>
      <c r="AA370" s="106">
        <f t="shared" si="143"/>
        <v>0</v>
      </c>
      <c r="AB370" s="106">
        <f t="shared" si="144"/>
        <v>0</v>
      </c>
      <c r="AC370" s="106">
        <f t="shared" si="145"/>
        <v>0</v>
      </c>
      <c r="AD370" s="106">
        <f t="shared" si="146"/>
        <v>0</v>
      </c>
      <c r="AE370" s="106">
        <f t="shared" si="147"/>
        <v>0</v>
      </c>
      <c r="AF370" s="172">
        <f t="shared" si="153"/>
        <v>8.6750000000000004E-3</v>
      </c>
      <c r="AG370" s="106">
        <f t="shared" si="148"/>
        <v>0</v>
      </c>
      <c r="AH370" s="106">
        <f t="shared" si="149"/>
        <v>0</v>
      </c>
      <c r="AI370" s="106">
        <f t="shared" si="150"/>
        <v>0</v>
      </c>
      <c r="AJ370" s="106">
        <f t="shared" si="151"/>
        <v>0</v>
      </c>
      <c r="AK370" s="106">
        <f t="shared" si="163"/>
        <v>8.6750000000000004E-3</v>
      </c>
      <c r="AL370" s="107">
        <f t="shared" si="152"/>
        <v>8.354025</v>
      </c>
    </row>
    <row r="371" spans="1:38" ht="12.75">
      <c r="A371" s="89">
        <v>12</v>
      </c>
      <c r="B371" s="89">
        <v>23</v>
      </c>
      <c r="C371" s="96">
        <v>0.32</v>
      </c>
      <c r="D371" s="96">
        <v>0.34</v>
      </c>
      <c r="E371" s="97">
        <v>3.47</v>
      </c>
      <c r="F371" s="102">
        <f t="shared" si="157"/>
        <v>0.296788614179118</v>
      </c>
      <c r="G371" s="89">
        <v>22</v>
      </c>
      <c r="H371" s="103">
        <f t="shared" si="139"/>
        <v>36</v>
      </c>
      <c r="I371" s="103">
        <f t="shared" si="140"/>
        <v>1.30125</v>
      </c>
      <c r="J371" s="89" t="s">
        <v>74</v>
      </c>
      <c r="K371" s="89">
        <v>10</v>
      </c>
      <c r="L371" s="105">
        <f t="shared" si="161"/>
        <v>3.47</v>
      </c>
      <c r="O371" s="89">
        <v>3.47</v>
      </c>
      <c r="X371" s="106">
        <f t="shared" si="162"/>
        <v>1.0687600000000002E-2</v>
      </c>
      <c r="Y371" s="106">
        <f t="shared" si="141"/>
        <v>0</v>
      </c>
      <c r="Z371" s="106">
        <f t="shared" si="142"/>
        <v>0</v>
      </c>
      <c r="AA371" s="106">
        <f t="shared" si="143"/>
        <v>8.6750000000000004E-3</v>
      </c>
      <c r="AB371" s="106">
        <f t="shared" si="144"/>
        <v>0</v>
      </c>
      <c r="AC371" s="106">
        <f t="shared" si="145"/>
        <v>0</v>
      </c>
      <c r="AD371" s="106">
        <f t="shared" si="146"/>
        <v>0</v>
      </c>
      <c r="AE371" s="106">
        <f t="shared" si="147"/>
        <v>0</v>
      </c>
      <c r="AF371" s="172">
        <f t="shared" si="153"/>
        <v>8.6750000000000004E-3</v>
      </c>
      <c r="AG371" s="106">
        <f t="shared" si="148"/>
        <v>0</v>
      </c>
      <c r="AH371" s="106">
        <f t="shared" si="149"/>
        <v>0</v>
      </c>
      <c r="AI371" s="106">
        <f t="shared" si="150"/>
        <v>0</v>
      </c>
      <c r="AJ371" s="106">
        <f t="shared" si="151"/>
        <v>0</v>
      </c>
      <c r="AK371" s="106">
        <f t="shared" si="163"/>
        <v>8.6750000000000004E-3</v>
      </c>
      <c r="AL371" s="107">
        <f t="shared" si="152"/>
        <v>7.4171250000000013</v>
      </c>
    </row>
    <row r="372" spans="1:38" ht="12.75">
      <c r="A372" s="89">
        <v>12</v>
      </c>
      <c r="B372" s="89">
        <v>23</v>
      </c>
      <c r="C372" s="96">
        <v>0.32</v>
      </c>
      <c r="D372" s="96">
        <v>0.34</v>
      </c>
      <c r="E372" s="97">
        <v>3.47</v>
      </c>
      <c r="F372" s="102">
        <f t="shared" si="157"/>
        <v>0.296788614179118</v>
      </c>
      <c r="G372" s="89">
        <v>22</v>
      </c>
      <c r="H372" s="103">
        <f t="shared" si="139"/>
        <v>36</v>
      </c>
      <c r="I372" s="103">
        <f t="shared" si="140"/>
        <v>1.16625</v>
      </c>
      <c r="J372" s="89" t="s">
        <v>78</v>
      </c>
      <c r="K372" s="89">
        <v>1</v>
      </c>
      <c r="L372" s="105">
        <f t="shared" si="161"/>
        <v>3.11</v>
      </c>
      <c r="M372" s="89">
        <v>2.0099999999999998</v>
      </c>
      <c r="P372" s="89">
        <v>1.1000000000000001</v>
      </c>
      <c r="X372" s="106">
        <f t="shared" si="162"/>
        <v>8.7328799999999984E-3</v>
      </c>
      <c r="Y372" s="106">
        <f t="shared" si="141"/>
        <v>5.025E-3</v>
      </c>
      <c r="Z372" s="106">
        <f t="shared" si="142"/>
        <v>0</v>
      </c>
      <c r="AA372" s="106">
        <f t="shared" si="143"/>
        <v>0</v>
      </c>
      <c r="AB372" s="106">
        <f t="shared" si="144"/>
        <v>2.7500000000000007E-3</v>
      </c>
      <c r="AC372" s="106">
        <f t="shared" si="145"/>
        <v>0</v>
      </c>
      <c r="AD372" s="106">
        <f t="shared" si="146"/>
        <v>0</v>
      </c>
      <c r="AE372" s="106">
        <f t="shared" si="147"/>
        <v>0</v>
      </c>
      <c r="AF372" s="172">
        <f t="shared" si="153"/>
        <v>7.7750000000000007E-3</v>
      </c>
      <c r="AG372" s="106">
        <f t="shared" si="148"/>
        <v>0</v>
      </c>
      <c r="AH372" s="106">
        <f t="shared" si="149"/>
        <v>0</v>
      </c>
      <c r="AI372" s="106">
        <f t="shared" si="150"/>
        <v>0</v>
      </c>
      <c r="AJ372" s="106">
        <f t="shared" si="151"/>
        <v>0</v>
      </c>
      <c r="AK372" s="106">
        <f t="shared" si="163"/>
        <v>7.7750000000000007E-3</v>
      </c>
      <c r="AL372" s="107">
        <f t="shared" si="152"/>
        <v>7.0913249999999994</v>
      </c>
    </row>
    <row r="373" spans="1:38" ht="12.75">
      <c r="A373" s="89">
        <v>12</v>
      </c>
      <c r="B373" s="89">
        <v>23</v>
      </c>
      <c r="C373" s="96">
        <v>0.32</v>
      </c>
      <c r="D373" s="96">
        <v>0.34</v>
      </c>
      <c r="E373" s="97">
        <v>3.47</v>
      </c>
      <c r="F373" s="102">
        <f t="shared" si="157"/>
        <v>0.296788614179118</v>
      </c>
      <c r="G373" s="89">
        <v>22</v>
      </c>
      <c r="H373" s="103">
        <f t="shared" si="139"/>
        <v>36</v>
      </c>
      <c r="I373" s="103">
        <f t="shared" si="140"/>
        <v>1.30125</v>
      </c>
      <c r="J373" s="89" t="s">
        <v>78</v>
      </c>
      <c r="K373" s="89">
        <v>2</v>
      </c>
      <c r="L373" s="105">
        <f t="shared" si="161"/>
        <v>3.47</v>
      </c>
      <c r="M373" s="89">
        <v>3.47</v>
      </c>
      <c r="X373" s="106">
        <f t="shared" si="162"/>
        <v>9.7437599999999989E-3</v>
      </c>
      <c r="Y373" s="106">
        <f t="shared" si="141"/>
        <v>8.6750000000000004E-3</v>
      </c>
      <c r="Z373" s="106">
        <f t="shared" si="142"/>
        <v>0</v>
      </c>
      <c r="AA373" s="106">
        <f t="shared" si="143"/>
        <v>0</v>
      </c>
      <c r="AB373" s="106">
        <f t="shared" si="144"/>
        <v>0</v>
      </c>
      <c r="AC373" s="106">
        <f t="shared" si="145"/>
        <v>0</v>
      </c>
      <c r="AD373" s="106">
        <f t="shared" si="146"/>
        <v>0</v>
      </c>
      <c r="AE373" s="106">
        <f t="shared" si="147"/>
        <v>0</v>
      </c>
      <c r="AF373" s="172">
        <f t="shared" si="153"/>
        <v>8.6750000000000004E-3</v>
      </c>
      <c r="AG373" s="106">
        <f t="shared" si="148"/>
        <v>0</v>
      </c>
      <c r="AH373" s="106">
        <f t="shared" si="149"/>
        <v>0</v>
      </c>
      <c r="AI373" s="106">
        <f t="shared" si="150"/>
        <v>0</v>
      </c>
      <c r="AJ373" s="106">
        <f t="shared" si="151"/>
        <v>0</v>
      </c>
      <c r="AK373" s="106">
        <f t="shared" si="163"/>
        <v>8.6750000000000004E-3</v>
      </c>
      <c r="AL373" s="107">
        <f t="shared" si="152"/>
        <v>8.354025</v>
      </c>
    </row>
    <row r="374" spans="1:38" ht="12.75">
      <c r="A374" s="89">
        <v>12</v>
      </c>
      <c r="B374" s="89">
        <v>23</v>
      </c>
      <c r="C374" s="96">
        <v>0.32</v>
      </c>
      <c r="D374" s="96">
        <v>0.34</v>
      </c>
      <c r="E374" s="97">
        <v>3.47</v>
      </c>
      <c r="F374" s="102">
        <f t="shared" si="157"/>
        <v>0.296788614179118</v>
      </c>
      <c r="G374" s="89">
        <v>22</v>
      </c>
      <c r="H374" s="103">
        <f t="shared" si="139"/>
        <v>36</v>
      </c>
      <c r="I374" s="103">
        <f t="shared" si="140"/>
        <v>1.30125</v>
      </c>
      <c r="J374" s="89" t="s">
        <v>78</v>
      </c>
      <c r="K374" s="89">
        <v>3</v>
      </c>
      <c r="L374" s="105">
        <f t="shared" si="161"/>
        <v>3.47</v>
      </c>
      <c r="M374" s="89">
        <v>3.47</v>
      </c>
      <c r="X374" s="106">
        <f t="shared" si="162"/>
        <v>9.7437599999999989E-3</v>
      </c>
      <c r="Y374" s="106">
        <f t="shared" si="141"/>
        <v>8.6750000000000004E-3</v>
      </c>
      <c r="Z374" s="106">
        <f t="shared" si="142"/>
        <v>0</v>
      </c>
      <c r="AA374" s="106">
        <f t="shared" si="143"/>
        <v>0</v>
      </c>
      <c r="AB374" s="106">
        <f t="shared" si="144"/>
        <v>0</v>
      </c>
      <c r="AC374" s="106">
        <f t="shared" si="145"/>
        <v>0</v>
      </c>
      <c r="AD374" s="106">
        <f t="shared" si="146"/>
        <v>0</v>
      </c>
      <c r="AE374" s="106">
        <f t="shared" si="147"/>
        <v>0</v>
      </c>
      <c r="AF374" s="172">
        <f t="shared" si="153"/>
        <v>8.6750000000000004E-3</v>
      </c>
      <c r="AG374" s="106">
        <f t="shared" si="148"/>
        <v>0</v>
      </c>
      <c r="AH374" s="106">
        <f t="shared" si="149"/>
        <v>0</v>
      </c>
      <c r="AI374" s="106">
        <f t="shared" si="150"/>
        <v>0</v>
      </c>
      <c r="AJ374" s="106">
        <f t="shared" si="151"/>
        <v>0</v>
      </c>
      <c r="AK374" s="106">
        <f t="shared" si="163"/>
        <v>8.6750000000000004E-3</v>
      </c>
      <c r="AL374" s="107">
        <f t="shared" si="152"/>
        <v>8.354025</v>
      </c>
    </row>
    <row r="375" spans="1:38" ht="12.75">
      <c r="A375" s="89">
        <v>12</v>
      </c>
      <c r="B375" s="89">
        <v>23</v>
      </c>
      <c r="C375" s="96">
        <v>0.32</v>
      </c>
      <c r="D375" s="96">
        <v>0.34</v>
      </c>
      <c r="E375" s="97">
        <v>3.47</v>
      </c>
      <c r="F375" s="102">
        <f t="shared" si="157"/>
        <v>0.296788614179118</v>
      </c>
      <c r="G375" s="89">
        <v>22</v>
      </c>
      <c r="H375" s="103">
        <f t="shared" si="139"/>
        <v>36</v>
      </c>
      <c r="I375" s="103">
        <f t="shared" si="140"/>
        <v>1.30125</v>
      </c>
      <c r="J375" s="89" t="s">
        <v>78</v>
      </c>
      <c r="K375" s="89">
        <v>4</v>
      </c>
      <c r="L375" s="105">
        <f t="shared" si="161"/>
        <v>3.47</v>
      </c>
      <c r="M375" s="89">
        <v>3.47</v>
      </c>
      <c r="X375" s="106">
        <f t="shared" si="162"/>
        <v>9.7437599999999989E-3</v>
      </c>
      <c r="Y375" s="106">
        <f t="shared" si="141"/>
        <v>8.6750000000000004E-3</v>
      </c>
      <c r="Z375" s="106">
        <f t="shared" si="142"/>
        <v>0</v>
      </c>
      <c r="AA375" s="106">
        <f t="shared" si="143"/>
        <v>0</v>
      </c>
      <c r="AB375" s="106">
        <f t="shared" si="144"/>
        <v>0</v>
      </c>
      <c r="AC375" s="106">
        <f t="shared" si="145"/>
        <v>0</v>
      </c>
      <c r="AD375" s="106">
        <f t="shared" si="146"/>
        <v>0</v>
      </c>
      <c r="AE375" s="106">
        <f t="shared" si="147"/>
        <v>0</v>
      </c>
      <c r="AF375" s="172">
        <f t="shared" si="153"/>
        <v>8.6750000000000004E-3</v>
      </c>
      <c r="AG375" s="106">
        <f t="shared" si="148"/>
        <v>0</v>
      </c>
      <c r="AH375" s="106">
        <f t="shared" si="149"/>
        <v>0</v>
      </c>
      <c r="AI375" s="106">
        <f t="shared" si="150"/>
        <v>0</v>
      </c>
      <c r="AJ375" s="106">
        <f t="shared" si="151"/>
        <v>0</v>
      </c>
      <c r="AK375" s="106">
        <f t="shared" si="163"/>
        <v>8.6750000000000004E-3</v>
      </c>
      <c r="AL375" s="107">
        <f t="shared" si="152"/>
        <v>8.354025</v>
      </c>
    </row>
    <row r="376" spans="1:38" ht="12.75">
      <c r="A376" s="89">
        <v>12</v>
      </c>
      <c r="B376" s="89">
        <v>23</v>
      </c>
      <c r="C376" s="96">
        <v>0.32</v>
      </c>
      <c r="D376" s="96">
        <v>0.34</v>
      </c>
      <c r="E376" s="97">
        <v>3.47</v>
      </c>
      <c r="F376" s="102">
        <f t="shared" si="157"/>
        <v>0.296788614179118</v>
      </c>
      <c r="G376" s="89">
        <v>22</v>
      </c>
      <c r="H376" s="103">
        <f t="shared" si="139"/>
        <v>36</v>
      </c>
      <c r="I376" s="103">
        <f t="shared" si="140"/>
        <v>0.98250000000000004</v>
      </c>
      <c r="J376" s="89" t="s">
        <v>78</v>
      </c>
      <c r="K376" s="89">
        <v>5</v>
      </c>
      <c r="L376" s="105">
        <f t="shared" si="161"/>
        <v>2.62</v>
      </c>
      <c r="M376" s="89">
        <v>2.62</v>
      </c>
      <c r="X376" s="106">
        <f t="shared" si="162"/>
        <v>7.3569600000000001E-3</v>
      </c>
      <c r="Y376" s="106">
        <f t="shared" si="141"/>
        <v>6.5500000000000003E-3</v>
      </c>
      <c r="Z376" s="106">
        <f t="shared" si="142"/>
        <v>0</v>
      </c>
      <c r="AA376" s="106">
        <f t="shared" si="143"/>
        <v>0</v>
      </c>
      <c r="AB376" s="106">
        <f t="shared" si="144"/>
        <v>0</v>
      </c>
      <c r="AC376" s="106">
        <f t="shared" si="145"/>
        <v>0</v>
      </c>
      <c r="AD376" s="106">
        <f t="shared" si="146"/>
        <v>0</v>
      </c>
      <c r="AE376" s="106">
        <f t="shared" si="147"/>
        <v>0</v>
      </c>
      <c r="AF376" s="172">
        <f t="shared" si="153"/>
        <v>6.5500000000000003E-3</v>
      </c>
      <c r="AG376" s="106">
        <f t="shared" si="148"/>
        <v>0</v>
      </c>
      <c r="AH376" s="106">
        <f t="shared" si="149"/>
        <v>0</v>
      </c>
      <c r="AI376" s="106">
        <f t="shared" si="150"/>
        <v>0</v>
      </c>
      <c r="AJ376" s="106">
        <f t="shared" si="151"/>
        <v>0</v>
      </c>
      <c r="AK376" s="106">
        <f t="shared" si="163"/>
        <v>6.5500000000000003E-3</v>
      </c>
      <c r="AL376" s="107">
        <f t="shared" si="152"/>
        <v>6.3076499999999998</v>
      </c>
    </row>
    <row r="377" spans="1:38" ht="12.75">
      <c r="A377" s="89">
        <v>12</v>
      </c>
      <c r="B377" s="89">
        <v>23</v>
      </c>
      <c r="C377" s="96">
        <v>0.32</v>
      </c>
      <c r="D377" s="96">
        <v>0.34</v>
      </c>
      <c r="E377" s="97">
        <v>3.47</v>
      </c>
      <c r="F377" s="102">
        <f t="shared" si="157"/>
        <v>0.296788614179118</v>
      </c>
      <c r="G377" s="89">
        <v>22</v>
      </c>
      <c r="H377" s="103">
        <f t="shared" si="139"/>
        <v>36</v>
      </c>
      <c r="I377" s="103">
        <f t="shared" si="140"/>
        <v>0.6150000000000001</v>
      </c>
      <c r="J377" s="89" t="s">
        <v>78</v>
      </c>
      <c r="K377" s="89">
        <v>6</v>
      </c>
      <c r="L377" s="105">
        <f t="shared" si="161"/>
        <v>1.64</v>
      </c>
      <c r="M377" s="89">
        <v>1.64</v>
      </c>
      <c r="X377" s="106">
        <f t="shared" si="162"/>
        <v>4.6051199999999999E-3</v>
      </c>
      <c r="Y377" s="106">
        <f t="shared" si="141"/>
        <v>4.1000000000000003E-3</v>
      </c>
      <c r="Z377" s="106">
        <f t="shared" si="142"/>
        <v>0</v>
      </c>
      <c r="AA377" s="106">
        <f t="shared" si="143"/>
        <v>0</v>
      </c>
      <c r="AB377" s="106">
        <f t="shared" si="144"/>
        <v>0</v>
      </c>
      <c r="AC377" s="106">
        <f t="shared" si="145"/>
        <v>0</v>
      </c>
      <c r="AD377" s="106">
        <f t="shared" si="146"/>
        <v>0</v>
      </c>
      <c r="AE377" s="106">
        <f t="shared" si="147"/>
        <v>0</v>
      </c>
      <c r="AF377" s="172">
        <f t="shared" si="153"/>
        <v>4.1000000000000003E-3</v>
      </c>
      <c r="AG377" s="106">
        <f t="shared" si="148"/>
        <v>0</v>
      </c>
      <c r="AH377" s="106">
        <f t="shared" si="149"/>
        <v>0</v>
      </c>
      <c r="AI377" s="106">
        <f t="shared" si="150"/>
        <v>0</v>
      </c>
      <c r="AJ377" s="106">
        <f t="shared" si="151"/>
        <v>0</v>
      </c>
      <c r="AK377" s="106">
        <f t="shared" si="163"/>
        <v>4.1000000000000003E-3</v>
      </c>
      <c r="AL377" s="107">
        <f t="shared" si="152"/>
        <v>3.9482999999999993</v>
      </c>
    </row>
    <row r="378" spans="1:38" ht="12.75">
      <c r="A378" s="89">
        <v>12</v>
      </c>
      <c r="B378" s="89">
        <v>23</v>
      </c>
      <c r="C378" s="96">
        <v>0.32</v>
      </c>
      <c r="D378" s="96">
        <v>0.34</v>
      </c>
      <c r="E378" s="97">
        <v>3.47</v>
      </c>
      <c r="F378" s="102">
        <f t="shared" si="157"/>
        <v>0.296788614179118</v>
      </c>
      <c r="G378" s="89">
        <v>22</v>
      </c>
      <c r="H378" s="103">
        <f t="shared" si="139"/>
        <v>36</v>
      </c>
      <c r="I378" s="103">
        <f t="shared" si="140"/>
        <v>1.7697000000000003</v>
      </c>
      <c r="J378" s="89" t="s">
        <v>79</v>
      </c>
      <c r="K378" s="89">
        <v>8</v>
      </c>
      <c r="L378" s="97">
        <v>3.47</v>
      </c>
      <c r="X378" s="106">
        <f>L378*VLOOKUP(J378,dimension,2,FALSE)*VLOOKUP(J378,dimension,3,FALSE)*K378</f>
        <v>1.4768320000000001E-2</v>
      </c>
      <c r="Y378" s="106">
        <f t="shared" si="141"/>
        <v>0</v>
      </c>
      <c r="Z378" s="106">
        <f t="shared" si="142"/>
        <v>0</v>
      </c>
      <c r="AA378" s="106">
        <f t="shared" si="143"/>
        <v>0</v>
      </c>
      <c r="AB378" s="106">
        <f t="shared" si="144"/>
        <v>0</v>
      </c>
      <c r="AC378" s="106">
        <f t="shared" si="145"/>
        <v>0</v>
      </c>
      <c r="AD378" s="106">
        <f t="shared" si="146"/>
        <v>0</v>
      </c>
      <c r="AE378" s="106">
        <f t="shared" si="147"/>
        <v>1.1798000000000001E-2</v>
      </c>
      <c r="AF378" s="172">
        <f t="shared" si="153"/>
        <v>1.1798000000000001E-2</v>
      </c>
      <c r="AG378" s="106">
        <f t="shared" si="148"/>
        <v>0</v>
      </c>
      <c r="AH378" s="106">
        <f t="shared" si="149"/>
        <v>0</v>
      </c>
      <c r="AI378" s="106">
        <f t="shared" si="150"/>
        <v>0</v>
      </c>
      <c r="AJ378" s="106">
        <f t="shared" si="151"/>
        <v>0</v>
      </c>
      <c r="AK378" s="106">
        <f>L378*VLOOKUP(J378,dimension,4,FALSE)*VLOOKUP(J378,dimension,5,FALSE)*K378</f>
        <v>1.1798000000000001E-2</v>
      </c>
      <c r="AL378" s="107">
        <f t="shared" si="152"/>
        <v>10.087290000000001</v>
      </c>
    </row>
    <row r="379" spans="1:38" ht="12.75">
      <c r="A379" s="89">
        <v>13</v>
      </c>
      <c r="B379" s="89">
        <v>24</v>
      </c>
      <c r="C379" s="96">
        <v>0.39</v>
      </c>
      <c r="D379" s="96">
        <v>0.47</v>
      </c>
      <c r="E379" s="97">
        <v>3.34</v>
      </c>
      <c r="F379" s="102">
        <f t="shared" si="157"/>
        <v>0.48503520217670848</v>
      </c>
      <c r="G379" s="89">
        <v>33.75</v>
      </c>
      <c r="H379" s="103">
        <f t="shared" si="139"/>
        <v>51.666666666666671</v>
      </c>
      <c r="I379" s="103">
        <f t="shared" si="140"/>
        <v>1.2525000000000002</v>
      </c>
      <c r="J379" s="89" t="s">
        <v>74</v>
      </c>
      <c r="K379" s="89">
        <v>1</v>
      </c>
      <c r="L379" s="105">
        <f t="shared" ref="L379:L399" si="164">SUM(M379:V379)</f>
        <v>3.34</v>
      </c>
      <c r="M379" s="89">
        <v>3.34</v>
      </c>
      <c r="X379" s="106">
        <f t="shared" ref="X379:X399" si="165">L379*VLOOKUP(J379,dimension,2,FALSE)*VLOOKUP(J379,dimension,3,FALSE)</f>
        <v>1.02872E-2</v>
      </c>
      <c r="Y379" s="106">
        <f t="shared" si="141"/>
        <v>8.3500000000000015E-3</v>
      </c>
      <c r="Z379" s="106">
        <f t="shared" si="142"/>
        <v>0</v>
      </c>
      <c r="AA379" s="106">
        <f t="shared" si="143"/>
        <v>0</v>
      </c>
      <c r="AB379" s="106">
        <f t="shared" si="144"/>
        <v>0</v>
      </c>
      <c r="AC379" s="106">
        <f t="shared" si="145"/>
        <v>0</v>
      </c>
      <c r="AD379" s="106">
        <f t="shared" si="146"/>
        <v>0</v>
      </c>
      <c r="AE379" s="106">
        <f t="shared" si="147"/>
        <v>0</v>
      </c>
      <c r="AF379" s="172">
        <f t="shared" si="153"/>
        <v>8.3500000000000015E-3</v>
      </c>
      <c r="AG379" s="106">
        <f t="shared" si="148"/>
        <v>0</v>
      </c>
      <c r="AH379" s="106">
        <f t="shared" si="149"/>
        <v>0</v>
      </c>
      <c r="AI379" s="106">
        <f t="shared" si="150"/>
        <v>0</v>
      </c>
      <c r="AJ379" s="106">
        <f t="shared" si="151"/>
        <v>0</v>
      </c>
      <c r="AK379" s="106">
        <f t="shared" ref="AK379:AK399" si="166">L379*VLOOKUP(J379,dimension,4,FALSE)*VLOOKUP(J379,dimension,5,FALSE)</f>
        <v>8.3500000000000015E-3</v>
      </c>
      <c r="AL379" s="107">
        <f t="shared" si="152"/>
        <v>8.0410499999999985</v>
      </c>
    </row>
    <row r="380" spans="1:38" ht="12.75">
      <c r="A380" s="89">
        <v>13</v>
      </c>
      <c r="B380" s="89">
        <v>24</v>
      </c>
      <c r="C380" s="96">
        <v>0.39</v>
      </c>
      <c r="D380" s="96">
        <v>0.47</v>
      </c>
      <c r="E380" s="97">
        <v>3.34</v>
      </c>
      <c r="F380" s="102">
        <f t="shared" si="157"/>
        <v>0.48503520217670848</v>
      </c>
      <c r="G380" s="89">
        <v>33.75</v>
      </c>
      <c r="H380" s="103">
        <f t="shared" si="139"/>
        <v>51.666666666666671</v>
      </c>
      <c r="I380" s="103">
        <f t="shared" si="140"/>
        <v>1.2525000000000002</v>
      </c>
      <c r="J380" s="89" t="s">
        <v>74</v>
      </c>
      <c r="K380" s="89">
        <v>2</v>
      </c>
      <c r="L380" s="105">
        <f t="shared" si="164"/>
        <v>3.34</v>
      </c>
      <c r="M380" s="89">
        <v>3.34</v>
      </c>
      <c r="X380" s="106">
        <f t="shared" si="165"/>
        <v>1.02872E-2</v>
      </c>
      <c r="Y380" s="106">
        <f t="shared" si="141"/>
        <v>8.3500000000000015E-3</v>
      </c>
      <c r="Z380" s="106">
        <f t="shared" si="142"/>
        <v>0</v>
      </c>
      <c r="AA380" s="106">
        <f t="shared" si="143"/>
        <v>0</v>
      </c>
      <c r="AB380" s="106">
        <f t="shared" si="144"/>
        <v>0</v>
      </c>
      <c r="AC380" s="106">
        <f t="shared" si="145"/>
        <v>0</v>
      </c>
      <c r="AD380" s="106">
        <f t="shared" si="146"/>
        <v>0</v>
      </c>
      <c r="AE380" s="106">
        <f t="shared" si="147"/>
        <v>0</v>
      </c>
      <c r="AF380" s="172">
        <f t="shared" si="153"/>
        <v>8.3500000000000015E-3</v>
      </c>
      <c r="AG380" s="106">
        <f t="shared" si="148"/>
        <v>0</v>
      </c>
      <c r="AH380" s="106">
        <f t="shared" si="149"/>
        <v>0</v>
      </c>
      <c r="AI380" s="106">
        <f t="shared" si="150"/>
        <v>0</v>
      </c>
      <c r="AJ380" s="106">
        <f t="shared" si="151"/>
        <v>0</v>
      </c>
      <c r="AK380" s="106">
        <f t="shared" si="166"/>
        <v>8.3500000000000015E-3</v>
      </c>
      <c r="AL380" s="107">
        <f t="shared" si="152"/>
        <v>8.0410499999999985</v>
      </c>
    </row>
    <row r="381" spans="1:38" ht="12.75">
      <c r="A381" s="89">
        <v>13</v>
      </c>
      <c r="B381" s="89">
        <v>24</v>
      </c>
      <c r="C381" s="96">
        <v>0.39</v>
      </c>
      <c r="D381" s="96">
        <v>0.47</v>
      </c>
      <c r="E381" s="97">
        <v>3.34</v>
      </c>
      <c r="F381" s="102">
        <f t="shared" si="157"/>
        <v>0.48503520217670848</v>
      </c>
      <c r="G381" s="89">
        <v>33.75</v>
      </c>
      <c r="H381" s="103">
        <f t="shared" si="139"/>
        <v>51.666666666666671</v>
      </c>
      <c r="I381" s="103">
        <f t="shared" si="140"/>
        <v>1.2525000000000002</v>
      </c>
      <c r="J381" s="89" t="s">
        <v>74</v>
      </c>
      <c r="K381" s="89">
        <v>3</v>
      </c>
      <c r="L381" s="105">
        <f t="shared" si="164"/>
        <v>3.34</v>
      </c>
      <c r="M381" s="89">
        <v>3.34</v>
      </c>
      <c r="X381" s="106">
        <f t="shared" si="165"/>
        <v>1.02872E-2</v>
      </c>
      <c r="Y381" s="106">
        <f t="shared" si="141"/>
        <v>8.3500000000000015E-3</v>
      </c>
      <c r="Z381" s="106">
        <f t="shared" si="142"/>
        <v>0</v>
      </c>
      <c r="AA381" s="106">
        <f t="shared" si="143"/>
        <v>0</v>
      </c>
      <c r="AB381" s="106">
        <f t="shared" si="144"/>
        <v>0</v>
      </c>
      <c r="AC381" s="106">
        <f t="shared" si="145"/>
        <v>0</v>
      </c>
      <c r="AD381" s="106">
        <f t="shared" si="146"/>
        <v>0</v>
      </c>
      <c r="AE381" s="106">
        <f t="shared" si="147"/>
        <v>0</v>
      </c>
      <c r="AF381" s="172">
        <f t="shared" si="153"/>
        <v>8.3500000000000015E-3</v>
      </c>
      <c r="AG381" s="106">
        <f t="shared" si="148"/>
        <v>0</v>
      </c>
      <c r="AH381" s="106">
        <f t="shared" si="149"/>
        <v>0</v>
      </c>
      <c r="AI381" s="106">
        <f t="shared" si="150"/>
        <v>0</v>
      </c>
      <c r="AJ381" s="106">
        <f t="shared" si="151"/>
        <v>0</v>
      </c>
      <c r="AK381" s="106">
        <f t="shared" si="166"/>
        <v>8.3500000000000015E-3</v>
      </c>
      <c r="AL381" s="107">
        <f t="shared" si="152"/>
        <v>8.0410499999999985</v>
      </c>
    </row>
    <row r="382" spans="1:38" ht="12.75">
      <c r="A382" s="89">
        <v>13</v>
      </c>
      <c r="B382" s="89">
        <v>24</v>
      </c>
      <c r="C382" s="96">
        <v>0.39</v>
      </c>
      <c r="D382" s="96">
        <v>0.47</v>
      </c>
      <c r="E382" s="97">
        <v>3.34</v>
      </c>
      <c r="F382" s="102">
        <f t="shared" si="157"/>
        <v>0.48503520217670848</v>
      </c>
      <c r="G382" s="89">
        <v>33.75</v>
      </c>
      <c r="H382" s="103">
        <f t="shared" si="139"/>
        <v>51.666666666666671</v>
      </c>
      <c r="I382" s="103">
        <f t="shared" si="140"/>
        <v>1.2525000000000002</v>
      </c>
      <c r="J382" s="89" t="s">
        <v>74</v>
      </c>
      <c r="K382" s="89">
        <v>4</v>
      </c>
      <c r="L382" s="105">
        <f t="shared" si="164"/>
        <v>3.34</v>
      </c>
      <c r="M382" s="89">
        <v>3.34</v>
      </c>
      <c r="X382" s="106">
        <f t="shared" si="165"/>
        <v>1.02872E-2</v>
      </c>
      <c r="Y382" s="106">
        <f t="shared" si="141"/>
        <v>8.3500000000000015E-3</v>
      </c>
      <c r="Z382" s="106">
        <f t="shared" si="142"/>
        <v>0</v>
      </c>
      <c r="AA382" s="106">
        <f t="shared" si="143"/>
        <v>0</v>
      </c>
      <c r="AB382" s="106">
        <f t="shared" si="144"/>
        <v>0</v>
      </c>
      <c r="AC382" s="106">
        <f t="shared" si="145"/>
        <v>0</v>
      </c>
      <c r="AD382" s="106">
        <f t="shared" si="146"/>
        <v>0</v>
      </c>
      <c r="AE382" s="106">
        <f t="shared" si="147"/>
        <v>0</v>
      </c>
      <c r="AF382" s="172">
        <f t="shared" si="153"/>
        <v>8.3500000000000015E-3</v>
      </c>
      <c r="AG382" s="106">
        <f t="shared" si="148"/>
        <v>0</v>
      </c>
      <c r="AH382" s="106">
        <f t="shared" si="149"/>
        <v>0</v>
      </c>
      <c r="AI382" s="106">
        <f t="shared" si="150"/>
        <v>0</v>
      </c>
      <c r="AJ382" s="106">
        <f t="shared" si="151"/>
        <v>0</v>
      </c>
      <c r="AK382" s="106">
        <f t="shared" si="166"/>
        <v>8.3500000000000015E-3</v>
      </c>
      <c r="AL382" s="107">
        <f t="shared" si="152"/>
        <v>8.0410499999999985</v>
      </c>
    </row>
    <row r="383" spans="1:38" ht="12.75">
      <c r="A383" s="89">
        <v>13</v>
      </c>
      <c r="B383" s="89">
        <v>24</v>
      </c>
      <c r="C383" s="96">
        <v>0.39</v>
      </c>
      <c r="D383" s="96">
        <v>0.47</v>
      </c>
      <c r="E383" s="97">
        <v>3.34</v>
      </c>
      <c r="F383" s="102">
        <f t="shared" si="157"/>
        <v>0.48503520217670848</v>
      </c>
      <c r="G383" s="89">
        <v>33.75</v>
      </c>
      <c r="H383" s="103">
        <f t="shared" si="139"/>
        <v>51.666666666666671</v>
      </c>
      <c r="I383" s="103">
        <f t="shared" si="140"/>
        <v>1.2525000000000002</v>
      </c>
      <c r="J383" s="89" t="s">
        <v>74</v>
      </c>
      <c r="K383" s="89">
        <v>5</v>
      </c>
      <c r="L383" s="105">
        <f t="shared" si="164"/>
        <v>3.34</v>
      </c>
      <c r="M383" s="89">
        <v>3.34</v>
      </c>
      <c r="X383" s="106">
        <f t="shared" si="165"/>
        <v>1.02872E-2</v>
      </c>
      <c r="Y383" s="106">
        <f t="shared" si="141"/>
        <v>8.3500000000000015E-3</v>
      </c>
      <c r="Z383" s="106">
        <f t="shared" si="142"/>
        <v>0</v>
      </c>
      <c r="AA383" s="106">
        <f t="shared" si="143"/>
        <v>0</v>
      </c>
      <c r="AB383" s="106">
        <f t="shared" si="144"/>
        <v>0</v>
      </c>
      <c r="AC383" s="106">
        <f t="shared" si="145"/>
        <v>0</v>
      </c>
      <c r="AD383" s="106">
        <f t="shared" si="146"/>
        <v>0</v>
      </c>
      <c r="AE383" s="106">
        <f t="shared" si="147"/>
        <v>0</v>
      </c>
      <c r="AF383" s="172">
        <f t="shared" si="153"/>
        <v>8.3500000000000015E-3</v>
      </c>
      <c r="AG383" s="106">
        <f t="shared" si="148"/>
        <v>0</v>
      </c>
      <c r="AH383" s="106">
        <f t="shared" si="149"/>
        <v>0</v>
      </c>
      <c r="AI383" s="106">
        <f t="shared" si="150"/>
        <v>0</v>
      </c>
      <c r="AJ383" s="106">
        <f t="shared" si="151"/>
        <v>0</v>
      </c>
      <c r="AK383" s="106">
        <f t="shared" si="166"/>
        <v>8.3500000000000015E-3</v>
      </c>
      <c r="AL383" s="107">
        <f t="shared" si="152"/>
        <v>8.0410499999999985</v>
      </c>
    </row>
    <row r="384" spans="1:38" ht="12.75">
      <c r="A384" s="89">
        <v>13</v>
      </c>
      <c r="B384" s="89">
        <v>24</v>
      </c>
      <c r="C384" s="96">
        <v>0.39</v>
      </c>
      <c r="D384" s="96">
        <v>0.47</v>
      </c>
      <c r="E384" s="97">
        <v>3.34</v>
      </c>
      <c r="F384" s="102">
        <f t="shared" si="157"/>
        <v>0.48503520217670848</v>
      </c>
      <c r="G384" s="89">
        <v>33.75</v>
      </c>
      <c r="H384" s="103">
        <f t="shared" si="139"/>
        <v>51.666666666666671</v>
      </c>
      <c r="I384" s="103">
        <f t="shared" si="140"/>
        <v>1.2525000000000002</v>
      </c>
      <c r="J384" s="89" t="s">
        <v>74</v>
      </c>
      <c r="K384" s="89">
        <v>6</v>
      </c>
      <c r="L384" s="105">
        <f t="shared" si="164"/>
        <v>3.34</v>
      </c>
      <c r="M384" s="89">
        <v>3.34</v>
      </c>
      <c r="X384" s="106">
        <f t="shared" si="165"/>
        <v>1.02872E-2</v>
      </c>
      <c r="Y384" s="106">
        <f t="shared" si="141"/>
        <v>8.3500000000000015E-3</v>
      </c>
      <c r="Z384" s="106">
        <f t="shared" si="142"/>
        <v>0</v>
      </c>
      <c r="AA384" s="106">
        <f t="shared" si="143"/>
        <v>0</v>
      </c>
      <c r="AB384" s="106">
        <f t="shared" si="144"/>
        <v>0</v>
      </c>
      <c r="AC384" s="106">
        <f t="shared" si="145"/>
        <v>0</v>
      </c>
      <c r="AD384" s="106">
        <f t="shared" si="146"/>
        <v>0</v>
      </c>
      <c r="AE384" s="106">
        <f t="shared" si="147"/>
        <v>0</v>
      </c>
      <c r="AF384" s="172">
        <f t="shared" si="153"/>
        <v>8.3500000000000015E-3</v>
      </c>
      <c r="AG384" s="106">
        <f t="shared" si="148"/>
        <v>0</v>
      </c>
      <c r="AH384" s="106">
        <f t="shared" si="149"/>
        <v>0</v>
      </c>
      <c r="AI384" s="106">
        <f t="shared" si="150"/>
        <v>0</v>
      </c>
      <c r="AJ384" s="106">
        <f t="shared" si="151"/>
        <v>0</v>
      </c>
      <c r="AK384" s="106">
        <f t="shared" si="166"/>
        <v>8.3500000000000015E-3</v>
      </c>
      <c r="AL384" s="107">
        <f t="shared" si="152"/>
        <v>8.0410499999999985</v>
      </c>
    </row>
    <row r="385" spans="1:38" ht="12.75">
      <c r="A385" s="89">
        <v>13</v>
      </c>
      <c r="B385" s="89">
        <v>24</v>
      </c>
      <c r="C385" s="96">
        <v>0.39</v>
      </c>
      <c r="D385" s="96">
        <v>0.47</v>
      </c>
      <c r="E385" s="97">
        <v>3.34</v>
      </c>
      <c r="F385" s="102">
        <f t="shared" si="157"/>
        <v>0.48503520217670848</v>
      </c>
      <c r="G385" s="89">
        <v>33.75</v>
      </c>
      <c r="H385" s="103">
        <f t="shared" si="139"/>
        <v>51.666666666666671</v>
      </c>
      <c r="I385" s="103">
        <f t="shared" si="140"/>
        <v>1.2525000000000002</v>
      </c>
      <c r="J385" s="89" t="s">
        <v>74</v>
      </c>
      <c r="K385" s="89">
        <v>7</v>
      </c>
      <c r="L385" s="105">
        <f t="shared" si="164"/>
        <v>3.34</v>
      </c>
      <c r="M385" s="89">
        <v>3.34</v>
      </c>
      <c r="X385" s="106">
        <f t="shared" si="165"/>
        <v>1.02872E-2</v>
      </c>
      <c r="Y385" s="106">
        <f t="shared" si="141"/>
        <v>8.3500000000000015E-3</v>
      </c>
      <c r="Z385" s="106">
        <f t="shared" si="142"/>
        <v>0</v>
      </c>
      <c r="AA385" s="106">
        <f t="shared" si="143"/>
        <v>0</v>
      </c>
      <c r="AB385" s="106">
        <f t="shared" si="144"/>
        <v>0</v>
      </c>
      <c r="AC385" s="106">
        <f t="shared" si="145"/>
        <v>0</v>
      </c>
      <c r="AD385" s="106">
        <f t="shared" si="146"/>
        <v>0</v>
      </c>
      <c r="AE385" s="106">
        <f t="shared" si="147"/>
        <v>0</v>
      </c>
      <c r="AF385" s="172">
        <f t="shared" si="153"/>
        <v>8.3500000000000015E-3</v>
      </c>
      <c r="AG385" s="106">
        <f t="shared" si="148"/>
        <v>0</v>
      </c>
      <c r="AH385" s="106">
        <f t="shared" si="149"/>
        <v>0</v>
      </c>
      <c r="AI385" s="106">
        <f t="shared" si="150"/>
        <v>0</v>
      </c>
      <c r="AJ385" s="106">
        <f t="shared" si="151"/>
        <v>0</v>
      </c>
      <c r="AK385" s="106">
        <f t="shared" si="166"/>
        <v>8.3500000000000015E-3</v>
      </c>
      <c r="AL385" s="107">
        <f t="shared" si="152"/>
        <v>8.0410499999999985</v>
      </c>
    </row>
    <row r="386" spans="1:38" ht="12.75">
      <c r="A386" s="89">
        <v>13</v>
      </c>
      <c r="B386" s="89">
        <v>24</v>
      </c>
      <c r="C386" s="96">
        <v>0.39</v>
      </c>
      <c r="D386" s="96">
        <v>0.47</v>
      </c>
      <c r="E386" s="97">
        <v>3.34</v>
      </c>
      <c r="F386" s="102">
        <f t="shared" si="157"/>
        <v>0.48503520217670848</v>
      </c>
      <c r="G386" s="89">
        <v>33.75</v>
      </c>
      <c r="H386" s="103">
        <f t="shared" si="139"/>
        <v>51.666666666666671</v>
      </c>
      <c r="I386" s="103">
        <f t="shared" si="140"/>
        <v>1.1250000000000002</v>
      </c>
      <c r="J386" s="89" t="s">
        <v>74</v>
      </c>
      <c r="K386" s="89">
        <v>8</v>
      </c>
      <c r="L386" s="105">
        <f t="shared" si="164"/>
        <v>3.34</v>
      </c>
      <c r="M386" s="89">
        <v>3</v>
      </c>
      <c r="Q386" s="89">
        <v>0.34</v>
      </c>
      <c r="X386" s="106">
        <f t="shared" si="165"/>
        <v>1.02872E-2</v>
      </c>
      <c r="Y386" s="106">
        <f t="shared" si="141"/>
        <v>7.5000000000000015E-3</v>
      </c>
      <c r="Z386" s="106">
        <f t="shared" si="142"/>
        <v>0</v>
      </c>
      <c r="AA386" s="106">
        <f t="shared" si="143"/>
        <v>0</v>
      </c>
      <c r="AB386" s="106">
        <f t="shared" si="144"/>
        <v>0</v>
      </c>
      <c r="AC386" s="106">
        <f t="shared" si="145"/>
        <v>0</v>
      </c>
      <c r="AD386" s="106">
        <f t="shared" si="146"/>
        <v>0</v>
      </c>
      <c r="AE386" s="106">
        <f t="shared" si="147"/>
        <v>0</v>
      </c>
      <c r="AF386" s="172">
        <f t="shared" si="153"/>
        <v>7.5000000000000015E-3</v>
      </c>
      <c r="AG386" s="106">
        <f t="shared" si="148"/>
        <v>8.5000000000000006E-4</v>
      </c>
      <c r="AH386" s="106">
        <f t="shared" si="149"/>
        <v>0</v>
      </c>
      <c r="AI386" s="106">
        <f t="shared" si="150"/>
        <v>0</v>
      </c>
      <c r="AJ386" s="106">
        <f t="shared" si="151"/>
        <v>0</v>
      </c>
      <c r="AK386" s="106">
        <f t="shared" si="166"/>
        <v>8.3500000000000015E-3</v>
      </c>
      <c r="AL386" s="107">
        <f t="shared" si="152"/>
        <v>7.2224999999999993</v>
      </c>
    </row>
    <row r="387" spans="1:38" ht="12.75">
      <c r="A387" s="89">
        <v>13</v>
      </c>
      <c r="B387" s="89">
        <v>24</v>
      </c>
      <c r="C387" s="96">
        <v>0.39</v>
      </c>
      <c r="D387" s="96">
        <v>0.47</v>
      </c>
      <c r="E387" s="97">
        <v>3.34</v>
      </c>
      <c r="F387" s="102">
        <f t="shared" si="157"/>
        <v>0.48503520217670848</v>
      </c>
      <c r="G387" s="89">
        <v>33.75</v>
      </c>
      <c r="H387" s="103">
        <f t="shared" ref="H387:H450" si="167">SUM(G387,loadTime)/60*costMilling</f>
        <v>51.666666666666671</v>
      </c>
      <c r="I387" s="103">
        <f t="shared" ref="I387:I450" si="168">AF387*KDCost</f>
        <v>1.2525000000000002</v>
      </c>
      <c r="J387" s="89" t="s">
        <v>74</v>
      </c>
      <c r="K387" s="89">
        <v>9</v>
      </c>
      <c r="L387" s="105">
        <f t="shared" si="164"/>
        <v>3.34</v>
      </c>
      <c r="M387" s="89">
        <v>3.34</v>
      </c>
      <c r="X387" s="106">
        <f t="shared" si="165"/>
        <v>1.02872E-2</v>
      </c>
      <c r="Y387" s="106">
        <f t="shared" ref="Y387:Y450" si="169">M387*VLOOKUP($J387,dimension,4,FALSE)*VLOOKUP($J387,dimension,5,FALSE)</f>
        <v>8.3500000000000015E-3</v>
      </c>
      <c r="Z387" s="106">
        <f t="shared" ref="Z387:Z450" si="170">N387*VLOOKUP($J387,dimension,4,FALSE)*VLOOKUP($J387,dimension,5,FALSE)</f>
        <v>0</v>
      </c>
      <c r="AA387" s="106">
        <f t="shared" ref="AA387:AA450" si="171">O387*VLOOKUP($J387,dimension,4,FALSE)*VLOOKUP($J387,dimension,5,FALSE)</f>
        <v>0</v>
      </c>
      <c r="AB387" s="106">
        <f t="shared" ref="AB387:AB450" si="172">P387*VLOOKUP($J387,dimension,4,FALSE)*VLOOKUP($J387,dimension,5,FALSE)</f>
        <v>0</v>
      </c>
      <c r="AC387" s="106">
        <f t="shared" ref="AC387:AC450" si="173">U387*VLOOKUP($J387,dimension,4,FALSE)*VLOOKUP($J387,dimension,5,FALSE)</f>
        <v>0</v>
      </c>
      <c r="AD387" s="106">
        <f t="shared" ref="AD387:AD450" si="174">V387*VLOOKUP($J387,dimension,4,FALSE)*VLOOKUP($J387,dimension,5,FALSE)</f>
        <v>0</v>
      </c>
      <c r="AE387" s="106">
        <f t="shared" ref="AE387:AE450" si="175">IF(J387="Fillets",K387*VLOOKUP(J387,dimension,4,FALSE)*VLOOKUP(J387,dimension,5,FALSE),0)*L387</f>
        <v>0</v>
      </c>
      <c r="AF387" s="172">
        <f t="shared" si="153"/>
        <v>8.3500000000000015E-3</v>
      </c>
      <c r="AG387" s="106">
        <f t="shared" ref="AG387:AG450" si="176">Q387*VLOOKUP($J387,dimension,4,FALSE)*VLOOKUP($J387,dimension,5,FALSE)</f>
        <v>0</v>
      </c>
      <c r="AH387" s="106">
        <f t="shared" ref="AH387:AH450" si="177">R387*VLOOKUP($J387,dimension,4,FALSE)*VLOOKUP($J387,dimension,5,FALSE)</f>
        <v>0</v>
      </c>
      <c r="AI387" s="106">
        <f t="shared" ref="AI387:AI450" si="178">S387*VLOOKUP($J387,dimension,4,FALSE)*VLOOKUP($J387,dimension,5,FALSE)</f>
        <v>0</v>
      </c>
      <c r="AJ387" s="106">
        <f t="shared" ref="AJ387:AJ450" si="179">T387*VLOOKUP($J387,dimension,4,FALSE)*VLOOKUP($J387,dimension,5,FALSE)</f>
        <v>0</v>
      </c>
      <c r="AK387" s="106">
        <f t="shared" si="166"/>
        <v>8.3500000000000015E-3</v>
      </c>
      <c r="AL387" s="107">
        <f t="shared" ref="AL387:AL450" si="180">IF(J387="Fillets",AK387*priceFillets,IF(J387="4 x 1",(M387*priceSelect)+(N387*priceSelect)+(O387*priceStandard)+(P387*priceHigh)+(U387*priceShortClear)+(V387*priceLongClear),IF(J387="3 x 1",(M387*priceSelect3)+(N387*priceSelect3)+(O387*priceStandard3)+(P387*priceHigh3)+(U387*priceShortClear3)+(V387*priceLongClear3),IF(J387="2 x 2",(M387*priceSelect2)+(N387*priceSelect2)+(O387*priceStandard2)+(P387*priceHigh2)+(U387*priceShortClear2)+(V387*priceLongClear2),IF(J387="2 x 2",(M387*priceSelect2)+(N387*priceSelect2)+(O387*priceStandard2)+(P387*priceHigh2)+(U387*priceShortClear2)+(V387*priceLongClear2),(M387*priceSelect6)+(N387*priceSelect6)+(O387*priceStandard6)+(P387*priceHigh6)+(U387*priceShortClear6)+(V387*priceLongClear6))))))</f>
        <v>8.0410499999999985</v>
      </c>
    </row>
    <row r="388" spans="1:38" ht="12.75">
      <c r="A388" s="89">
        <v>13</v>
      </c>
      <c r="B388" s="89">
        <v>24</v>
      </c>
      <c r="C388" s="96">
        <v>0.39</v>
      </c>
      <c r="D388" s="96">
        <v>0.47</v>
      </c>
      <c r="E388" s="97">
        <v>3.34</v>
      </c>
      <c r="F388" s="102">
        <f t="shared" si="157"/>
        <v>0.48503520217670848</v>
      </c>
      <c r="G388" s="89">
        <v>33.75</v>
      </c>
      <c r="H388" s="103">
        <f t="shared" si="167"/>
        <v>51.666666666666671</v>
      </c>
      <c r="I388" s="103">
        <f t="shared" si="168"/>
        <v>1.2525000000000002</v>
      </c>
      <c r="J388" s="89" t="s">
        <v>74</v>
      </c>
      <c r="K388" s="89">
        <v>10</v>
      </c>
      <c r="L388" s="105">
        <f t="shared" si="164"/>
        <v>3.34</v>
      </c>
      <c r="M388" s="89">
        <v>3.34</v>
      </c>
      <c r="X388" s="106">
        <f t="shared" si="165"/>
        <v>1.02872E-2</v>
      </c>
      <c r="Y388" s="106">
        <f t="shared" si="169"/>
        <v>8.3500000000000015E-3</v>
      </c>
      <c r="Z388" s="106">
        <f t="shared" si="170"/>
        <v>0</v>
      </c>
      <c r="AA388" s="106">
        <f t="shared" si="171"/>
        <v>0</v>
      </c>
      <c r="AB388" s="106">
        <f t="shared" si="172"/>
        <v>0</v>
      </c>
      <c r="AC388" s="106">
        <f t="shared" si="173"/>
        <v>0</v>
      </c>
      <c r="AD388" s="106">
        <f t="shared" si="174"/>
        <v>0</v>
      </c>
      <c r="AE388" s="106">
        <f t="shared" si="175"/>
        <v>0</v>
      </c>
      <c r="AF388" s="172">
        <f t="shared" ref="AF388:AF451" si="181">SUM(Y388:AE388)</f>
        <v>8.3500000000000015E-3</v>
      </c>
      <c r="AG388" s="106">
        <f t="shared" si="176"/>
        <v>0</v>
      </c>
      <c r="AH388" s="106">
        <f t="shared" si="177"/>
        <v>0</v>
      </c>
      <c r="AI388" s="106">
        <f t="shared" si="178"/>
        <v>0</v>
      </c>
      <c r="AJ388" s="106">
        <f t="shared" si="179"/>
        <v>0</v>
      </c>
      <c r="AK388" s="106">
        <f t="shared" si="166"/>
        <v>8.3500000000000015E-3</v>
      </c>
      <c r="AL388" s="107">
        <f t="shared" si="180"/>
        <v>8.0410499999999985</v>
      </c>
    </row>
    <row r="389" spans="1:38" ht="12.75">
      <c r="A389" s="89">
        <v>13</v>
      </c>
      <c r="B389" s="89">
        <v>24</v>
      </c>
      <c r="C389" s="96">
        <v>0.39</v>
      </c>
      <c r="D389" s="96">
        <v>0.47</v>
      </c>
      <c r="E389" s="97">
        <v>3.34</v>
      </c>
      <c r="F389" s="102">
        <f t="shared" si="157"/>
        <v>0.48503520217670848</v>
      </c>
      <c r="G389" s="89">
        <v>33.75</v>
      </c>
      <c r="H389" s="103">
        <f t="shared" si="167"/>
        <v>51.666666666666671</v>
      </c>
      <c r="I389" s="103">
        <f t="shared" si="168"/>
        <v>1.2525000000000002</v>
      </c>
      <c r="J389" s="89" t="s">
        <v>74</v>
      </c>
      <c r="K389" s="89">
        <v>11</v>
      </c>
      <c r="L389" s="105">
        <f t="shared" si="164"/>
        <v>3.34</v>
      </c>
      <c r="M389" s="89">
        <v>3.34</v>
      </c>
      <c r="X389" s="106">
        <f t="shared" si="165"/>
        <v>1.02872E-2</v>
      </c>
      <c r="Y389" s="106">
        <f t="shared" si="169"/>
        <v>8.3500000000000015E-3</v>
      </c>
      <c r="Z389" s="106">
        <f t="shared" si="170"/>
        <v>0</v>
      </c>
      <c r="AA389" s="106">
        <f t="shared" si="171"/>
        <v>0</v>
      </c>
      <c r="AB389" s="106">
        <f t="shared" si="172"/>
        <v>0</v>
      </c>
      <c r="AC389" s="106">
        <f t="shared" si="173"/>
        <v>0</v>
      </c>
      <c r="AD389" s="106">
        <f t="shared" si="174"/>
        <v>0</v>
      </c>
      <c r="AE389" s="106">
        <f t="shared" si="175"/>
        <v>0</v>
      </c>
      <c r="AF389" s="172">
        <f t="shared" si="181"/>
        <v>8.3500000000000015E-3</v>
      </c>
      <c r="AG389" s="106">
        <f t="shared" si="176"/>
        <v>0</v>
      </c>
      <c r="AH389" s="106">
        <f t="shared" si="177"/>
        <v>0</v>
      </c>
      <c r="AI389" s="106">
        <f t="shared" si="178"/>
        <v>0</v>
      </c>
      <c r="AJ389" s="106">
        <f t="shared" si="179"/>
        <v>0</v>
      </c>
      <c r="AK389" s="106">
        <f t="shared" si="166"/>
        <v>8.3500000000000015E-3</v>
      </c>
      <c r="AL389" s="107">
        <f t="shared" si="180"/>
        <v>8.0410499999999985</v>
      </c>
    </row>
    <row r="390" spans="1:38" ht="12.75">
      <c r="A390" s="89">
        <v>13</v>
      </c>
      <c r="B390" s="89">
        <v>24</v>
      </c>
      <c r="C390" s="96">
        <v>0.39</v>
      </c>
      <c r="D390" s="96">
        <v>0.47</v>
      </c>
      <c r="E390" s="97">
        <v>3.34</v>
      </c>
      <c r="F390" s="102">
        <f t="shared" si="157"/>
        <v>0.48503520217670848</v>
      </c>
      <c r="G390" s="89">
        <v>33.75</v>
      </c>
      <c r="H390" s="103">
        <f t="shared" si="167"/>
        <v>51.666666666666671</v>
      </c>
      <c r="I390" s="103">
        <f t="shared" si="168"/>
        <v>1.13625</v>
      </c>
      <c r="J390" s="89" t="s">
        <v>74</v>
      </c>
      <c r="K390" s="89">
        <v>12</v>
      </c>
      <c r="L390" s="105">
        <f t="shared" si="164"/>
        <v>3.03</v>
      </c>
      <c r="M390" s="89">
        <v>3.03</v>
      </c>
      <c r="X390" s="106">
        <f t="shared" si="165"/>
        <v>9.3323999999999994E-3</v>
      </c>
      <c r="Y390" s="106">
        <f t="shared" si="169"/>
        <v>7.5750000000000001E-3</v>
      </c>
      <c r="Z390" s="106">
        <f t="shared" si="170"/>
        <v>0</v>
      </c>
      <c r="AA390" s="106">
        <f t="shared" si="171"/>
        <v>0</v>
      </c>
      <c r="AB390" s="106">
        <f t="shared" si="172"/>
        <v>0</v>
      </c>
      <c r="AC390" s="106">
        <f t="shared" si="173"/>
        <v>0</v>
      </c>
      <c r="AD390" s="106">
        <f t="shared" si="174"/>
        <v>0</v>
      </c>
      <c r="AE390" s="106">
        <f t="shared" si="175"/>
        <v>0</v>
      </c>
      <c r="AF390" s="172">
        <f t="shared" si="181"/>
        <v>7.5750000000000001E-3</v>
      </c>
      <c r="AG390" s="106">
        <f t="shared" si="176"/>
        <v>0</v>
      </c>
      <c r="AH390" s="106">
        <f t="shared" si="177"/>
        <v>0</v>
      </c>
      <c r="AI390" s="106">
        <f t="shared" si="178"/>
        <v>0</v>
      </c>
      <c r="AJ390" s="106">
        <f t="shared" si="179"/>
        <v>0</v>
      </c>
      <c r="AK390" s="106">
        <f t="shared" si="166"/>
        <v>7.5750000000000001E-3</v>
      </c>
      <c r="AL390" s="107">
        <f t="shared" si="180"/>
        <v>7.2947249999999988</v>
      </c>
    </row>
    <row r="391" spans="1:38" ht="12.75">
      <c r="A391" s="89">
        <v>13</v>
      </c>
      <c r="B391" s="89">
        <v>24</v>
      </c>
      <c r="C391" s="96">
        <v>0.39</v>
      </c>
      <c r="D391" s="96">
        <v>0.47</v>
      </c>
      <c r="E391" s="97">
        <v>3.34</v>
      </c>
      <c r="F391" s="102">
        <f t="shared" si="157"/>
        <v>0.48503520217670848</v>
      </c>
      <c r="G391" s="89">
        <v>33.75</v>
      </c>
      <c r="H391" s="103">
        <f t="shared" si="167"/>
        <v>51.666666666666671</v>
      </c>
      <c r="I391" s="103">
        <f t="shared" si="168"/>
        <v>1.2525000000000002</v>
      </c>
      <c r="J391" s="89" t="s">
        <v>74</v>
      </c>
      <c r="K391" s="89">
        <v>13</v>
      </c>
      <c r="L391" s="105">
        <f t="shared" si="164"/>
        <v>3.34</v>
      </c>
      <c r="M391" s="89">
        <v>3.34</v>
      </c>
      <c r="X391" s="106">
        <f t="shared" si="165"/>
        <v>1.02872E-2</v>
      </c>
      <c r="Y391" s="106">
        <f t="shared" si="169"/>
        <v>8.3500000000000015E-3</v>
      </c>
      <c r="Z391" s="106">
        <f t="shared" si="170"/>
        <v>0</v>
      </c>
      <c r="AA391" s="106">
        <f t="shared" si="171"/>
        <v>0</v>
      </c>
      <c r="AB391" s="106">
        <f t="shared" si="172"/>
        <v>0</v>
      </c>
      <c r="AC391" s="106">
        <f t="shared" si="173"/>
        <v>0</v>
      </c>
      <c r="AD391" s="106">
        <f t="shared" si="174"/>
        <v>0</v>
      </c>
      <c r="AE391" s="106">
        <f t="shared" si="175"/>
        <v>0</v>
      </c>
      <c r="AF391" s="172">
        <f t="shared" si="181"/>
        <v>8.3500000000000015E-3</v>
      </c>
      <c r="AG391" s="106">
        <f t="shared" si="176"/>
        <v>0</v>
      </c>
      <c r="AH391" s="106">
        <f t="shared" si="177"/>
        <v>0</v>
      </c>
      <c r="AI391" s="106">
        <f t="shared" si="178"/>
        <v>0</v>
      </c>
      <c r="AJ391" s="106">
        <f t="shared" si="179"/>
        <v>0</v>
      </c>
      <c r="AK391" s="106">
        <f t="shared" si="166"/>
        <v>8.3500000000000015E-3</v>
      </c>
      <c r="AL391" s="107">
        <f t="shared" si="180"/>
        <v>8.0410499999999985</v>
      </c>
    </row>
    <row r="392" spans="1:38" ht="12.75">
      <c r="A392" s="89">
        <v>13</v>
      </c>
      <c r="B392" s="89">
        <v>24</v>
      </c>
      <c r="C392" s="96">
        <v>0.39</v>
      </c>
      <c r="D392" s="96">
        <v>0.47</v>
      </c>
      <c r="E392" s="97">
        <v>3.34</v>
      </c>
      <c r="F392" s="102">
        <f t="shared" si="157"/>
        <v>0.48503520217670848</v>
      </c>
      <c r="G392" s="89">
        <v>33.75</v>
      </c>
      <c r="H392" s="103">
        <f t="shared" si="167"/>
        <v>51.666666666666671</v>
      </c>
      <c r="I392" s="103">
        <f t="shared" si="168"/>
        <v>1.1962500000000003</v>
      </c>
      <c r="J392" s="89" t="s">
        <v>74</v>
      </c>
      <c r="K392" s="89">
        <v>14</v>
      </c>
      <c r="L392" s="105">
        <f t="shared" si="164"/>
        <v>3.34</v>
      </c>
      <c r="O392" s="89">
        <v>3.19</v>
      </c>
      <c r="R392" s="89">
        <v>0.15</v>
      </c>
      <c r="X392" s="106">
        <f t="shared" si="165"/>
        <v>1.02872E-2</v>
      </c>
      <c r="Y392" s="106">
        <f t="shared" si="169"/>
        <v>0</v>
      </c>
      <c r="Z392" s="106">
        <f t="shared" si="170"/>
        <v>0</v>
      </c>
      <c r="AA392" s="106">
        <f t="shared" si="171"/>
        <v>7.9750000000000012E-3</v>
      </c>
      <c r="AB392" s="106">
        <f t="shared" si="172"/>
        <v>0</v>
      </c>
      <c r="AC392" s="106">
        <f t="shared" si="173"/>
        <v>0</v>
      </c>
      <c r="AD392" s="106">
        <f t="shared" si="174"/>
        <v>0</v>
      </c>
      <c r="AE392" s="106">
        <f t="shared" si="175"/>
        <v>0</v>
      </c>
      <c r="AF392" s="172">
        <f t="shared" si="181"/>
        <v>7.9750000000000012E-3</v>
      </c>
      <c r="AG392" s="106">
        <f t="shared" si="176"/>
        <v>0</v>
      </c>
      <c r="AH392" s="106">
        <f t="shared" si="177"/>
        <v>3.7500000000000001E-4</v>
      </c>
      <c r="AI392" s="106">
        <f t="shared" si="178"/>
        <v>0</v>
      </c>
      <c r="AJ392" s="106">
        <f t="shared" si="179"/>
        <v>0</v>
      </c>
      <c r="AK392" s="106">
        <f t="shared" si="166"/>
        <v>8.3500000000000015E-3</v>
      </c>
      <c r="AL392" s="107">
        <f t="shared" si="180"/>
        <v>6.8186250000000008</v>
      </c>
    </row>
    <row r="393" spans="1:38" ht="12.75">
      <c r="A393" s="89">
        <v>13</v>
      </c>
      <c r="B393" s="89">
        <v>24</v>
      </c>
      <c r="C393" s="96">
        <v>0.39</v>
      </c>
      <c r="D393" s="96">
        <v>0.47</v>
      </c>
      <c r="E393" s="97">
        <v>3.34</v>
      </c>
      <c r="F393" s="102">
        <f t="shared" si="157"/>
        <v>0.48503520217670848</v>
      </c>
      <c r="G393" s="89">
        <v>33.75</v>
      </c>
      <c r="H393" s="103">
        <f t="shared" si="167"/>
        <v>51.666666666666671</v>
      </c>
      <c r="I393" s="103">
        <f t="shared" si="168"/>
        <v>1.2525000000000002</v>
      </c>
      <c r="J393" s="89" t="s">
        <v>74</v>
      </c>
      <c r="K393" s="89">
        <v>15</v>
      </c>
      <c r="L393" s="105">
        <f t="shared" si="164"/>
        <v>3.34</v>
      </c>
      <c r="M393" s="89">
        <v>3.34</v>
      </c>
      <c r="X393" s="106">
        <f t="shared" si="165"/>
        <v>1.02872E-2</v>
      </c>
      <c r="Y393" s="106">
        <f t="shared" si="169"/>
        <v>8.3500000000000015E-3</v>
      </c>
      <c r="Z393" s="106">
        <f t="shared" si="170"/>
        <v>0</v>
      </c>
      <c r="AA393" s="106">
        <f t="shared" si="171"/>
        <v>0</v>
      </c>
      <c r="AB393" s="106">
        <f t="shared" si="172"/>
        <v>0</v>
      </c>
      <c r="AC393" s="106">
        <f t="shared" si="173"/>
        <v>0</v>
      </c>
      <c r="AD393" s="106">
        <f t="shared" si="174"/>
        <v>0</v>
      </c>
      <c r="AE393" s="106">
        <f t="shared" si="175"/>
        <v>0</v>
      </c>
      <c r="AF393" s="172">
        <f t="shared" si="181"/>
        <v>8.3500000000000015E-3</v>
      </c>
      <c r="AG393" s="106">
        <f t="shared" si="176"/>
        <v>0</v>
      </c>
      <c r="AH393" s="106">
        <f t="shared" si="177"/>
        <v>0</v>
      </c>
      <c r="AI393" s="106">
        <f t="shared" si="178"/>
        <v>0</v>
      </c>
      <c r="AJ393" s="106">
        <f t="shared" si="179"/>
        <v>0</v>
      </c>
      <c r="AK393" s="106">
        <f t="shared" si="166"/>
        <v>8.3500000000000015E-3</v>
      </c>
      <c r="AL393" s="107">
        <f t="shared" si="180"/>
        <v>8.0410499999999985</v>
      </c>
    </row>
    <row r="394" spans="1:38" ht="12.75">
      <c r="A394" s="89">
        <v>13</v>
      </c>
      <c r="B394" s="89">
        <v>24</v>
      </c>
      <c r="C394" s="96">
        <v>0.39</v>
      </c>
      <c r="D394" s="96">
        <v>0.47</v>
      </c>
      <c r="E394" s="97">
        <v>3.34</v>
      </c>
      <c r="F394" s="102">
        <f t="shared" si="157"/>
        <v>0.48503520217670848</v>
      </c>
      <c r="G394" s="89">
        <v>33.75</v>
      </c>
      <c r="H394" s="103">
        <f t="shared" si="167"/>
        <v>51.666666666666671</v>
      </c>
      <c r="I394" s="103">
        <f t="shared" si="168"/>
        <v>1.2075000000000002</v>
      </c>
      <c r="J394" s="89" t="s">
        <v>74</v>
      </c>
      <c r="K394" s="89">
        <v>16</v>
      </c>
      <c r="L394" s="105">
        <f t="shared" si="164"/>
        <v>3.3400000000000003</v>
      </c>
      <c r="M394" s="89">
        <v>3.22</v>
      </c>
      <c r="R394" s="89">
        <v>0.12</v>
      </c>
      <c r="X394" s="106">
        <f t="shared" si="165"/>
        <v>1.0287200000000002E-2</v>
      </c>
      <c r="Y394" s="106">
        <f t="shared" si="169"/>
        <v>8.0500000000000016E-3</v>
      </c>
      <c r="Z394" s="106">
        <f t="shared" si="170"/>
        <v>0</v>
      </c>
      <c r="AA394" s="106">
        <f t="shared" si="171"/>
        <v>0</v>
      </c>
      <c r="AB394" s="106">
        <f t="shared" si="172"/>
        <v>0</v>
      </c>
      <c r="AC394" s="106">
        <f t="shared" si="173"/>
        <v>0</v>
      </c>
      <c r="AD394" s="106">
        <f t="shared" si="174"/>
        <v>0</v>
      </c>
      <c r="AE394" s="106">
        <f t="shared" si="175"/>
        <v>0</v>
      </c>
      <c r="AF394" s="172">
        <f t="shared" si="181"/>
        <v>8.0500000000000016E-3</v>
      </c>
      <c r="AG394" s="106">
        <f t="shared" si="176"/>
        <v>0</v>
      </c>
      <c r="AH394" s="106">
        <f t="shared" si="177"/>
        <v>3.0000000000000003E-4</v>
      </c>
      <c r="AI394" s="106">
        <f t="shared" si="178"/>
        <v>0</v>
      </c>
      <c r="AJ394" s="106">
        <f t="shared" si="179"/>
        <v>0</v>
      </c>
      <c r="AK394" s="106">
        <f t="shared" si="166"/>
        <v>8.3500000000000015E-3</v>
      </c>
      <c r="AL394" s="107">
        <f t="shared" si="180"/>
        <v>7.7521499999999994</v>
      </c>
    </row>
    <row r="395" spans="1:38" ht="12.75">
      <c r="A395" s="89">
        <v>13</v>
      </c>
      <c r="B395" s="89">
        <v>24</v>
      </c>
      <c r="C395" s="96">
        <v>0.39</v>
      </c>
      <c r="D395" s="96">
        <v>0.47</v>
      </c>
      <c r="E395" s="97">
        <v>3.34</v>
      </c>
      <c r="F395" s="102">
        <f t="shared" si="157"/>
        <v>0.48503520217670848</v>
      </c>
      <c r="G395" s="89">
        <v>33.75</v>
      </c>
      <c r="H395" s="103">
        <f t="shared" si="167"/>
        <v>51.666666666666671</v>
      </c>
      <c r="I395" s="103">
        <f t="shared" si="168"/>
        <v>1.1925000000000003</v>
      </c>
      <c r="J395" s="89" t="s">
        <v>74</v>
      </c>
      <c r="K395" s="89">
        <v>17</v>
      </c>
      <c r="L395" s="105">
        <f t="shared" si="164"/>
        <v>3.3400000000000003</v>
      </c>
      <c r="M395" s="89">
        <v>3.18</v>
      </c>
      <c r="R395" s="89">
        <v>0.16</v>
      </c>
      <c r="X395" s="106">
        <f t="shared" si="165"/>
        <v>1.0287200000000002E-2</v>
      </c>
      <c r="Y395" s="106">
        <f t="shared" si="169"/>
        <v>7.9500000000000022E-3</v>
      </c>
      <c r="Z395" s="106">
        <f t="shared" si="170"/>
        <v>0</v>
      </c>
      <c r="AA395" s="106">
        <f t="shared" si="171"/>
        <v>0</v>
      </c>
      <c r="AB395" s="106">
        <f t="shared" si="172"/>
        <v>0</v>
      </c>
      <c r="AC395" s="106">
        <f t="shared" si="173"/>
        <v>0</v>
      </c>
      <c r="AD395" s="106">
        <f t="shared" si="174"/>
        <v>0</v>
      </c>
      <c r="AE395" s="106">
        <f t="shared" si="175"/>
        <v>0</v>
      </c>
      <c r="AF395" s="172">
        <f t="shared" si="181"/>
        <v>7.9500000000000022E-3</v>
      </c>
      <c r="AG395" s="106">
        <f t="shared" si="176"/>
        <v>0</v>
      </c>
      <c r="AH395" s="106">
        <f t="shared" si="177"/>
        <v>4.0000000000000002E-4</v>
      </c>
      <c r="AI395" s="106">
        <f t="shared" si="178"/>
        <v>0</v>
      </c>
      <c r="AJ395" s="106">
        <f t="shared" si="179"/>
        <v>0</v>
      </c>
      <c r="AK395" s="106">
        <f t="shared" si="166"/>
        <v>8.3500000000000015E-3</v>
      </c>
      <c r="AL395" s="107">
        <f t="shared" si="180"/>
        <v>7.6558499999999992</v>
      </c>
    </row>
    <row r="396" spans="1:38" ht="12.75">
      <c r="A396" s="89">
        <v>13</v>
      </c>
      <c r="B396" s="89">
        <v>24</v>
      </c>
      <c r="C396" s="96">
        <v>0.39</v>
      </c>
      <c r="D396" s="96">
        <v>0.47</v>
      </c>
      <c r="E396" s="97">
        <v>3.34</v>
      </c>
      <c r="F396" s="102">
        <f t="shared" si="157"/>
        <v>0.48503520217670848</v>
      </c>
      <c r="G396" s="89">
        <v>33.75</v>
      </c>
      <c r="H396" s="103">
        <f t="shared" si="167"/>
        <v>51.666666666666671</v>
      </c>
      <c r="I396" s="103">
        <f t="shared" si="168"/>
        <v>1.1287500000000001</v>
      </c>
      <c r="J396" s="89" t="s">
        <v>74</v>
      </c>
      <c r="K396" s="89">
        <v>18</v>
      </c>
      <c r="L396" s="105">
        <f t="shared" si="164"/>
        <v>3.34</v>
      </c>
      <c r="M396" s="89">
        <v>3.01</v>
      </c>
      <c r="R396" s="89">
        <v>0.33</v>
      </c>
      <c r="X396" s="106">
        <f t="shared" si="165"/>
        <v>1.02872E-2</v>
      </c>
      <c r="Y396" s="106">
        <f t="shared" si="169"/>
        <v>7.5250000000000004E-3</v>
      </c>
      <c r="Z396" s="106">
        <f t="shared" si="170"/>
        <v>0</v>
      </c>
      <c r="AA396" s="106">
        <f t="shared" si="171"/>
        <v>0</v>
      </c>
      <c r="AB396" s="106">
        <f t="shared" si="172"/>
        <v>0</v>
      </c>
      <c r="AC396" s="106">
        <f t="shared" si="173"/>
        <v>0</v>
      </c>
      <c r="AD396" s="106">
        <f t="shared" si="174"/>
        <v>0</v>
      </c>
      <c r="AE396" s="106">
        <f t="shared" si="175"/>
        <v>0</v>
      </c>
      <c r="AF396" s="172">
        <f t="shared" si="181"/>
        <v>7.5250000000000004E-3</v>
      </c>
      <c r="AG396" s="106">
        <f t="shared" si="176"/>
        <v>0</v>
      </c>
      <c r="AH396" s="106">
        <f t="shared" si="177"/>
        <v>8.250000000000001E-4</v>
      </c>
      <c r="AI396" s="106">
        <f t="shared" si="178"/>
        <v>0</v>
      </c>
      <c r="AJ396" s="106">
        <f t="shared" si="179"/>
        <v>0</v>
      </c>
      <c r="AK396" s="106">
        <f t="shared" si="166"/>
        <v>8.3500000000000015E-3</v>
      </c>
      <c r="AL396" s="107">
        <f t="shared" si="180"/>
        <v>7.2465749999999991</v>
      </c>
    </row>
    <row r="397" spans="1:38" ht="12.75">
      <c r="A397" s="89">
        <v>13</v>
      </c>
      <c r="B397" s="89">
        <v>24</v>
      </c>
      <c r="C397" s="96">
        <v>0.39</v>
      </c>
      <c r="D397" s="96">
        <v>0.47</v>
      </c>
      <c r="E397" s="97">
        <v>3.34</v>
      </c>
      <c r="F397" s="102">
        <f t="shared" si="157"/>
        <v>0.48503520217670848</v>
      </c>
      <c r="G397" s="89">
        <v>33.75</v>
      </c>
      <c r="H397" s="103">
        <f t="shared" si="167"/>
        <v>51.666666666666671</v>
      </c>
      <c r="I397" s="103">
        <f t="shared" si="168"/>
        <v>1.2112500000000002</v>
      </c>
      <c r="J397" s="89" t="s">
        <v>74</v>
      </c>
      <c r="K397" s="89">
        <v>19</v>
      </c>
      <c r="L397" s="105">
        <f t="shared" si="164"/>
        <v>3.34</v>
      </c>
      <c r="M397" s="89">
        <v>3.23</v>
      </c>
      <c r="R397" s="89">
        <v>0.11</v>
      </c>
      <c r="X397" s="106">
        <f t="shared" si="165"/>
        <v>1.02872E-2</v>
      </c>
      <c r="Y397" s="106">
        <f t="shared" si="169"/>
        <v>8.0750000000000006E-3</v>
      </c>
      <c r="Z397" s="106">
        <f t="shared" si="170"/>
        <v>0</v>
      </c>
      <c r="AA397" s="106">
        <f t="shared" si="171"/>
        <v>0</v>
      </c>
      <c r="AB397" s="106">
        <f t="shared" si="172"/>
        <v>0</v>
      </c>
      <c r="AC397" s="106">
        <f t="shared" si="173"/>
        <v>0</v>
      </c>
      <c r="AD397" s="106">
        <f t="shared" si="174"/>
        <v>0</v>
      </c>
      <c r="AE397" s="106">
        <f t="shared" si="175"/>
        <v>0</v>
      </c>
      <c r="AF397" s="172">
        <f t="shared" si="181"/>
        <v>8.0750000000000006E-3</v>
      </c>
      <c r="AG397" s="106">
        <f t="shared" si="176"/>
        <v>0</v>
      </c>
      <c r="AH397" s="106">
        <f t="shared" si="177"/>
        <v>2.7500000000000002E-4</v>
      </c>
      <c r="AI397" s="106">
        <f t="shared" si="178"/>
        <v>0</v>
      </c>
      <c r="AJ397" s="106">
        <f t="shared" si="179"/>
        <v>0</v>
      </c>
      <c r="AK397" s="106">
        <f t="shared" si="166"/>
        <v>8.3500000000000015E-3</v>
      </c>
      <c r="AL397" s="107">
        <f t="shared" si="180"/>
        <v>7.7762249999999993</v>
      </c>
    </row>
    <row r="398" spans="1:38" ht="12.75">
      <c r="A398" s="89">
        <v>13</v>
      </c>
      <c r="B398" s="89">
        <v>24</v>
      </c>
      <c r="C398" s="96">
        <v>0.39</v>
      </c>
      <c r="D398" s="96">
        <v>0.47</v>
      </c>
      <c r="E398" s="97">
        <v>3.34</v>
      </c>
      <c r="F398" s="102">
        <f t="shared" si="157"/>
        <v>0.48503520217670848</v>
      </c>
      <c r="G398" s="89">
        <v>33.75</v>
      </c>
      <c r="H398" s="103">
        <f t="shared" si="167"/>
        <v>51.666666666666671</v>
      </c>
      <c r="I398" s="103">
        <f t="shared" si="168"/>
        <v>0.97125000000000006</v>
      </c>
      <c r="J398" s="89" t="s">
        <v>74</v>
      </c>
      <c r="K398" s="89">
        <v>20</v>
      </c>
      <c r="L398" s="105">
        <f t="shared" si="164"/>
        <v>3.34</v>
      </c>
      <c r="M398" s="89">
        <v>2.59</v>
      </c>
      <c r="R398" s="89">
        <v>0.75</v>
      </c>
      <c r="X398" s="106">
        <f t="shared" si="165"/>
        <v>1.02872E-2</v>
      </c>
      <c r="Y398" s="106">
        <f t="shared" si="169"/>
        <v>6.4750000000000007E-3</v>
      </c>
      <c r="Z398" s="106">
        <f t="shared" si="170"/>
        <v>0</v>
      </c>
      <c r="AA398" s="106">
        <f t="shared" si="171"/>
        <v>0</v>
      </c>
      <c r="AB398" s="106">
        <f t="shared" si="172"/>
        <v>0</v>
      </c>
      <c r="AC398" s="106">
        <f t="shared" si="173"/>
        <v>0</v>
      </c>
      <c r="AD398" s="106">
        <f t="shared" si="174"/>
        <v>0</v>
      </c>
      <c r="AE398" s="106">
        <f t="shared" si="175"/>
        <v>0</v>
      </c>
      <c r="AF398" s="172">
        <f t="shared" si="181"/>
        <v>6.4750000000000007E-3</v>
      </c>
      <c r="AG398" s="106">
        <f t="shared" si="176"/>
        <v>0</v>
      </c>
      <c r="AH398" s="106">
        <f t="shared" si="177"/>
        <v>1.8750000000000004E-3</v>
      </c>
      <c r="AI398" s="106">
        <f t="shared" si="178"/>
        <v>0</v>
      </c>
      <c r="AJ398" s="106">
        <f t="shared" si="179"/>
        <v>0</v>
      </c>
      <c r="AK398" s="106">
        <f t="shared" si="166"/>
        <v>8.3500000000000015E-3</v>
      </c>
      <c r="AL398" s="107">
        <f t="shared" si="180"/>
        <v>6.2354249999999993</v>
      </c>
    </row>
    <row r="399" spans="1:38" ht="12.75">
      <c r="A399" s="89">
        <v>13</v>
      </c>
      <c r="B399" s="89">
        <v>24</v>
      </c>
      <c r="C399" s="96">
        <v>0.39</v>
      </c>
      <c r="D399" s="96">
        <v>0.47</v>
      </c>
      <c r="E399" s="97">
        <v>3.34</v>
      </c>
      <c r="F399" s="102">
        <f t="shared" si="157"/>
        <v>0.48503520217670848</v>
      </c>
      <c r="G399" s="89">
        <v>33.75</v>
      </c>
      <c r="H399" s="103">
        <f t="shared" si="167"/>
        <v>51.666666666666671</v>
      </c>
      <c r="I399" s="103">
        <f t="shared" si="168"/>
        <v>0.87750000000000017</v>
      </c>
      <c r="J399" s="89" t="s">
        <v>77</v>
      </c>
      <c r="K399" s="89">
        <v>1</v>
      </c>
      <c r="L399" s="105">
        <f t="shared" si="164"/>
        <v>3.12</v>
      </c>
      <c r="M399" s="89">
        <v>3.12</v>
      </c>
      <c r="X399" s="106">
        <f t="shared" si="165"/>
        <v>7.2508800000000012E-3</v>
      </c>
      <c r="Y399" s="106">
        <f t="shared" si="169"/>
        <v>5.850000000000001E-3</v>
      </c>
      <c r="Z399" s="106">
        <f t="shared" si="170"/>
        <v>0</v>
      </c>
      <c r="AA399" s="106">
        <f t="shared" si="171"/>
        <v>0</v>
      </c>
      <c r="AB399" s="106">
        <f t="shared" si="172"/>
        <v>0</v>
      </c>
      <c r="AC399" s="106">
        <f t="shared" si="173"/>
        <v>0</v>
      </c>
      <c r="AD399" s="106">
        <f t="shared" si="174"/>
        <v>0</v>
      </c>
      <c r="AE399" s="106">
        <f t="shared" si="175"/>
        <v>0</v>
      </c>
      <c r="AF399" s="172">
        <f t="shared" si="181"/>
        <v>5.850000000000001E-3</v>
      </c>
      <c r="AG399" s="106">
        <f t="shared" si="176"/>
        <v>0</v>
      </c>
      <c r="AH399" s="106">
        <f t="shared" si="177"/>
        <v>0</v>
      </c>
      <c r="AI399" s="106">
        <f t="shared" si="178"/>
        <v>0</v>
      </c>
      <c r="AJ399" s="106">
        <f t="shared" si="179"/>
        <v>0</v>
      </c>
      <c r="AK399" s="106">
        <f t="shared" si="166"/>
        <v>5.850000000000001E-3</v>
      </c>
      <c r="AL399" s="107">
        <f t="shared" si="180"/>
        <v>5.5633500000000007</v>
      </c>
    </row>
    <row r="400" spans="1:38" ht="12.75">
      <c r="A400" s="89">
        <v>13</v>
      </c>
      <c r="B400" s="89">
        <v>24</v>
      </c>
      <c r="C400" s="96">
        <v>0.39</v>
      </c>
      <c r="D400" s="96">
        <v>0.47</v>
      </c>
      <c r="E400" s="97">
        <v>3.34</v>
      </c>
      <c r="F400" s="102">
        <f t="shared" si="157"/>
        <v>0.48503520217670848</v>
      </c>
      <c r="G400" s="89">
        <v>33.75</v>
      </c>
      <c r="H400" s="103">
        <f t="shared" si="167"/>
        <v>51.666666666666671</v>
      </c>
      <c r="I400" s="103">
        <f t="shared" si="168"/>
        <v>7.2394500000000015</v>
      </c>
      <c r="J400" s="89" t="s">
        <v>79</v>
      </c>
      <c r="K400" s="89">
        <v>34</v>
      </c>
      <c r="L400" s="97">
        <v>3.34</v>
      </c>
      <c r="X400" s="106">
        <f>L400*VLOOKUP(J400,dimension,2,FALSE)*VLOOKUP(J400,dimension,3,FALSE)*K400</f>
        <v>6.0413919999999996E-2</v>
      </c>
      <c r="Y400" s="106">
        <f t="shared" si="169"/>
        <v>0</v>
      </c>
      <c r="Z400" s="106">
        <f t="shared" si="170"/>
        <v>0</v>
      </c>
      <c r="AA400" s="106">
        <f t="shared" si="171"/>
        <v>0</v>
      </c>
      <c r="AB400" s="106">
        <f t="shared" si="172"/>
        <v>0</v>
      </c>
      <c r="AC400" s="106">
        <f t="shared" si="173"/>
        <v>0</v>
      </c>
      <c r="AD400" s="106">
        <f t="shared" si="174"/>
        <v>0</v>
      </c>
      <c r="AE400" s="106">
        <f t="shared" si="175"/>
        <v>4.8263000000000007E-2</v>
      </c>
      <c r="AF400" s="172">
        <f t="shared" si="181"/>
        <v>4.8263000000000007E-2</v>
      </c>
      <c r="AG400" s="106">
        <f t="shared" si="176"/>
        <v>0</v>
      </c>
      <c r="AH400" s="106">
        <f t="shared" si="177"/>
        <v>0</v>
      </c>
      <c r="AI400" s="106">
        <f t="shared" si="178"/>
        <v>0</v>
      </c>
      <c r="AJ400" s="106">
        <f t="shared" si="179"/>
        <v>0</v>
      </c>
      <c r="AK400" s="106">
        <f>L400*VLOOKUP(J400,dimension,4,FALSE)*VLOOKUP(J400,dimension,5,FALSE)*K400</f>
        <v>4.8263000000000007E-2</v>
      </c>
      <c r="AL400" s="107">
        <f t="shared" si="180"/>
        <v>41.264865000000007</v>
      </c>
    </row>
    <row r="401" spans="1:40" ht="12.75">
      <c r="A401" s="89">
        <v>13</v>
      </c>
      <c r="B401" s="89">
        <v>25</v>
      </c>
      <c r="C401" s="96">
        <v>0.35499999999999998</v>
      </c>
      <c r="D401" s="96">
        <v>0.39</v>
      </c>
      <c r="E401" s="97">
        <v>3.35</v>
      </c>
      <c r="F401" s="102">
        <f t="shared" si="157"/>
        <v>0.36507932809822258</v>
      </c>
      <c r="G401" s="89">
        <v>23</v>
      </c>
      <c r="H401" s="103">
        <f t="shared" si="167"/>
        <v>37.333333333333336</v>
      </c>
      <c r="I401" s="103">
        <f t="shared" si="168"/>
        <v>1.2562500000000001</v>
      </c>
      <c r="J401" s="89" t="s">
        <v>74</v>
      </c>
      <c r="K401" s="89">
        <v>1</v>
      </c>
      <c r="L401" s="105">
        <f t="shared" ref="L401:L418" si="182">SUM(M401:V401)</f>
        <v>3.35</v>
      </c>
      <c r="M401" s="89">
        <v>3.35</v>
      </c>
      <c r="X401" s="106">
        <f t="shared" ref="X401:X418" si="183">L401*VLOOKUP(J401,dimension,2,FALSE)*VLOOKUP(J401,dimension,3,FALSE)</f>
        <v>1.0318000000000001E-2</v>
      </c>
      <c r="Y401" s="106">
        <f t="shared" si="169"/>
        <v>8.3750000000000005E-3</v>
      </c>
      <c r="Z401" s="106">
        <f t="shared" si="170"/>
        <v>0</v>
      </c>
      <c r="AA401" s="106">
        <f t="shared" si="171"/>
        <v>0</v>
      </c>
      <c r="AB401" s="106">
        <f t="shared" si="172"/>
        <v>0</v>
      </c>
      <c r="AC401" s="106">
        <f t="shared" si="173"/>
        <v>0</v>
      </c>
      <c r="AD401" s="106">
        <f t="shared" si="174"/>
        <v>0</v>
      </c>
      <c r="AE401" s="106">
        <f t="shared" si="175"/>
        <v>0</v>
      </c>
      <c r="AF401" s="172">
        <f t="shared" si="181"/>
        <v>8.3750000000000005E-3</v>
      </c>
      <c r="AG401" s="106">
        <f t="shared" si="176"/>
        <v>0</v>
      </c>
      <c r="AH401" s="106">
        <f t="shared" si="177"/>
        <v>0</v>
      </c>
      <c r="AI401" s="106">
        <f t="shared" si="178"/>
        <v>0</v>
      </c>
      <c r="AJ401" s="106">
        <f t="shared" si="179"/>
        <v>0</v>
      </c>
      <c r="AK401" s="106">
        <f t="shared" ref="AK401:AK418" si="184">L401*VLOOKUP(J401,dimension,4,FALSE)*VLOOKUP(J401,dimension,5,FALSE)</f>
        <v>8.3750000000000005E-3</v>
      </c>
      <c r="AL401" s="107">
        <f t="shared" si="180"/>
        <v>8.0651250000000001</v>
      </c>
    </row>
    <row r="402" spans="1:40" ht="12.75">
      <c r="A402" s="89">
        <v>13</v>
      </c>
      <c r="B402" s="89">
        <v>25</v>
      </c>
      <c r="C402" s="96">
        <v>0.35499999999999998</v>
      </c>
      <c r="D402" s="96">
        <v>0.39</v>
      </c>
      <c r="E402" s="97">
        <v>3.35</v>
      </c>
      <c r="F402" s="102">
        <f t="shared" si="157"/>
        <v>0.36507932809822258</v>
      </c>
      <c r="G402" s="89">
        <v>23</v>
      </c>
      <c r="H402" s="103">
        <f t="shared" si="167"/>
        <v>37.333333333333336</v>
      </c>
      <c r="I402" s="103">
        <f t="shared" si="168"/>
        <v>1.2562500000000001</v>
      </c>
      <c r="J402" s="89" t="s">
        <v>74</v>
      </c>
      <c r="K402" s="89">
        <v>2</v>
      </c>
      <c r="L402" s="105">
        <f t="shared" si="182"/>
        <v>3.35</v>
      </c>
      <c r="M402" s="89">
        <v>3.35</v>
      </c>
      <c r="X402" s="106">
        <f t="shared" si="183"/>
        <v>1.0318000000000001E-2</v>
      </c>
      <c r="Y402" s="106">
        <f t="shared" si="169"/>
        <v>8.3750000000000005E-3</v>
      </c>
      <c r="Z402" s="106">
        <f t="shared" si="170"/>
        <v>0</v>
      </c>
      <c r="AA402" s="106">
        <f t="shared" si="171"/>
        <v>0</v>
      </c>
      <c r="AB402" s="106">
        <f t="shared" si="172"/>
        <v>0</v>
      </c>
      <c r="AC402" s="106">
        <f t="shared" si="173"/>
        <v>0</v>
      </c>
      <c r="AD402" s="106">
        <f t="shared" si="174"/>
        <v>0</v>
      </c>
      <c r="AE402" s="106">
        <f t="shared" si="175"/>
        <v>0</v>
      </c>
      <c r="AF402" s="172">
        <f t="shared" si="181"/>
        <v>8.3750000000000005E-3</v>
      </c>
      <c r="AG402" s="106">
        <f t="shared" si="176"/>
        <v>0</v>
      </c>
      <c r="AH402" s="106">
        <f t="shared" si="177"/>
        <v>0</v>
      </c>
      <c r="AI402" s="106">
        <f t="shared" si="178"/>
        <v>0</v>
      </c>
      <c r="AJ402" s="106">
        <f t="shared" si="179"/>
        <v>0</v>
      </c>
      <c r="AK402" s="106">
        <f t="shared" si="184"/>
        <v>8.3750000000000005E-3</v>
      </c>
      <c r="AL402" s="107">
        <f t="shared" si="180"/>
        <v>8.0651250000000001</v>
      </c>
    </row>
    <row r="403" spans="1:40" ht="12.75">
      <c r="A403" s="89">
        <v>13</v>
      </c>
      <c r="B403" s="89">
        <v>25</v>
      </c>
      <c r="C403" s="96">
        <v>0.35499999999999998</v>
      </c>
      <c r="D403" s="96">
        <v>0.39</v>
      </c>
      <c r="E403" s="97">
        <v>3.35</v>
      </c>
      <c r="F403" s="102">
        <f t="shared" si="157"/>
        <v>0.36507932809822258</v>
      </c>
      <c r="G403" s="89">
        <v>23</v>
      </c>
      <c r="H403" s="103">
        <f t="shared" si="167"/>
        <v>37.333333333333336</v>
      </c>
      <c r="I403" s="103">
        <f t="shared" si="168"/>
        <v>1.2149999999999999</v>
      </c>
      <c r="J403" s="89" t="s">
        <v>74</v>
      </c>
      <c r="K403" s="89">
        <v>3</v>
      </c>
      <c r="L403" s="105">
        <f t="shared" si="182"/>
        <v>3.35</v>
      </c>
      <c r="M403" s="89">
        <v>1.26</v>
      </c>
      <c r="N403" s="89">
        <v>1.98</v>
      </c>
      <c r="Q403" s="89">
        <v>0.11</v>
      </c>
      <c r="X403" s="106">
        <f t="shared" si="183"/>
        <v>1.0318000000000001E-2</v>
      </c>
      <c r="Y403" s="106">
        <f t="shared" si="169"/>
        <v>3.15E-3</v>
      </c>
      <c r="Z403" s="106">
        <f t="shared" si="170"/>
        <v>4.9500000000000004E-3</v>
      </c>
      <c r="AA403" s="106">
        <f t="shared" si="171"/>
        <v>0</v>
      </c>
      <c r="AB403" s="106">
        <f t="shared" si="172"/>
        <v>0</v>
      </c>
      <c r="AC403" s="106">
        <f t="shared" si="173"/>
        <v>0</v>
      </c>
      <c r="AD403" s="106">
        <f t="shared" si="174"/>
        <v>0</v>
      </c>
      <c r="AE403" s="106">
        <f t="shared" si="175"/>
        <v>0</v>
      </c>
      <c r="AF403" s="172">
        <f t="shared" si="181"/>
        <v>8.0999999999999996E-3</v>
      </c>
      <c r="AG403" s="106">
        <f t="shared" si="176"/>
        <v>2.7500000000000002E-4</v>
      </c>
      <c r="AH403" s="106">
        <f t="shared" si="177"/>
        <v>0</v>
      </c>
      <c r="AI403" s="106">
        <f t="shared" si="178"/>
        <v>0</v>
      </c>
      <c r="AJ403" s="106">
        <f t="shared" si="179"/>
        <v>0</v>
      </c>
      <c r="AK403" s="106">
        <f t="shared" si="184"/>
        <v>8.3750000000000005E-3</v>
      </c>
      <c r="AL403" s="107">
        <f t="shared" si="180"/>
        <v>7.8003</v>
      </c>
      <c r="AM403" s="108">
        <f>SUM(M403:Q403)</f>
        <v>3.35</v>
      </c>
      <c r="AN403" s="108"/>
    </row>
    <row r="404" spans="1:40" ht="12.75">
      <c r="A404" s="89">
        <v>13</v>
      </c>
      <c r="B404" s="89">
        <v>25</v>
      </c>
      <c r="C404" s="96">
        <v>0.35499999999999998</v>
      </c>
      <c r="D404" s="96">
        <v>0.39</v>
      </c>
      <c r="E404" s="97">
        <v>3.35</v>
      </c>
      <c r="F404" s="102">
        <f t="shared" si="157"/>
        <v>0.36507932809822258</v>
      </c>
      <c r="G404" s="89">
        <v>23</v>
      </c>
      <c r="H404" s="103">
        <f t="shared" si="167"/>
        <v>37.333333333333336</v>
      </c>
      <c r="I404" s="103">
        <f t="shared" si="168"/>
        <v>1.2562500000000001</v>
      </c>
      <c r="J404" s="89" t="s">
        <v>74</v>
      </c>
      <c r="K404" s="89">
        <v>4</v>
      </c>
      <c r="L404" s="105">
        <f t="shared" si="182"/>
        <v>3.35</v>
      </c>
      <c r="M404" s="89">
        <v>3.35</v>
      </c>
      <c r="X404" s="106">
        <f t="shared" si="183"/>
        <v>1.0318000000000001E-2</v>
      </c>
      <c r="Y404" s="106">
        <f t="shared" si="169"/>
        <v>8.3750000000000005E-3</v>
      </c>
      <c r="Z404" s="106">
        <f t="shared" si="170"/>
        <v>0</v>
      </c>
      <c r="AA404" s="106">
        <f t="shared" si="171"/>
        <v>0</v>
      </c>
      <c r="AB404" s="106">
        <f t="shared" si="172"/>
        <v>0</v>
      </c>
      <c r="AC404" s="106">
        <f t="shared" si="173"/>
        <v>0</v>
      </c>
      <c r="AD404" s="106">
        <f t="shared" si="174"/>
        <v>0</v>
      </c>
      <c r="AE404" s="106">
        <f t="shared" si="175"/>
        <v>0</v>
      </c>
      <c r="AF404" s="172">
        <f t="shared" si="181"/>
        <v>8.3750000000000005E-3</v>
      </c>
      <c r="AG404" s="106">
        <f t="shared" si="176"/>
        <v>0</v>
      </c>
      <c r="AH404" s="106">
        <f t="shared" si="177"/>
        <v>0</v>
      </c>
      <c r="AI404" s="106">
        <f t="shared" si="178"/>
        <v>0</v>
      </c>
      <c r="AJ404" s="106">
        <f t="shared" si="179"/>
        <v>0</v>
      </c>
      <c r="AK404" s="106">
        <f t="shared" si="184"/>
        <v>8.3750000000000005E-3</v>
      </c>
      <c r="AL404" s="107">
        <f t="shared" si="180"/>
        <v>8.0651250000000001</v>
      </c>
    </row>
    <row r="405" spans="1:40" ht="12.75">
      <c r="A405" s="89">
        <v>13</v>
      </c>
      <c r="B405" s="89">
        <v>25</v>
      </c>
      <c r="C405" s="96">
        <v>0.35499999999999998</v>
      </c>
      <c r="D405" s="96">
        <v>0.39</v>
      </c>
      <c r="E405" s="97">
        <v>3.35</v>
      </c>
      <c r="F405" s="102">
        <f t="shared" si="157"/>
        <v>0.36507932809822258</v>
      </c>
      <c r="G405" s="89">
        <v>23</v>
      </c>
      <c r="H405" s="103">
        <f t="shared" si="167"/>
        <v>37.333333333333336</v>
      </c>
      <c r="I405" s="103">
        <f t="shared" si="168"/>
        <v>1.2150000000000003</v>
      </c>
      <c r="J405" s="89" t="s">
        <v>74</v>
      </c>
      <c r="K405" s="89">
        <v>5</v>
      </c>
      <c r="L405" s="105">
        <f t="shared" si="182"/>
        <v>3.35</v>
      </c>
      <c r="O405" s="89">
        <v>3.24</v>
      </c>
      <c r="R405" s="89">
        <v>0.11</v>
      </c>
      <c r="X405" s="106">
        <f t="shared" si="183"/>
        <v>1.0318000000000001E-2</v>
      </c>
      <c r="Y405" s="106">
        <f t="shared" si="169"/>
        <v>0</v>
      </c>
      <c r="Z405" s="106">
        <f t="shared" si="170"/>
        <v>0</v>
      </c>
      <c r="AA405" s="106">
        <f t="shared" si="171"/>
        <v>8.1000000000000013E-3</v>
      </c>
      <c r="AB405" s="106">
        <f t="shared" si="172"/>
        <v>0</v>
      </c>
      <c r="AC405" s="106">
        <f t="shared" si="173"/>
        <v>0</v>
      </c>
      <c r="AD405" s="106">
        <f t="shared" si="174"/>
        <v>0</v>
      </c>
      <c r="AE405" s="106">
        <f t="shared" si="175"/>
        <v>0</v>
      </c>
      <c r="AF405" s="172">
        <f t="shared" si="181"/>
        <v>8.1000000000000013E-3</v>
      </c>
      <c r="AG405" s="106">
        <f t="shared" si="176"/>
        <v>0</v>
      </c>
      <c r="AH405" s="106">
        <f t="shared" si="177"/>
        <v>2.7500000000000002E-4</v>
      </c>
      <c r="AI405" s="106">
        <f t="shared" si="178"/>
        <v>0</v>
      </c>
      <c r="AJ405" s="106">
        <f t="shared" si="179"/>
        <v>0</v>
      </c>
      <c r="AK405" s="106">
        <f t="shared" si="184"/>
        <v>8.3750000000000005E-3</v>
      </c>
      <c r="AL405" s="107">
        <f t="shared" si="180"/>
        <v>6.9255000000000013</v>
      </c>
      <c r="AM405" s="108">
        <f>SUM(O405:R405)</f>
        <v>3.35</v>
      </c>
      <c r="AN405" s="108"/>
    </row>
    <row r="406" spans="1:40" ht="12.75">
      <c r="A406" s="89">
        <v>13</v>
      </c>
      <c r="B406" s="89">
        <v>25</v>
      </c>
      <c r="C406" s="96">
        <v>0.35499999999999998</v>
      </c>
      <c r="D406" s="96">
        <v>0.39</v>
      </c>
      <c r="E406" s="97">
        <v>3.35</v>
      </c>
      <c r="F406" s="102">
        <f t="shared" ref="F406:F469" si="185">SUMSQ(AVERAGE(C406:D406)/2)*PI()*E406</f>
        <v>0.36507932809822258</v>
      </c>
      <c r="G406" s="89">
        <v>23</v>
      </c>
      <c r="H406" s="103">
        <f t="shared" si="167"/>
        <v>37.333333333333336</v>
      </c>
      <c r="I406" s="103">
        <f t="shared" si="168"/>
        <v>1.1400000000000001</v>
      </c>
      <c r="J406" s="89" t="s">
        <v>74</v>
      </c>
      <c r="K406" s="89">
        <v>6</v>
      </c>
      <c r="L406" s="105">
        <f t="shared" si="182"/>
        <v>3.35</v>
      </c>
      <c r="M406" s="89">
        <v>2.4300000000000002</v>
      </c>
      <c r="Q406" s="89">
        <v>0.11</v>
      </c>
      <c r="R406" s="89">
        <v>0.2</v>
      </c>
      <c r="V406" s="89">
        <v>0.61</v>
      </c>
      <c r="X406" s="106">
        <f t="shared" si="183"/>
        <v>1.0318000000000001E-2</v>
      </c>
      <c r="Y406" s="106">
        <f t="shared" si="169"/>
        <v>6.0750000000000005E-3</v>
      </c>
      <c r="Z406" s="106">
        <f t="shared" si="170"/>
        <v>0</v>
      </c>
      <c r="AA406" s="106">
        <f t="shared" si="171"/>
        <v>0</v>
      </c>
      <c r="AB406" s="106">
        <f t="shared" si="172"/>
        <v>0</v>
      </c>
      <c r="AC406" s="106">
        <f t="shared" si="173"/>
        <v>0</v>
      </c>
      <c r="AD406" s="106">
        <f t="shared" si="174"/>
        <v>1.5250000000000001E-3</v>
      </c>
      <c r="AE406" s="106">
        <f t="shared" si="175"/>
        <v>0</v>
      </c>
      <c r="AF406" s="172">
        <f t="shared" si="181"/>
        <v>7.6000000000000009E-3</v>
      </c>
      <c r="AG406" s="106">
        <f t="shared" si="176"/>
        <v>2.7500000000000002E-4</v>
      </c>
      <c r="AH406" s="106">
        <f t="shared" si="177"/>
        <v>5.0000000000000012E-4</v>
      </c>
      <c r="AI406" s="106">
        <f t="shared" si="178"/>
        <v>0</v>
      </c>
      <c r="AJ406" s="106">
        <f t="shared" si="179"/>
        <v>0</v>
      </c>
      <c r="AK406" s="106">
        <f t="shared" si="184"/>
        <v>8.3750000000000005E-3</v>
      </c>
      <c r="AL406" s="107">
        <f t="shared" si="180"/>
        <v>6.9893999999999998</v>
      </c>
      <c r="AM406" s="108">
        <f>SUM(M406:V406)</f>
        <v>3.35</v>
      </c>
      <c r="AN406" s="108"/>
    </row>
    <row r="407" spans="1:40" ht="12.75">
      <c r="A407" s="89">
        <v>13</v>
      </c>
      <c r="B407" s="89">
        <v>25</v>
      </c>
      <c r="C407" s="96">
        <v>0.35499999999999998</v>
      </c>
      <c r="D407" s="96">
        <v>0.39</v>
      </c>
      <c r="E407" s="97">
        <v>3.35</v>
      </c>
      <c r="F407" s="102">
        <f t="shared" si="185"/>
        <v>0.36507932809822258</v>
      </c>
      <c r="G407" s="89">
        <v>23</v>
      </c>
      <c r="H407" s="103">
        <f t="shared" si="167"/>
        <v>37.333333333333336</v>
      </c>
      <c r="I407" s="103">
        <f t="shared" si="168"/>
        <v>1.14375</v>
      </c>
      <c r="J407" s="89" t="s">
        <v>74</v>
      </c>
      <c r="K407" s="89">
        <v>7</v>
      </c>
      <c r="L407" s="105">
        <f t="shared" si="182"/>
        <v>3.3499999999999996</v>
      </c>
      <c r="M407" s="89">
        <v>3.05</v>
      </c>
      <c r="R407" s="89">
        <v>0.3</v>
      </c>
      <c r="X407" s="106">
        <f t="shared" si="183"/>
        <v>1.0317999999999999E-2</v>
      </c>
      <c r="Y407" s="106">
        <f t="shared" si="169"/>
        <v>7.6249999999999998E-3</v>
      </c>
      <c r="Z407" s="106">
        <f t="shared" si="170"/>
        <v>0</v>
      </c>
      <c r="AA407" s="106">
        <f t="shared" si="171"/>
        <v>0</v>
      </c>
      <c r="AB407" s="106">
        <f t="shared" si="172"/>
        <v>0</v>
      </c>
      <c r="AC407" s="106">
        <f t="shared" si="173"/>
        <v>0</v>
      </c>
      <c r="AD407" s="106">
        <f t="shared" si="174"/>
        <v>0</v>
      </c>
      <c r="AE407" s="106">
        <f t="shared" si="175"/>
        <v>0</v>
      </c>
      <c r="AF407" s="172">
        <f t="shared" si="181"/>
        <v>7.6249999999999998E-3</v>
      </c>
      <c r="AG407" s="106">
        <f t="shared" si="176"/>
        <v>0</v>
      </c>
      <c r="AH407" s="106">
        <f t="shared" si="177"/>
        <v>7.5000000000000002E-4</v>
      </c>
      <c r="AI407" s="106">
        <f t="shared" si="178"/>
        <v>0</v>
      </c>
      <c r="AJ407" s="106">
        <f t="shared" si="179"/>
        <v>0</v>
      </c>
      <c r="AK407" s="106">
        <f t="shared" si="184"/>
        <v>8.3749999999999988E-3</v>
      </c>
      <c r="AL407" s="107">
        <f t="shared" si="180"/>
        <v>7.3428749999999985</v>
      </c>
      <c r="AM407" s="108">
        <f>SUM(M407:R407)</f>
        <v>3.3499999999999996</v>
      </c>
      <c r="AN407" s="108"/>
    </row>
    <row r="408" spans="1:40" ht="12.75">
      <c r="A408" s="89">
        <v>13</v>
      </c>
      <c r="B408" s="89">
        <v>25</v>
      </c>
      <c r="C408" s="96">
        <v>0.35499999999999998</v>
      </c>
      <c r="D408" s="96">
        <v>0.39</v>
      </c>
      <c r="E408" s="97">
        <v>3.35</v>
      </c>
      <c r="F408" s="102">
        <f t="shared" si="185"/>
        <v>0.36507932809822258</v>
      </c>
      <c r="G408" s="89">
        <v>23</v>
      </c>
      <c r="H408" s="103">
        <f t="shared" si="167"/>
        <v>37.333333333333336</v>
      </c>
      <c r="I408" s="103">
        <f t="shared" si="168"/>
        <v>1.0912500000000001</v>
      </c>
      <c r="J408" s="89" t="s">
        <v>74</v>
      </c>
      <c r="K408" s="89">
        <v>8</v>
      </c>
      <c r="L408" s="105">
        <f t="shared" si="182"/>
        <v>3.35</v>
      </c>
      <c r="O408" s="89">
        <v>2.54</v>
      </c>
      <c r="Q408" s="89">
        <v>0.12</v>
      </c>
      <c r="R408" s="89">
        <v>0.32</v>
      </c>
      <c r="U408" s="89">
        <v>0.37</v>
      </c>
      <c r="X408" s="106">
        <f t="shared" si="183"/>
        <v>1.0318000000000001E-2</v>
      </c>
      <c r="Y408" s="106">
        <f t="shared" si="169"/>
        <v>0</v>
      </c>
      <c r="Z408" s="106">
        <f t="shared" si="170"/>
        <v>0</v>
      </c>
      <c r="AA408" s="106">
        <f t="shared" si="171"/>
        <v>6.3500000000000006E-3</v>
      </c>
      <c r="AB408" s="106">
        <f t="shared" si="172"/>
        <v>0</v>
      </c>
      <c r="AC408" s="106">
        <f t="shared" si="173"/>
        <v>9.2500000000000004E-4</v>
      </c>
      <c r="AD408" s="106">
        <f t="shared" si="174"/>
        <v>0</v>
      </c>
      <c r="AE408" s="106">
        <f t="shared" si="175"/>
        <v>0</v>
      </c>
      <c r="AF408" s="172">
        <f t="shared" si="181"/>
        <v>7.2750000000000002E-3</v>
      </c>
      <c r="AG408" s="106">
        <f t="shared" si="176"/>
        <v>3.0000000000000003E-4</v>
      </c>
      <c r="AH408" s="106">
        <f t="shared" si="177"/>
        <v>8.0000000000000004E-4</v>
      </c>
      <c r="AI408" s="106">
        <f t="shared" si="178"/>
        <v>0</v>
      </c>
      <c r="AJ408" s="106">
        <f t="shared" si="179"/>
        <v>0</v>
      </c>
      <c r="AK408" s="106">
        <f t="shared" si="184"/>
        <v>8.3750000000000005E-3</v>
      </c>
      <c r="AL408" s="107">
        <f t="shared" si="180"/>
        <v>6.0536250000000003</v>
      </c>
      <c r="AM408" s="108">
        <f>SUM(O408:U408)</f>
        <v>3.35</v>
      </c>
      <c r="AN408" s="108"/>
    </row>
    <row r="409" spans="1:40" ht="12.75">
      <c r="A409" s="89">
        <v>13</v>
      </c>
      <c r="B409" s="89">
        <v>25</v>
      </c>
      <c r="C409" s="96">
        <v>0.35499999999999998</v>
      </c>
      <c r="D409" s="96">
        <v>0.39</v>
      </c>
      <c r="E409" s="97">
        <v>3.35</v>
      </c>
      <c r="F409" s="102">
        <f t="shared" si="185"/>
        <v>0.36507932809822258</v>
      </c>
      <c r="G409" s="89">
        <v>23</v>
      </c>
      <c r="H409" s="103">
        <f t="shared" si="167"/>
        <v>37.333333333333336</v>
      </c>
      <c r="I409" s="103">
        <f t="shared" si="168"/>
        <v>1.1212500000000001</v>
      </c>
      <c r="J409" s="89" t="s">
        <v>74</v>
      </c>
      <c r="K409" s="89">
        <v>9</v>
      </c>
      <c r="L409" s="105">
        <f t="shared" si="182"/>
        <v>3.3499999999999996</v>
      </c>
      <c r="O409" s="89">
        <v>2.59</v>
      </c>
      <c r="Q409" s="89">
        <v>0.11</v>
      </c>
      <c r="R409" s="89">
        <v>0.25</v>
      </c>
      <c r="U409" s="89">
        <v>0.4</v>
      </c>
      <c r="X409" s="106">
        <f t="shared" si="183"/>
        <v>1.0317999999999999E-2</v>
      </c>
      <c r="Y409" s="106">
        <f t="shared" si="169"/>
        <v>0</v>
      </c>
      <c r="Z409" s="106">
        <f t="shared" si="170"/>
        <v>0</v>
      </c>
      <c r="AA409" s="106">
        <f t="shared" si="171"/>
        <v>6.4750000000000007E-3</v>
      </c>
      <c r="AB409" s="106">
        <f t="shared" si="172"/>
        <v>0</v>
      </c>
      <c r="AC409" s="106">
        <f t="shared" si="173"/>
        <v>1.0000000000000002E-3</v>
      </c>
      <c r="AD409" s="106">
        <f t="shared" si="174"/>
        <v>0</v>
      </c>
      <c r="AE409" s="106">
        <f t="shared" si="175"/>
        <v>0</v>
      </c>
      <c r="AF409" s="172">
        <f t="shared" si="181"/>
        <v>7.4750000000000007E-3</v>
      </c>
      <c r="AG409" s="106">
        <f t="shared" si="176"/>
        <v>2.7500000000000002E-4</v>
      </c>
      <c r="AH409" s="106">
        <f t="shared" si="177"/>
        <v>6.2500000000000012E-4</v>
      </c>
      <c r="AI409" s="106">
        <f t="shared" si="178"/>
        <v>0</v>
      </c>
      <c r="AJ409" s="106">
        <f t="shared" si="179"/>
        <v>0</v>
      </c>
      <c r="AK409" s="106">
        <f t="shared" si="184"/>
        <v>8.3749999999999988E-3</v>
      </c>
      <c r="AL409" s="107">
        <f t="shared" si="180"/>
        <v>6.211125</v>
      </c>
      <c r="AM409" s="108">
        <f>SUM(O409:U409)</f>
        <v>3.3499999999999996</v>
      </c>
      <c r="AN409" s="108"/>
    </row>
    <row r="410" spans="1:40" ht="12.75">
      <c r="A410" s="89">
        <v>13</v>
      </c>
      <c r="B410" s="89">
        <v>25</v>
      </c>
      <c r="C410" s="96">
        <v>0.35499999999999998</v>
      </c>
      <c r="D410" s="96">
        <v>0.39</v>
      </c>
      <c r="E410" s="97">
        <v>3.35</v>
      </c>
      <c r="F410" s="102">
        <f t="shared" si="185"/>
        <v>0.36507932809822258</v>
      </c>
      <c r="G410" s="89">
        <v>23</v>
      </c>
      <c r="H410" s="103">
        <f t="shared" si="167"/>
        <v>37.333333333333336</v>
      </c>
      <c r="I410" s="103">
        <f t="shared" si="168"/>
        <v>1.1250000000000002</v>
      </c>
      <c r="J410" s="89" t="s">
        <v>74</v>
      </c>
      <c r="K410" s="89">
        <v>10</v>
      </c>
      <c r="L410" s="105">
        <f t="shared" si="182"/>
        <v>3.35</v>
      </c>
      <c r="M410" s="89">
        <v>3</v>
      </c>
      <c r="R410" s="89">
        <v>0.35</v>
      </c>
      <c r="X410" s="106">
        <f t="shared" si="183"/>
        <v>1.0318000000000001E-2</v>
      </c>
      <c r="Y410" s="106">
        <f t="shared" si="169"/>
        <v>7.5000000000000015E-3</v>
      </c>
      <c r="Z410" s="106">
        <f t="shared" si="170"/>
        <v>0</v>
      </c>
      <c r="AA410" s="106">
        <f t="shared" si="171"/>
        <v>0</v>
      </c>
      <c r="AB410" s="106">
        <f t="shared" si="172"/>
        <v>0</v>
      </c>
      <c r="AC410" s="106">
        <f t="shared" si="173"/>
        <v>0</v>
      </c>
      <c r="AD410" s="106">
        <f t="shared" si="174"/>
        <v>0</v>
      </c>
      <c r="AE410" s="106">
        <f t="shared" si="175"/>
        <v>0</v>
      </c>
      <c r="AF410" s="172">
        <f t="shared" si="181"/>
        <v>7.5000000000000015E-3</v>
      </c>
      <c r="AG410" s="106">
        <f t="shared" si="176"/>
        <v>0</v>
      </c>
      <c r="AH410" s="106">
        <f t="shared" si="177"/>
        <v>8.7499999999999991E-4</v>
      </c>
      <c r="AI410" s="106">
        <f t="shared" si="178"/>
        <v>0</v>
      </c>
      <c r="AJ410" s="106">
        <f t="shared" si="179"/>
        <v>0</v>
      </c>
      <c r="AK410" s="106">
        <f t="shared" si="184"/>
        <v>8.3750000000000005E-3</v>
      </c>
      <c r="AL410" s="107">
        <f t="shared" si="180"/>
        <v>7.2224999999999993</v>
      </c>
    </row>
    <row r="411" spans="1:40" ht="12.75">
      <c r="A411" s="89">
        <v>13</v>
      </c>
      <c r="B411" s="89">
        <v>25</v>
      </c>
      <c r="C411" s="96">
        <v>0.35499999999999998</v>
      </c>
      <c r="D411" s="96">
        <v>0.39</v>
      </c>
      <c r="E411" s="97">
        <v>3.35</v>
      </c>
      <c r="F411" s="102">
        <f t="shared" si="185"/>
        <v>0.36507932809822258</v>
      </c>
      <c r="G411" s="89">
        <v>23</v>
      </c>
      <c r="H411" s="103">
        <f t="shared" si="167"/>
        <v>37.333333333333336</v>
      </c>
      <c r="I411" s="103">
        <f t="shared" si="168"/>
        <v>1.0837500000000002</v>
      </c>
      <c r="J411" s="89" t="s">
        <v>74</v>
      </c>
      <c r="K411" s="89">
        <v>11</v>
      </c>
      <c r="L411" s="105">
        <f t="shared" si="182"/>
        <v>3.06</v>
      </c>
      <c r="O411" s="89">
        <v>2.89</v>
      </c>
      <c r="R411" s="89">
        <v>0.17</v>
      </c>
      <c r="X411" s="106">
        <f t="shared" si="183"/>
        <v>9.4248000000000005E-3</v>
      </c>
      <c r="Y411" s="106">
        <f t="shared" si="169"/>
        <v>0</v>
      </c>
      <c r="Z411" s="106">
        <f t="shared" si="170"/>
        <v>0</v>
      </c>
      <c r="AA411" s="106">
        <f t="shared" si="171"/>
        <v>7.2250000000000014E-3</v>
      </c>
      <c r="AB411" s="106">
        <f t="shared" si="172"/>
        <v>0</v>
      </c>
      <c r="AC411" s="106">
        <f t="shared" si="173"/>
        <v>0</v>
      </c>
      <c r="AD411" s="106">
        <f t="shared" si="174"/>
        <v>0</v>
      </c>
      <c r="AE411" s="106">
        <f t="shared" si="175"/>
        <v>0</v>
      </c>
      <c r="AF411" s="172">
        <f t="shared" si="181"/>
        <v>7.2250000000000014E-3</v>
      </c>
      <c r="AG411" s="106">
        <f t="shared" si="176"/>
        <v>0</v>
      </c>
      <c r="AH411" s="106">
        <f t="shared" si="177"/>
        <v>4.2500000000000003E-4</v>
      </c>
      <c r="AI411" s="106">
        <f t="shared" si="178"/>
        <v>0</v>
      </c>
      <c r="AJ411" s="106">
        <f t="shared" si="179"/>
        <v>0</v>
      </c>
      <c r="AK411" s="106">
        <f t="shared" si="184"/>
        <v>7.6500000000000014E-3</v>
      </c>
      <c r="AL411" s="107">
        <f t="shared" si="180"/>
        <v>6.1773750000000005</v>
      </c>
      <c r="AM411" s="108">
        <f>SUM(O411:R411)</f>
        <v>3.06</v>
      </c>
      <c r="AN411" s="108"/>
    </row>
    <row r="412" spans="1:40" ht="12.75">
      <c r="A412" s="89">
        <v>13</v>
      </c>
      <c r="B412" s="89">
        <v>25</v>
      </c>
      <c r="C412" s="96">
        <v>0.35499999999999998</v>
      </c>
      <c r="D412" s="96">
        <v>0.39</v>
      </c>
      <c r="E412" s="97">
        <v>3.35</v>
      </c>
      <c r="F412" s="102">
        <f t="shared" si="185"/>
        <v>0.36507932809822258</v>
      </c>
      <c r="G412" s="89">
        <v>23</v>
      </c>
      <c r="H412" s="103">
        <f t="shared" si="167"/>
        <v>37.333333333333336</v>
      </c>
      <c r="I412" s="103">
        <f t="shared" si="168"/>
        <v>1.14375</v>
      </c>
      <c r="J412" s="89" t="s">
        <v>74</v>
      </c>
      <c r="K412" s="89">
        <v>12</v>
      </c>
      <c r="L412" s="105">
        <f t="shared" si="182"/>
        <v>3.3499999999999996</v>
      </c>
      <c r="M412" s="89">
        <v>3.05</v>
      </c>
      <c r="R412" s="89">
        <v>0.3</v>
      </c>
      <c r="X412" s="106">
        <f t="shared" si="183"/>
        <v>1.0317999999999999E-2</v>
      </c>
      <c r="Y412" s="106">
        <f t="shared" si="169"/>
        <v>7.6249999999999998E-3</v>
      </c>
      <c r="Z412" s="106">
        <f t="shared" si="170"/>
        <v>0</v>
      </c>
      <c r="AA412" s="106">
        <f t="shared" si="171"/>
        <v>0</v>
      </c>
      <c r="AB412" s="106">
        <f t="shared" si="172"/>
        <v>0</v>
      </c>
      <c r="AC412" s="106">
        <f t="shared" si="173"/>
        <v>0</v>
      </c>
      <c r="AD412" s="106">
        <f t="shared" si="174"/>
        <v>0</v>
      </c>
      <c r="AE412" s="106">
        <f t="shared" si="175"/>
        <v>0</v>
      </c>
      <c r="AF412" s="172">
        <f t="shared" si="181"/>
        <v>7.6249999999999998E-3</v>
      </c>
      <c r="AG412" s="106">
        <f t="shared" si="176"/>
        <v>0</v>
      </c>
      <c r="AH412" s="106">
        <f t="shared" si="177"/>
        <v>7.5000000000000002E-4</v>
      </c>
      <c r="AI412" s="106">
        <f t="shared" si="178"/>
        <v>0</v>
      </c>
      <c r="AJ412" s="106">
        <f t="shared" si="179"/>
        <v>0</v>
      </c>
      <c r="AK412" s="106">
        <f t="shared" si="184"/>
        <v>8.3749999999999988E-3</v>
      </c>
      <c r="AL412" s="107">
        <f t="shared" si="180"/>
        <v>7.3428749999999985</v>
      </c>
      <c r="AM412" s="108">
        <f>SUM(M412:R412)</f>
        <v>3.3499999999999996</v>
      </c>
      <c r="AN412" s="108"/>
    </row>
    <row r="413" spans="1:40" ht="12.75">
      <c r="A413" s="89">
        <v>13</v>
      </c>
      <c r="B413" s="89">
        <v>25</v>
      </c>
      <c r="C413" s="96">
        <v>0.35499999999999998</v>
      </c>
      <c r="D413" s="96">
        <v>0.39</v>
      </c>
      <c r="E413" s="97">
        <v>3.35</v>
      </c>
      <c r="F413" s="102">
        <f t="shared" si="185"/>
        <v>0.36507932809822258</v>
      </c>
      <c r="G413" s="89">
        <v>23</v>
      </c>
      <c r="H413" s="103">
        <f t="shared" si="167"/>
        <v>37.333333333333336</v>
      </c>
      <c r="I413" s="103">
        <f t="shared" si="168"/>
        <v>1.1475000000000002</v>
      </c>
      <c r="J413" s="89" t="s">
        <v>74</v>
      </c>
      <c r="K413" s="89">
        <v>13</v>
      </c>
      <c r="L413" s="105">
        <f t="shared" si="182"/>
        <v>3.35</v>
      </c>
      <c r="M413" s="89">
        <v>3.06</v>
      </c>
      <c r="R413" s="89">
        <v>0.28999999999999998</v>
      </c>
      <c r="X413" s="106">
        <f t="shared" si="183"/>
        <v>1.0318000000000001E-2</v>
      </c>
      <c r="Y413" s="106">
        <f t="shared" si="169"/>
        <v>7.6500000000000014E-3</v>
      </c>
      <c r="Z413" s="106">
        <f t="shared" si="170"/>
        <v>0</v>
      </c>
      <c r="AA413" s="106">
        <f t="shared" si="171"/>
        <v>0</v>
      </c>
      <c r="AB413" s="106">
        <f t="shared" si="172"/>
        <v>0</v>
      </c>
      <c r="AC413" s="106">
        <f t="shared" si="173"/>
        <v>0</v>
      </c>
      <c r="AD413" s="106">
        <f t="shared" si="174"/>
        <v>0</v>
      </c>
      <c r="AE413" s="106">
        <f t="shared" si="175"/>
        <v>0</v>
      </c>
      <c r="AF413" s="172">
        <f t="shared" si="181"/>
        <v>7.6500000000000014E-3</v>
      </c>
      <c r="AG413" s="106">
        <f t="shared" si="176"/>
        <v>0</v>
      </c>
      <c r="AH413" s="106">
        <f t="shared" si="177"/>
        <v>7.2499999999999995E-4</v>
      </c>
      <c r="AI413" s="106">
        <f t="shared" si="178"/>
        <v>0</v>
      </c>
      <c r="AJ413" s="106">
        <f t="shared" si="179"/>
        <v>0</v>
      </c>
      <c r="AK413" s="106">
        <f t="shared" si="184"/>
        <v>8.3750000000000005E-3</v>
      </c>
      <c r="AL413" s="107">
        <f t="shared" si="180"/>
        <v>7.3669499999999992</v>
      </c>
      <c r="AM413" s="108">
        <f>SUM(M413:R413)</f>
        <v>3.35</v>
      </c>
      <c r="AN413" s="108"/>
    </row>
    <row r="414" spans="1:40" ht="12.75">
      <c r="A414" s="89">
        <v>13</v>
      </c>
      <c r="B414" s="89">
        <v>25</v>
      </c>
      <c r="C414" s="96">
        <v>0.35499999999999998</v>
      </c>
      <c r="D414" s="96">
        <v>0.39</v>
      </c>
      <c r="E414" s="97">
        <v>3.35</v>
      </c>
      <c r="F414" s="102">
        <f t="shared" si="185"/>
        <v>0.36507932809822258</v>
      </c>
      <c r="G414" s="89">
        <v>23</v>
      </c>
      <c r="H414" s="103">
        <f t="shared" si="167"/>
        <v>37.333333333333336</v>
      </c>
      <c r="I414" s="103">
        <f t="shared" si="168"/>
        <v>1.2562500000000001</v>
      </c>
      <c r="J414" s="89" t="s">
        <v>74</v>
      </c>
      <c r="K414" s="89">
        <v>14</v>
      </c>
      <c r="L414" s="105">
        <f t="shared" si="182"/>
        <v>3.35</v>
      </c>
      <c r="P414" s="89">
        <v>3.35</v>
      </c>
      <c r="W414" s="89" t="s">
        <v>106</v>
      </c>
      <c r="X414" s="106">
        <f t="shared" si="183"/>
        <v>1.0318000000000001E-2</v>
      </c>
      <c r="Y414" s="106">
        <f t="shared" si="169"/>
        <v>0</v>
      </c>
      <c r="Z414" s="106">
        <f t="shared" si="170"/>
        <v>0</v>
      </c>
      <c r="AA414" s="106">
        <f t="shared" si="171"/>
        <v>0</v>
      </c>
      <c r="AB414" s="106">
        <f t="shared" si="172"/>
        <v>8.3750000000000005E-3</v>
      </c>
      <c r="AC414" s="106">
        <f t="shared" si="173"/>
        <v>0</v>
      </c>
      <c r="AD414" s="106">
        <f t="shared" si="174"/>
        <v>0</v>
      </c>
      <c r="AE414" s="106">
        <f t="shared" si="175"/>
        <v>0</v>
      </c>
      <c r="AF414" s="172">
        <f t="shared" si="181"/>
        <v>8.3750000000000005E-3</v>
      </c>
      <c r="AG414" s="106">
        <f t="shared" si="176"/>
        <v>0</v>
      </c>
      <c r="AH414" s="106">
        <f t="shared" si="177"/>
        <v>0</v>
      </c>
      <c r="AI414" s="106">
        <f t="shared" si="178"/>
        <v>0</v>
      </c>
      <c r="AJ414" s="106">
        <f t="shared" si="179"/>
        <v>0</v>
      </c>
      <c r="AK414" s="106">
        <f t="shared" si="184"/>
        <v>8.3750000000000005E-3</v>
      </c>
      <c r="AL414" s="107">
        <f t="shared" si="180"/>
        <v>6.8591249999999997</v>
      </c>
    </row>
    <row r="415" spans="1:40" ht="12.75">
      <c r="A415" s="89">
        <v>13</v>
      </c>
      <c r="B415" s="89">
        <v>25</v>
      </c>
      <c r="C415" s="96">
        <v>0.35499999999999998</v>
      </c>
      <c r="D415" s="96">
        <v>0.39</v>
      </c>
      <c r="E415" s="97">
        <v>3.35</v>
      </c>
      <c r="F415" s="102">
        <f t="shared" si="185"/>
        <v>0.36507932809822258</v>
      </c>
      <c r="G415" s="89">
        <v>23</v>
      </c>
      <c r="H415" s="103">
        <f t="shared" si="167"/>
        <v>37.333333333333336</v>
      </c>
      <c r="I415" s="103">
        <f t="shared" si="168"/>
        <v>1.0987500000000003</v>
      </c>
      <c r="J415" s="89" t="s">
        <v>78</v>
      </c>
      <c r="K415" s="89">
        <v>1</v>
      </c>
      <c r="L415" s="105">
        <f t="shared" si="182"/>
        <v>3.24</v>
      </c>
      <c r="M415" s="89">
        <v>2.93</v>
      </c>
      <c r="R415" s="89">
        <v>0.31</v>
      </c>
      <c r="X415" s="106">
        <f t="shared" si="183"/>
        <v>9.0979199999999989E-3</v>
      </c>
      <c r="Y415" s="106">
        <f t="shared" si="169"/>
        <v>7.3250000000000016E-3</v>
      </c>
      <c r="Z415" s="106">
        <f t="shared" si="170"/>
        <v>0</v>
      </c>
      <c r="AA415" s="106">
        <f t="shared" si="171"/>
        <v>0</v>
      </c>
      <c r="AB415" s="106">
        <f t="shared" si="172"/>
        <v>0</v>
      </c>
      <c r="AC415" s="106">
        <f t="shared" si="173"/>
        <v>0</v>
      </c>
      <c r="AD415" s="106">
        <f t="shared" si="174"/>
        <v>0</v>
      </c>
      <c r="AE415" s="106">
        <f t="shared" si="175"/>
        <v>0</v>
      </c>
      <c r="AF415" s="172">
        <f t="shared" si="181"/>
        <v>7.3250000000000016E-3</v>
      </c>
      <c r="AG415" s="106">
        <f t="shared" si="176"/>
        <v>0</v>
      </c>
      <c r="AH415" s="106">
        <f t="shared" si="177"/>
        <v>7.7500000000000008E-4</v>
      </c>
      <c r="AI415" s="106">
        <f t="shared" si="178"/>
        <v>0</v>
      </c>
      <c r="AJ415" s="106">
        <f t="shared" si="179"/>
        <v>0</v>
      </c>
      <c r="AK415" s="106">
        <f t="shared" si="184"/>
        <v>8.1000000000000013E-3</v>
      </c>
      <c r="AL415" s="107">
        <f t="shared" si="180"/>
        <v>7.0539749999999994</v>
      </c>
      <c r="AM415" s="108">
        <f>SUM(M415:R415)</f>
        <v>3.24</v>
      </c>
      <c r="AN415" s="108"/>
    </row>
    <row r="416" spans="1:40" ht="12.75">
      <c r="A416" s="89">
        <v>13</v>
      </c>
      <c r="B416" s="89">
        <v>25</v>
      </c>
      <c r="C416" s="96">
        <v>0.35499999999999998</v>
      </c>
      <c r="D416" s="96">
        <v>0.39</v>
      </c>
      <c r="E416" s="97">
        <v>3.35</v>
      </c>
      <c r="F416" s="102">
        <f t="shared" si="185"/>
        <v>0.36507932809822258</v>
      </c>
      <c r="G416" s="89">
        <v>23</v>
      </c>
      <c r="H416" s="103">
        <f t="shared" si="167"/>
        <v>37.333333333333336</v>
      </c>
      <c r="I416" s="103">
        <f t="shared" si="168"/>
        <v>1.2562500000000001</v>
      </c>
      <c r="J416" s="89" t="s">
        <v>78</v>
      </c>
      <c r="K416" s="89">
        <v>2</v>
      </c>
      <c r="L416" s="105">
        <f t="shared" si="182"/>
        <v>3.35</v>
      </c>
      <c r="M416" s="89">
        <v>3.35</v>
      </c>
      <c r="X416" s="106">
        <f t="shared" si="183"/>
        <v>9.4067999999999999E-3</v>
      </c>
      <c r="Y416" s="106">
        <f t="shared" si="169"/>
        <v>8.3750000000000005E-3</v>
      </c>
      <c r="Z416" s="106">
        <f t="shared" si="170"/>
        <v>0</v>
      </c>
      <c r="AA416" s="106">
        <f t="shared" si="171"/>
        <v>0</v>
      </c>
      <c r="AB416" s="106">
        <f t="shared" si="172"/>
        <v>0</v>
      </c>
      <c r="AC416" s="106">
        <f t="shared" si="173"/>
        <v>0</v>
      </c>
      <c r="AD416" s="106">
        <f t="shared" si="174"/>
        <v>0</v>
      </c>
      <c r="AE416" s="106">
        <f t="shared" si="175"/>
        <v>0</v>
      </c>
      <c r="AF416" s="172">
        <f t="shared" si="181"/>
        <v>8.3750000000000005E-3</v>
      </c>
      <c r="AG416" s="106">
        <f t="shared" si="176"/>
        <v>0</v>
      </c>
      <c r="AH416" s="106">
        <f t="shared" si="177"/>
        <v>0</v>
      </c>
      <c r="AI416" s="106">
        <f t="shared" si="178"/>
        <v>0</v>
      </c>
      <c r="AJ416" s="106">
        <f t="shared" si="179"/>
        <v>0</v>
      </c>
      <c r="AK416" s="106">
        <f t="shared" si="184"/>
        <v>8.3750000000000005E-3</v>
      </c>
      <c r="AL416" s="107">
        <f t="shared" si="180"/>
        <v>8.0651250000000001</v>
      </c>
    </row>
    <row r="417" spans="1:38" ht="12.75">
      <c r="A417" s="89">
        <v>13</v>
      </c>
      <c r="B417" s="89">
        <v>25</v>
      </c>
      <c r="C417" s="96">
        <v>0.35499999999999998</v>
      </c>
      <c r="D417" s="96">
        <v>0.39</v>
      </c>
      <c r="E417" s="97">
        <v>3.35</v>
      </c>
      <c r="F417" s="102">
        <f t="shared" si="185"/>
        <v>0.36507932809822258</v>
      </c>
      <c r="G417" s="89">
        <v>23</v>
      </c>
      <c r="H417" s="103">
        <f t="shared" si="167"/>
        <v>37.333333333333336</v>
      </c>
      <c r="I417" s="103">
        <f t="shared" si="168"/>
        <v>1.2562500000000001</v>
      </c>
      <c r="J417" s="89" t="s">
        <v>78</v>
      </c>
      <c r="K417" s="89">
        <v>3</v>
      </c>
      <c r="L417" s="105">
        <f t="shared" si="182"/>
        <v>3.35</v>
      </c>
      <c r="M417" s="89">
        <v>3.35</v>
      </c>
      <c r="X417" s="106">
        <f t="shared" si="183"/>
        <v>9.4067999999999999E-3</v>
      </c>
      <c r="Y417" s="106">
        <f t="shared" si="169"/>
        <v>8.3750000000000005E-3</v>
      </c>
      <c r="Z417" s="106">
        <f t="shared" si="170"/>
        <v>0</v>
      </c>
      <c r="AA417" s="106">
        <f t="shared" si="171"/>
        <v>0</v>
      </c>
      <c r="AB417" s="106">
        <f t="shared" si="172"/>
        <v>0</v>
      </c>
      <c r="AC417" s="106">
        <f t="shared" si="173"/>
        <v>0</v>
      </c>
      <c r="AD417" s="106">
        <f t="shared" si="174"/>
        <v>0</v>
      </c>
      <c r="AE417" s="106">
        <f t="shared" si="175"/>
        <v>0</v>
      </c>
      <c r="AF417" s="172">
        <f t="shared" si="181"/>
        <v>8.3750000000000005E-3</v>
      </c>
      <c r="AG417" s="106">
        <f t="shared" si="176"/>
        <v>0</v>
      </c>
      <c r="AH417" s="106">
        <f t="shared" si="177"/>
        <v>0</v>
      </c>
      <c r="AI417" s="106">
        <f t="shared" si="178"/>
        <v>0</v>
      </c>
      <c r="AJ417" s="106">
        <f t="shared" si="179"/>
        <v>0</v>
      </c>
      <c r="AK417" s="106">
        <f t="shared" si="184"/>
        <v>8.3750000000000005E-3</v>
      </c>
      <c r="AL417" s="107">
        <f t="shared" si="180"/>
        <v>8.0651250000000001</v>
      </c>
    </row>
    <row r="418" spans="1:38" ht="12.75">
      <c r="A418" s="89">
        <v>13</v>
      </c>
      <c r="B418" s="89">
        <v>25</v>
      </c>
      <c r="C418" s="96">
        <v>0.35499999999999998</v>
      </c>
      <c r="D418" s="96">
        <v>0.39</v>
      </c>
      <c r="E418" s="97">
        <v>3.35</v>
      </c>
      <c r="F418" s="102">
        <f t="shared" si="185"/>
        <v>0.36507932809822258</v>
      </c>
      <c r="G418" s="89">
        <v>23</v>
      </c>
      <c r="H418" s="103">
        <f t="shared" si="167"/>
        <v>37.333333333333336</v>
      </c>
      <c r="I418" s="103">
        <f t="shared" si="168"/>
        <v>1.2562500000000001</v>
      </c>
      <c r="J418" s="89" t="s">
        <v>78</v>
      </c>
      <c r="K418" s="89">
        <v>4</v>
      </c>
      <c r="L418" s="105">
        <f t="shared" si="182"/>
        <v>3.35</v>
      </c>
      <c r="M418" s="89">
        <v>3.35</v>
      </c>
      <c r="X418" s="106">
        <f t="shared" si="183"/>
        <v>9.4067999999999999E-3</v>
      </c>
      <c r="Y418" s="106">
        <f t="shared" si="169"/>
        <v>8.3750000000000005E-3</v>
      </c>
      <c r="Z418" s="106">
        <f t="shared" si="170"/>
        <v>0</v>
      </c>
      <c r="AA418" s="106">
        <f t="shared" si="171"/>
        <v>0</v>
      </c>
      <c r="AB418" s="106">
        <f t="shared" si="172"/>
        <v>0</v>
      </c>
      <c r="AC418" s="106">
        <f t="shared" si="173"/>
        <v>0</v>
      </c>
      <c r="AD418" s="106">
        <f t="shared" si="174"/>
        <v>0</v>
      </c>
      <c r="AE418" s="106">
        <f t="shared" si="175"/>
        <v>0</v>
      </c>
      <c r="AF418" s="172">
        <f t="shared" si="181"/>
        <v>8.3750000000000005E-3</v>
      </c>
      <c r="AG418" s="106">
        <f t="shared" si="176"/>
        <v>0</v>
      </c>
      <c r="AH418" s="106">
        <f t="shared" si="177"/>
        <v>0</v>
      </c>
      <c r="AI418" s="106">
        <f t="shared" si="178"/>
        <v>0</v>
      </c>
      <c r="AJ418" s="106">
        <f t="shared" si="179"/>
        <v>0</v>
      </c>
      <c r="AK418" s="106">
        <f t="shared" si="184"/>
        <v>8.3750000000000005E-3</v>
      </c>
      <c r="AL418" s="107">
        <f t="shared" si="180"/>
        <v>8.0651250000000001</v>
      </c>
    </row>
    <row r="419" spans="1:38" ht="12.75">
      <c r="A419" s="89">
        <v>13</v>
      </c>
      <c r="B419" s="89">
        <v>25</v>
      </c>
      <c r="C419" s="96">
        <v>0.35499999999999998</v>
      </c>
      <c r="D419" s="96">
        <v>0.39</v>
      </c>
      <c r="E419" s="97">
        <v>3.35</v>
      </c>
      <c r="F419" s="102">
        <f t="shared" si="185"/>
        <v>0.36507932809822258</v>
      </c>
      <c r="G419" s="89">
        <v>23</v>
      </c>
      <c r="H419" s="103">
        <f t="shared" si="167"/>
        <v>37.333333333333336</v>
      </c>
      <c r="I419" s="103">
        <f t="shared" si="168"/>
        <v>3.844125</v>
      </c>
      <c r="J419" s="89" t="s">
        <v>79</v>
      </c>
      <c r="K419" s="89">
        <v>18</v>
      </c>
      <c r="L419" s="97">
        <v>3.35</v>
      </c>
      <c r="X419" s="106">
        <f>L419*VLOOKUP(J419,dimension,2,FALSE)*VLOOKUP(J419,dimension,3,FALSE)*K419</f>
        <v>3.20796E-2</v>
      </c>
      <c r="Y419" s="106">
        <f t="shared" si="169"/>
        <v>0</v>
      </c>
      <c r="Z419" s="106">
        <f t="shared" si="170"/>
        <v>0</v>
      </c>
      <c r="AA419" s="106">
        <f t="shared" si="171"/>
        <v>0</v>
      </c>
      <c r="AB419" s="106">
        <f t="shared" si="172"/>
        <v>0</v>
      </c>
      <c r="AC419" s="106">
        <f t="shared" si="173"/>
        <v>0</v>
      </c>
      <c r="AD419" s="106">
        <f t="shared" si="174"/>
        <v>0</v>
      </c>
      <c r="AE419" s="106">
        <f t="shared" si="175"/>
        <v>2.5627500000000001E-2</v>
      </c>
      <c r="AF419" s="172">
        <f t="shared" si="181"/>
        <v>2.5627500000000001E-2</v>
      </c>
      <c r="AG419" s="106">
        <f t="shared" si="176"/>
        <v>0</v>
      </c>
      <c r="AH419" s="106">
        <f t="shared" si="177"/>
        <v>0</v>
      </c>
      <c r="AI419" s="106">
        <f t="shared" si="178"/>
        <v>0</v>
      </c>
      <c r="AJ419" s="106">
        <f t="shared" si="179"/>
        <v>0</v>
      </c>
      <c r="AK419" s="106">
        <f>L419*VLOOKUP(J419,dimension,4,FALSE)*VLOOKUP(J419,dimension,5,FALSE)*K419</f>
        <v>2.5627500000000001E-2</v>
      </c>
      <c r="AL419" s="107">
        <f t="shared" si="180"/>
        <v>21.911512500000001</v>
      </c>
    </row>
    <row r="420" spans="1:38" ht="12.75">
      <c r="A420" s="89">
        <v>14</v>
      </c>
      <c r="B420" s="89">
        <v>26</v>
      </c>
      <c r="C420" s="96">
        <v>0.28000000000000003</v>
      </c>
      <c r="D420" s="96">
        <v>0.3</v>
      </c>
      <c r="E420" s="97">
        <v>3.24</v>
      </c>
      <c r="F420" s="102">
        <f t="shared" si="185"/>
        <v>0.21400843315519039</v>
      </c>
      <c r="G420" s="89">
        <v>16.75</v>
      </c>
      <c r="H420" s="103">
        <f t="shared" si="167"/>
        <v>29</v>
      </c>
      <c r="I420" s="103">
        <f t="shared" si="168"/>
        <v>0.99749999999999994</v>
      </c>
      <c r="J420" s="89" t="s">
        <v>74</v>
      </c>
      <c r="K420" s="89">
        <v>1</v>
      </c>
      <c r="L420" s="105">
        <f t="shared" ref="L420:L431" si="186">SUM(M420:V420)</f>
        <v>2.7699999999999996</v>
      </c>
      <c r="M420" s="89">
        <v>2.2999999999999998</v>
      </c>
      <c r="Q420" s="89">
        <v>0.11</v>
      </c>
      <c r="U420" s="89">
        <v>0.36</v>
      </c>
      <c r="X420" s="106">
        <f t="shared" ref="X420:X431" si="187">L420*VLOOKUP(J420,dimension,2,FALSE)*VLOOKUP(J420,dimension,3,FALSE)</f>
        <v>8.5315999999999986E-3</v>
      </c>
      <c r="Y420" s="106">
        <f t="shared" si="169"/>
        <v>5.7499999999999999E-3</v>
      </c>
      <c r="Z420" s="106">
        <f t="shared" si="170"/>
        <v>0</v>
      </c>
      <c r="AA420" s="106">
        <f t="shared" si="171"/>
        <v>0</v>
      </c>
      <c r="AB420" s="106">
        <f t="shared" si="172"/>
        <v>0</v>
      </c>
      <c r="AC420" s="106">
        <f t="shared" si="173"/>
        <v>8.9999999999999998E-4</v>
      </c>
      <c r="AD420" s="106">
        <f t="shared" si="174"/>
        <v>0</v>
      </c>
      <c r="AE420" s="106">
        <f t="shared" si="175"/>
        <v>0</v>
      </c>
      <c r="AF420" s="172">
        <f t="shared" si="181"/>
        <v>6.6499999999999997E-3</v>
      </c>
      <c r="AG420" s="106">
        <f t="shared" si="176"/>
        <v>2.7500000000000002E-4</v>
      </c>
      <c r="AH420" s="106">
        <f t="shared" si="177"/>
        <v>0</v>
      </c>
      <c r="AI420" s="106">
        <f t="shared" si="178"/>
        <v>0</v>
      </c>
      <c r="AJ420" s="106">
        <f t="shared" si="179"/>
        <v>0</v>
      </c>
      <c r="AK420" s="106">
        <f t="shared" ref="AK420:AK431" si="188">L420*VLOOKUP(J420,dimension,4,FALSE)*VLOOKUP(J420,dimension,5,FALSE)</f>
        <v>6.9249999999999997E-3</v>
      </c>
      <c r="AL420" s="107">
        <f t="shared" si="180"/>
        <v>6.1447499999999993</v>
      </c>
    </row>
    <row r="421" spans="1:38" ht="12.75">
      <c r="A421" s="89">
        <v>14</v>
      </c>
      <c r="B421" s="89">
        <v>26</v>
      </c>
      <c r="C421" s="96">
        <v>0.28000000000000003</v>
      </c>
      <c r="D421" s="96">
        <v>0.3</v>
      </c>
      <c r="E421" s="97">
        <v>3.24</v>
      </c>
      <c r="F421" s="102">
        <f t="shared" si="185"/>
        <v>0.21400843315519039</v>
      </c>
      <c r="G421" s="89">
        <v>16.75</v>
      </c>
      <c r="H421" s="103">
        <f t="shared" si="167"/>
        <v>29</v>
      </c>
      <c r="I421" s="103">
        <f t="shared" si="168"/>
        <v>1.0499999999999998</v>
      </c>
      <c r="J421" s="89" t="s">
        <v>74</v>
      </c>
      <c r="K421" s="89">
        <v>2</v>
      </c>
      <c r="L421" s="105">
        <f t="shared" si="186"/>
        <v>2.8</v>
      </c>
      <c r="M421" s="89">
        <v>2.8</v>
      </c>
      <c r="X421" s="106">
        <f t="shared" si="187"/>
        <v>8.6239999999999997E-3</v>
      </c>
      <c r="Y421" s="106">
        <f t="shared" si="169"/>
        <v>6.9999999999999993E-3</v>
      </c>
      <c r="Z421" s="106">
        <f t="shared" si="170"/>
        <v>0</v>
      </c>
      <c r="AA421" s="106">
        <f t="shared" si="171"/>
        <v>0</v>
      </c>
      <c r="AB421" s="106">
        <f t="shared" si="172"/>
        <v>0</v>
      </c>
      <c r="AC421" s="106">
        <f t="shared" si="173"/>
        <v>0</v>
      </c>
      <c r="AD421" s="106">
        <f t="shared" si="174"/>
        <v>0</v>
      </c>
      <c r="AE421" s="106">
        <f t="shared" si="175"/>
        <v>0</v>
      </c>
      <c r="AF421" s="172">
        <f t="shared" si="181"/>
        <v>6.9999999999999993E-3</v>
      </c>
      <c r="AG421" s="106">
        <f t="shared" si="176"/>
        <v>0</v>
      </c>
      <c r="AH421" s="106">
        <f t="shared" si="177"/>
        <v>0</v>
      </c>
      <c r="AI421" s="106">
        <f t="shared" si="178"/>
        <v>0</v>
      </c>
      <c r="AJ421" s="106">
        <f t="shared" si="179"/>
        <v>0</v>
      </c>
      <c r="AK421" s="106">
        <f t="shared" si="188"/>
        <v>6.9999999999999993E-3</v>
      </c>
      <c r="AL421" s="107">
        <f t="shared" si="180"/>
        <v>6.7409999999999988</v>
      </c>
    </row>
    <row r="422" spans="1:38" ht="12.75">
      <c r="A422" s="89">
        <v>14</v>
      </c>
      <c r="B422" s="89">
        <v>26</v>
      </c>
      <c r="C422" s="96">
        <v>0.28000000000000003</v>
      </c>
      <c r="D422" s="96">
        <v>0.3</v>
      </c>
      <c r="E422" s="97">
        <v>3.24</v>
      </c>
      <c r="F422" s="102">
        <f t="shared" si="185"/>
        <v>0.21400843315519039</v>
      </c>
      <c r="G422" s="89">
        <v>16.75</v>
      </c>
      <c r="H422" s="103">
        <f t="shared" si="167"/>
        <v>29</v>
      </c>
      <c r="I422" s="103">
        <f t="shared" si="168"/>
        <v>1.1325000000000003</v>
      </c>
      <c r="J422" s="89" t="s">
        <v>74</v>
      </c>
      <c r="K422" s="89">
        <v>3</v>
      </c>
      <c r="L422" s="105">
        <f t="shared" si="186"/>
        <v>3.24</v>
      </c>
      <c r="P422" s="89">
        <v>3.02</v>
      </c>
      <c r="R422" s="89">
        <v>0.22</v>
      </c>
      <c r="X422" s="106">
        <f t="shared" si="187"/>
        <v>9.9792000000000006E-3</v>
      </c>
      <c r="Y422" s="106">
        <f t="shared" si="169"/>
        <v>0</v>
      </c>
      <c r="Z422" s="106">
        <f t="shared" si="170"/>
        <v>0</v>
      </c>
      <c r="AA422" s="106">
        <f t="shared" si="171"/>
        <v>0</v>
      </c>
      <c r="AB422" s="106">
        <f t="shared" si="172"/>
        <v>7.5500000000000012E-3</v>
      </c>
      <c r="AC422" s="106">
        <f t="shared" si="173"/>
        <v>0</v>
      </c>
      <c r="AD422" s="106">
        <f t="shared" si="174"/>
        <v>0</v>
      </c>
      <c r="AE422" s="106">
        <f t="shared" si="175"/>
        <v>0</v>
      </c>
      <c r="AF422" s="172">
        <f t="shared" si="181"/>
        <v>7.5500000000000012E-3</v>
      </c>
      <c r="AG422" s="106">
        <f t="shared" si="176"/>
        <v>0</v>
      </c>
      <c r="AH422" s="106">
        <f t="shared" si="177"/>
        <v>5.5000000000000003E-4</v>
      </c>
      <c r="AI422" s="106">
        <f t="shared" si="178"/>
        <v>0</v>
      </c>
      <c r="AJ422" s="106">
        <f t="shared" si="179"/>
        <v>0</v>
      </c>
      <c r="AK422" s="106">
        <f t="shared" si="188"/>
        <v>8.1000000000000013E-3</v>
      </c>
      <c r="AL422" s="107">
        <f t="shared" si="180"/>
        <v>6.1834499999999997</v>
      </c>
    </row>
    <row r="423" spans="1:38" ht="12.75">
      <c r="A423" s="89">
        <v>14</v>
      </c>
      <c r="B423" s="89">
        <v>26</v>
      </c>
      <c r="C423" s="96">
        <v>0.28000000000000003</v>
      </c>
      <c r="D423" s="96">
        <v>0.3</v>
      </c>
      <c r="E423" s="97">
        <v>3.24</v>
      </c>
      <c r="F423" s="102">
        <f t="shared" si="185"/>
        <v>0.21400843315519039</v>
      </c>
      <c r="G423" s="89">
        <v>16.75</v>
      </c>
      <c r="H423" s="103">
        <f t="shared" si="167"/>
        <v>29</v>
      </c>
      <c r="I423" s="103">
        <f t="shared" si="168"/>
        <v>1.1137500000000002</v>
      </c>
      <c r="J423" s="89" t="s">
        <v>74</v>
      </c>
      <c r="K423" s="89">
        <v>4</v>
      </c>
      <c r="L423" s="105">
        <f t="shared" si="186"/>
        <v>3.14</v>
      </c>
      <c r="P423" s="89">
        <v>2.97</v>
      </c>
      <c r="R423" s="89">
        <v>0.17</v>
      </c>
      <c r="X423" s="106">
        <f t="shared" si="187"/>
        <v>9.6712000000000013E-3</v>
      </c>
      <c r="Y423" s="106">
        <f t="shared" si="169"/>
        <v>0</v>
      </c>
      <c r="Z423" s="106">
        <f t="shared" si="170"/>
        <v>0</v>
      </c>
      <c r="AA423" s="106">
        <f t="shared" si="171"/>
        <v>0</v>
      </c>
      <c r="AB423" s="106">
        <f t="shared" si="172"/>
        <v>7.425000000000001E-3</v>
      </c>
      <c r="AC423" s="106">
        <f t="shared" si="173"/>
        <v>0</v>
      </c>
      <c r="AD423" s="106">
        <f t="shared" si="174"/>
        <v>0</v>
      </c>
      <c r="AE423" s="106">
        <f t="shared" si="175"/>
        <v>0</v>
      </c>
      <c r="AF423" s="172">
        <f t="shared" si="181"/>
        <v>7.425000000000001E-3</v>
      </c>
      <c r="AG423" s="106">
        <f t="shared" si="176"/>
        <v>0</v>
      </c>
      <c r="AH423" s="106">
        <f t="shared" si="177"/>
        <v>4.2500000000000003E-4</v>
      </c>
      <c r="AI423" s="106">
        <f t="shared" si="178"/>
        <v>0</v>
      </c>
      <c r="AJ423" s="106">
        <f t="shared" si="179"/>
        <v>0</v>
      </c>
      <c r="AK423" s="106">
        <f t="shared" si="188"/>
        <v>7.8500000000000011E-3</v>
      </c>
      <c r="AL423" s="107">
        <f t="shared" si="180"/>
        <v>6.0810750000000002</v>
      </c>
    </row>
    <row r="424" spans="1:38" ht="12.75">
      <c r="A424" s="89">
        <v>14</v>
      </c>
      <c r="B424" s="89">
        <v>26</v>
      </c>
      <c r="C424" s="96">
        <v>0.28000000000000003</v>
      </c>
      <c r="D424" s="96">
        <v>0.3</v>
      </c>
      <c r="E424" s="97">
        <v>3.24</v>
      </c>
      <c r="F424" s="102">
        <f t="shared" si="185"/>
        <v>0.21400843315519039</v>
      </c>
      <c r="G424" s="89">
        <v>16.75</v>
      </c>
      <c r="H424" s="103">
        <f t="shared" si="167"/>
        <v>29</v>
      </c>
      <c r="I424" s="103">
        <f t="shared" si="168"/>
        <v>1.1325000000000001</v>
      </c>
      <c r="J424" s="89" t="s">
        <v>74</v>
      </c>
      <c r="K424" s="89">
        <v>5</v>
      </c>
      <c r="L424" s="105">
        <f t="shared" si="186"/>
        <v>3.2399999999999993</v>
      </c>
      <c r="M424" s="89">
        <v>2.0699999999999998</v>
      </c>
      <c r="N424" s="89">
        <v>0.95</v>
      </c>
      <c r="Q424" s="89">
        <v>0.15</v>
      </c>
      <c r="R424" s="89">
        <v>7.0000000000000007E-2</v>
      </c>
      <c r="X424" s="106">
        <f t="shared" si="187"/>
        <v>9.9791999999999988E-3</v>
      </c>
      <c r="Y424" s="106">
        <f t="shared" si="169"/>
        <v>5.1749999999999999E-3</v>
      </c>
      <c r="Z424" s="106">
        <f t="shared" si="170"/>
        <v>2.3750000000000004E-3</v>
      </c>
      <c r="AA424" s="106">
        <f t="shared" si="171"/>
        <v>0</v>
      </c>
      <c r="AB424" s="106">
        <f t="shared" si="172"/>
        <v>0</v>
      </c>
      <c r="AC424" s="106">
        <f t="shared" si="173"/>
        <v>0</v>
      </c>
      <c r="AD424" s="106">
        <f t="shared" si="174"/>
        <v>0</v>
      </c>
      <c r="AE424" s="106">
        <f t="shared" si="175"/>
        <v>0</v>
      </c>
      <c r="AF424" s="172">
        <f t="shared" si="181"/>
        <v>7.5500000000000003E-3</v>
      </c>
      <c r="AG424" s="106">
        <f t="shared" si="176"/>
        <v>3.7500000000000001E-4</v>
      </c>
      <c r="AH424" s="106">
        <f t="shared" si="177"/>
        <v>1.7500000000000003E-4</v>
      </c>
      <c r="AI424" s="106">
        <f t="shared" si="178"/>
        <v>0</v>
      </c>
      <c r="AJ424" s="106">
        <f t="shared" si="179"/>
        <v>0</v>
      </c>
      <c r="AK424" s="106">
        <f t="shared" si="188"/>
        <v>8.0999999999999996E-3</v>
      </c>
      <c r="AL424" s="107">
        <f t="shared" si="180"/>
        <v>7.2706499999999989</v>
      </c>
    </row>
    <row r="425" spans="1:38" ht="12.75">
      <c r="A425" s="89">
        <v>14</v>
      </c>
      <c r="B425" s="89">
        <v>26</v>
      </c>
      <c r="C425" s="96">
        <v>0.28000000000000003</v>
      </c>
      <c r="D425" s="96">
        <v>0.3</v>
      </c>
      <c r="E425" s="97">
        <v>3.24</v>
      </c>
      <c r="F425" s="102">
        <f t="shared" si="185"/>
        <v>0.21400843315519039</v>
      </c>
      <c r="G425" s="89">
        <v>16.75</v>
      </c>
      <c r="H425" s="103">
        <f t="shared" si="167"/>
        <v>29</v>
      </c>
      <c r="I425" s="103">
        <f t="shared" si="168"/>
        <v>1.1700000000000002</v>
      </c>
      <c r="J425" s="89" t="s">
        <v>74</v>
      </c>
      <c r="K425" s="89">
        <v>6</v>
      </c>
      <c r="L425" s="105">
        <f t="shared" si="186"/>
        <v>3.24</v>
      </c>
      <c r="P425" s="89">
        <v>3.12</v>
      </c>
      <c r="Q425" s="89">
        <v>0.12</v>
      </c>
      <c r="X425" s="106">
        <f t="shared" si="187"/>
        <v>9.9792000000000006E-3</v>
      </c>
      <c r="Y425" s="106">
        <f t="shared" si="169"/>
        <v>0</v>
      </c>
      <c r="Z425" s="106">
        <f t="shared" si="170"/>
        <v>0</v>
      </c>
      <c r="AA425" s="106">
        <f t="shared" si="171"/>
        <v>0</v>
      </c>
      <c r="AB425" s="106">
        <f t="shared" si="172"/>
        <v>7.8000000000000014E-3</v>
      </c>
      <c r="AC425" s="106">
        <f t="shared" si="173"/>
        <v>0</v>
      </c>
      <c r="AD425" s="106">
        <f t="shared" si="174"/>
        <v>0</v>
      </c>
      <c r="AE425" s="106">
        <f t="shared" si="175"/>
        <v>0</v>
      </c>
      <c r="AF425" s="172">
        <f t="shared" si="181"/>
        <v>7.8000000000000014E-3</v>
      </c>
      <c r="AG425" s="106">
        <f t="shared" si="176"/>
        <v>3.0000000000000003E-4</v>
      </c>
      <c r="AH425" s="106">
        <f t="shared" si="177"/>
        <v>0</v>
      </c>
      <c r="AI425" s="106">
        <f t="shared" si="178"/>
        <v>0</v>
      </c>
      <c r="AJ425" s="106">
        <f t="shared" si="179"/>
        <v>0</v>
      </c>
      <c r="AK425" s="106">
        <f t="shared" si="188"/>
        <v>8.1000000000000013E-3</v>
      </c>
      <c r="AL425" s="107">
        <f t="shared" si="180"/>
        <v>6.3881999999999994</v>
      </c>
    </row>
    <row r="426" spans="1:38" ht="12.75">
      <c r="A426" s="89">
        <v>14</v>
      </c>
      <c r="B426" s="89">
        <v>26</v>
      </c>
      <c r="C426" s="96">
        <v>0.28000000000000003</v>
      </c>
      <c r="D426" s="96">
        <v>0.3</v>
      </c>
      <c r="E426" s="97">
        <v>3.24</v>
      </c>
      <c r="F426" s="102">
        <f t="shared" si="185"/>
        <v>0.21400843315519039</v>
      </c>
      <c r="G426" s="89">
        <v>16.75</v>
      </c>
      <c r="H426" s="103">
        <f t="shared" si="167"/>
        <v>29</v>
      </c>
      <c r="I426" s="103">
        <f t="shared" si="168"/>
        <v>0.75375000000000003</v>
      </c>
      <c r="J426" s="89" t="s">
        <v>77</v>
      </c>
      <c r="K426" s="89">
        <v>1</v>
      </c>
      <c r="L426" s="105">
        <f t="shared" si="186"/>
        <v>2.7699999999999996</v>
      </c>
      <c r="M426" s="89">
        <v>2.0299999999999998</v>
      </c>
      <c r="Q426" s="89">
        <v>0.09</v>
      </c>
      <c r="V426" s="89">
        <v>0.65</v>
      </c>
      <c r="X426" s="106">
        <f t="shared" si="187"/>
        <v>6.4374799999999998E-3</v>
      </c>
      <c r="Y426" s="106">
        <f t="shared" si="169"/>
        <v>3.8062499999999997E-3</v>
      </c>
      <c r="Z426" s="106">
        <f t="shared" si="170"/>
        <v>0</v>
      </c>
      <c r="AA426" s="106">
        <f t="shared" si="171"/>
        <v>0</v>
      </c>
      <c r="AB426" s="106">
        <f t="shared" si="172"/>
        <v>0</v>
      </c>
      <c r="AC426" s="106">
        <f t="shared" si="173"/>
        <v>0</v>
      </c>
      <c r="AD426" s="106">
        <f t="shared" si="174"/>
        <v>1.21875E-3</v>
      </c>
      <c r="AE426" s="106">
        <f t="shared" si="175"/>
        <v>0</v>
      </c>
      <c r="AF426" s="172">
        <f t="shared" si="181"/>
        <v>5.025E-3</v>
      </c>
      <c r="AG426" s="106">
        <f t="shared" si="176"/>
        <v>1.6874999999999998E-4</v>
      </c>
      <c r="AH426" s="106">
        <f t="shared" si="177"/>
        <v>0</v>
      </c>
      <c r="AI426" s="106">
        <f t="shared" si="178"/>
        <v>0</v>
      </c>
      <c r="AJ426" s="106">
        <f t="shared" si="179"/>
        <v>0</v>
      </c>
      <c r="AK426" s="106">
        <f t="shared" si="188"/>
        <v>5.1937499999999996E-3</v>
      </c>
      <c r="AL426" s="107">
        <f t="shared" si="180"/>
        <v>4.5447749999999996</v>
      </c>
    </row>
    <row r="427" spans="1:38" ht="12.75">
      <c r="A427" s="89">
        <v>14</v>
      </c>
      <c r="B427" s="89">
        <v>26</v>
      </c>
      <c r="C427" s="96">
        <v>0.28000000000000003</v>
      </c>
      <c r="D427" s="96">
        <v>0.3</v>
      </c>
      <c r="E427" s="97">
        <v>3.24</v>
      </c>
      <c r="F427" s="102">
        <f t="shared" si="185"/>
        <v>0.21400843315519039</v>
      </c>
      <c r="G427" s="89">
        <v>16.75</v>
      </c>
      <c r="H427" s="103">
        <f t="shared" si="167"/>
        <v>29</v>
      </c>
      <c r="I427" s="103">
        <f t="shared" si="168"/>
        <v>0.75093750000000004</v>
      </c>
      <c r="J427" s="89" t="s">
        <v>77</v>
      </c>
      <c r="K427" s="89">
        <v>2</v>
      </c>
      <c r="L427" s="105">
        <f t="shared" si="186"/>
        <v>2.77</v>
      </c>
      <c r="M427" s="89">
        <v>2.67</v>
      </c>
      <c r="R427" s="89">
        <v>0.1</v>
      </c>
      <c r="X427" s="106">
        <f t="shared" si="187"/>
        <v>6.4374800000000006E-3</v>
      </c>
      <c r="Y427" s="106">
        <f t="shared" si="169"/>
        <v>5.0062500000000003E-3</v>
      </c>
      <c r="Z427" s="106">
        <f t="shared" si="170"/>
        <v>0</v>
      </c>
      <c r="AA427" s="106">
        <f t="shared" si="171"/>
        <v>0</v>
      </c>
      <c r="AB427" s="106">
        <f t="shared" si="172"/>
        <v>0</v>
      </c>
      <c r="AC427" s="106">
        <f t="shared" si="173"/>
        <v>0</v>
      </c>
      <c r="AD427" s="106">
        <f t="shared" si="174"/>
        <v>0</v>
      </c>
      <c r="AE427" s="106">
        <f t="shared" si="175"/>
        <v>0</v>
      </c>
      <c r="AF427" s="172">
        <f t="shared" si="181"/>
        <v>5.0062500000000003E-3</v>
      </c>
      <c r="AG427" s="106">
        <f t="shared" si="176"/>
        <v>0</v>
      </c>
      <c r="AH427" s="106">
        <f t="shared" si="177"/>
        <v>1.8750000000000003E-4</v>
      </c>
      <c r="AI427" s="106">
        <f t="shared" si="178"/>
        <v>0</v>
      </c>
      <c r="AJ427" s="106">
        <f t="shared" si="179"/>
        <v>0</v>
      </c>
      <c r="AK427" s="106">
        <f t="shared" si="188"/>
        <v>5.1937500000000004E-3</v>
      </c>
      <c r="AL427" s="107">
        <f t="shared" si="180"/>
        <v>4.76094375</v>
      </c>
    </row>
    <row r="428" spans="1:38" ht="12.75">
      <c r="A428" s="89">
        <v>14</v>
      </c>
      <c r="B428" s="89">
        <v>26</v>
      </c>
      <c r="C428" s="96">
        <v>0.28000000000000003</v>
      </c>
      <c r="D428" s="96">
        <v>0.3</v>
      </c>
      <c r="E428" s="97">
        <v>3.24</v>
      </c>
      <c r="F428" s="102">
        <f t="shared" si="185"/>
        <v>0.21400843315519039</v>
      </c>
      <c r="G428" s="89">
        <v>16.75</v>
      </c>
      <c r="H428" s="103">
        <f t="shared" si="167"/>
        <v>29</v>
      </c>
      <c r="I428" s="103">
        <f t="shared" si="168"/>
        <v>1.2037500000000001</v>
      </c>
      <c r="J428" s="89" t="s">
        <v>78</v>
      </c>
      <c r="K428" s="89">
        <v>1</v>
      </c>
      <c r="L428" s="105">
        <f t="shared" si="186"/>
        <v>3.2399999999999998</v>
      </c>
      <c r="M428" s="89">
        <v>1.2</v>
      </c>
      <c r="N428" s="89">
        <v>2.0099999999999998</v>
      </c>
      <c r="Q428" s="89">
        <v>0.03</v>
      </c>
      <c r="X428" s="106">
        <f t="shared" si="187"/>
        <v>9.0979199999999989E-3</v>
      </c>
      <c r="Y428" s="106">
        <f t="shared" si="169"/>
        <v>3.0000000000000001E-3</v>
      </c>
      <c r="Z428" s="106">
        <f t="shared" si="170"/>
        <v>5.025E-3</v>
      </c>
      <c r="AA428" s="106">
        <f t="shared" si="171"/>
        <v>0</v>
      </c>
      <c r="AB428" s="106">
        <f t="shared" si="172"/>
        <v>0</v>
      </c>
      <c r="AC428" s="106">
        <f t="shared" si="173"/>
        <v>0</v>
      </c>
      <c r="AD428" s="106">
        <f t="shared" si="174"/>
        <v>0</v>
      </c>
      <c r="AE428" s="106">
        <f t="shared" si="175"/>
        <v>0</v>
      </c>
      <c r="AF428" s="172">
        <f t="shared" si="181"/>
        <v>8.0250000000000009E-3</v>
      </c>
      <c r="AG428" s="106">
        <f t="shared" si="176"/>
        <v>7.5000000000000007E-5</v>
      </c>
      <c r="AH428" s="106">
        <f t="shared" si="177"/>
        <v>0</v>
      </c>
      <c r="AI428" s="106">
        <f t="shared" si="178"/>
        <v>0</v>
      </c>
      <c r="AJ428" s="106">
        <f t="shared" si="179"/>
        <v>0</v>
      </c>
      <c r="AK428" s="106">
        <f t="shared" si="188"/>
        <v>8.1000000000000013E-3</v>
      </c>
      <c r="AL428" s="107">
        <f t="shared" si="180"/>
        <v>7.7280749999999987</v>
      </c>
    </row>
    <row r="429" spans="1:38" ht="12.75">
      <c r="A429" s="89">
        <v>14</v>
      </c>
      <c r="B429" s="89">
        <v>26</v>
      </c>
      <c r="C429" s="96">
        <v>0.28000000000000003</v>
      </c>
      <c r="D429" s="96">
        <v>0.3</v>
      </c>
      <c r="E429" s="97">
        <v>3.24</v>
      </c>
      <c r="F429" s="102">
        <f t="shared" si="185"/>
        <v>0.21400843315519039</v>
      </c>
      <c r="G429" s="89">
        <v>16.75</v>
      </c>
      <c r="H429" s="103">
        <f t="shared" si="167"/>
        <v>29</v>
      </c>
      <c r="I429" s="103">
        <f t="shared" si="168"/>
        <v>1.1625000000000003</v>
      </c>
      <c r="J429" s="89" t="s">
        <v>78</v>
      </c>
      <c r="K429" s="89">
        <v>2</v>
      </c>
      <c r="L429" s="105">
        <f t="shared" si="186"/>
        <v>3.1</v>
      </c>
      <c r="M429" s="89">
        <v>3.1</v>
      </c>
      <c r="X429" s="106">
        <f t="shared" si="187"/>
        <v>8.7048000000000004E-3</v>
      </c>
      <c r="Y429" s="106">
        <f t="shared" si="169"/>
        <v>7.7500000000000017E-3</v>
      </c>
      <c r="Z429" s="106">
        <f t="shared" si="170"/>
        <v>0</v>
      </c>
      <c r="AA429" s="106">
        <f t="shared" si="171"/>
        <v>0</v>
      </c>
      <c r="AB429" s="106">
        <f t="shared" si="172"/>
        <v>0</v>
      </c>
      <c r="AC429" s="106">
        <f t="shared" si="173"/>
        <v>0</v>
      </c>
      <c r="AD429" s="106">
        <f t="shared" si="174"/>
        <v>0</v>
      </c>
      <c r="AE429" s="106">
        <f t="shared" si="175"/>
        <v>0</v>
      </c>
      <c r="AF429" s="172">
        <f t="shared" si="181"/>
        <v>7.7500000000000017E-3</v>
      </c>
      <c r="AG429" s="106">
        <f t="shared" si="176"/>
        <v>0</v>
      </c>
      <c r="AH429" s="106">
        <f t="shared" si="177"/>
        <v>0</v>
      </c>
      <c r="AI429" s="106">
        <f t="shared" si="178"/>
        <v>0</v>
      </c>
      <c r="AJ429" s="106">
        <f t="shared" si="179"/>
        <v>0</v>
      </c>
      <c r="AK429" s="106">
        <f t="shared" si="188"/>
        <v>7.7500000000000017E-3</v>
      </c>
      <c r="AL429" s="107">
        <f t="shared" si="180"/>
        <v>7.4632499999999995</v>
      </c>
    </row>
    <row r="430" spans="1:38" ht="12.75">
      <c r="A430" s="89">
        <v>14</v>
      </c>
      <c r="B430" s="89">
        <v>26</v>
      </c>
      <c r="C430" s="96">
        <v>0.28000000000000003</v>
      </c>
      <c r="D430" s="96">
        <v>0.3</v>
      </c>
      <c r="E430" s="97">
        <v>3.24</v>
      </c>
      <c r="F430" s="102">
        <f t="shared" si="185"/>
        <v>0.21400843315519039</v>
      </c>
      <c r="G430" s="89">
        <v>16.75</v>
      </c>
      <c r="H430" s="103">
        <f t="shared" si="167"/>
        <v>29</v>
      </c>
      <c r="I430" s="103">
        <f t="shared" si="168"/>
        <v>1.095</v>
      </c>
      <c r="J430" s="89" t="s">
        <v>78</v>
      </c>
      <c r="K430" s="89">
        <v>3</v>
      </c>
      <c r="L430" s="105">
        <f t="shared" si="186"/>
        <v>2.96</v>
      </c>
      <c r="M430" s="89">
        <v>1.44</v>
      </c>
      <c r="N430" s="89">
        <v>1.48</v>
      </c>
      <c r="Q430" s="89">
        <v>0.04</v>
      </c>
      <c r="X430" s="106">
        <f t="shared" si="187"/>
        <v>8.3116800000000001E-3</v>
      </c>
      <c r="Y430" s="106">
        <f t="shared" si="169"/>
        <v>3.5999999999999999E-3</v>
      </c>
      <c r="Z430" s="106">
        <f t="shared" si="170"/>
        <v>3.7000000000000002E-3</v>
      </c>
      <c r="AA430" s="106">
        <f t="shared" si="171"/>
        <v>0</v>
      </c>
      <c r="AB430" s="106">
        <f t="shared" si="172"/>
        <v>0</v>
      </c>
      <c r="AC430" s="106">
        <f t="shared" si="173"/>
        <v>0</v>
      </c>
      <c r="AD430" s="106">
        <f t="shared" si="174"/>
        <v>0</v>
      </c>
      <c r="AE430" s="106">
        <f t="shared" si="175"/>
        <v>0</v>
      </c>
      <c r="AF430" s="172">
        <f t="shared" si="181"/>
        <v>7.3000000000000001E-3</v>
      </c>
      <c r="AG430" s="106">
        <f t="shared" si="176"/>
        <v>1E-4</v>
      </c>
      <c r="AH430" s="106">
        <f t="shared" si="177"/>
        <v>0</v>
      </c>
      <c r="AI430" s="106">
        <f t="shared" si="178"/>
        <v>0</v>
      </c>
      <c r="AJ430" s="106">
        <f t="shared" si="179"/>
        <v>0</v>
      </c>
      <c r="AK430" s="106">
        <f t="shared" si="188"/>
        <v>7.4000000000000003E-3</v>
      </c>
      <c r="AL430" s="107">
        <f t="shared" si="180"/>
        <v>7.0298999999999996</v>
      </c>
    </row>
    <row r="431" spans="1:38" ht="12.75">
      <c r="A431" s="89">
        <v>14</v>
      </c>
      <c r="B431" s="89">
        <v>26</v>
      </c>
      <c r="C431" s="96">
        <v>0.28000000000000003</v>
      </c>
      <c r="D431" s="96">
        <v>0.3</v>
      </c>
      <c r="E431" s="97">
        <v>3.24</v>
      </c>
      <c r="F431" s="102">
        <f t="shared" si="185"/>
        <v>0.21400843315519039</v>
      </c>
      <c r="G431" s="89">
        <v>16.75</v>
      </c>
      <c r="H431" s="103">
        <f t="shared" si="167"/>
        <v>29</v>
      </c>
      <c r="I431" s="103">
        <f t="shared" si="168"/>
        <v>1.0162500000000001</v>
      </c>
      <c r="J431" s="89" t="s">
        <v>78</v>
      </c>
      <c r="K431" s="89">
        <v>4</v>
      </c>
      <c r="L431" s="105">
        <f t="shared" si="186"/>
        <v>2.71</v>
      </c>
      <c r="M431" s="89">
        <v>2.71</v>
      </c>
      <c r="X431" s="106">
        <f t="shared" si="187"/>
        <v>7.6096799999999997E-3</v>
      </c>
      <c r="Y431" s="106">
        <f t="shared" si="169"/>
        <v>6.7750000000000006E-3</v>
      </c>
      <c r="Z431" s="106">
        <f t="shared" si="170"/>
        <v>0</v>
      </c>
      <c r="AA431" s="106">
        <f t="shared" si="171"/>
        <v>0</v>
      </c>
      <c r="AB431" s="106">
        <f t="shared" si="172"/>
        <v>0</v>
      </c>
      <c r="AC431" s="106">
        <f t="shared" si="173"/>
        <v>0</v>
      </c>
      <c r="AD431" s="106">
        <f t="shared" si="174"/>
        <v>0</v>
      </c>
      <c r="AE431" s="106">
        <f t="shared" si="175"/>
        <v>0</v>
      </c>
      <c r="AF431" s="172">
        <f t="shared" si="181"/>
        <v>6.7750000000000006E-3</v>
      </c>
      <c r="AG431" s="106">
        <f t="shared" si="176"/>
        <v>0</v>
      </c>
      <c r="AH431" s="106">
        <f t="shared" si="177"/>
        <v>0</v>
      </c>
      <c r="AI431" s="106">
        <f t="shared" si="178"/>
        <v>0</v>
      </c>
      <c r="AJ431" s="106">
        <f t="shared" si="179"/>
        <v>0</v>
      </c>
      <c r="AK431" s="106">
        <f t="shared" si="188"/>
        <v>6.7750000000000006E-3</v>
      </c>
      <c r="AL431" s="107">
        <f t="shared" si="180"/>
        <v>6.5243249999999993</v>
      </c>
    </row>
    <row r="432" spans="1:38" ht="12.75">
      <c r="A432" s="89">
        <v>14</v>
      </c>
      <c r="B432" s="89">
        <v>26</v>
      </c>
      <c r="C432" s="96">
        <v>0.28000000000000003</v>
      </c>
      <c r="D432" s="96">
        <v>0.3</v>
      </c>
      <c r="E432" s="97">
        <v>3.24</v>
      </c>
      <c r="F432" s="102">
        <f t="shared" si="185"/>
        <v>0.21400843315519039</v>
      </c>
      <c r="G432" s="89">
        <v>16.75</v>
      </c>
      <c r="H432" s="103">
        <f t="shared" si="167"/>
        <v>29</v>
      </c>
      <c r="I432" s="103">
        <f t="shared" si="168"/>
        <v>0.41310000000000008</v>
      </c>
      <c r="J432" s="89" t="s">
        <v>79</v>
      </c>
      <c r="K432" s="89">
        <v>2</v>
      </c>
      <c r="L432" s="97">
        <v>3.24</v>
      </c>
      <c r="X432" s="106">
        <f>L432*VLOOKUP(J432,dimension,2,FALSE)*VLOOKUP(J432,dimension,3,FALSE)*K432</f>
        <v>3.4473600000000004E-3</v>
      </c>
      <c r="Y432" s="106">
        <f t="shared" si="169"/>
        <v>0</v>
      </c>
      <c r="Z432" s="106">
        <f t="shared" si="170"/>
        <v>0</v>
      </c>
      <c r="AA432" s="106">
        <f t="shared" si="171"/>
        <v>0</v>
      </c>
      <c r="AB432" s="106">
        <f t="shared" si="172"/>
        <v>0</v>
      </c>
      <c r="AC432" s="106">
        <f t="shared" si="173"/>
        <v>0</v>
      </c>
      <c r="AD432" s="106">
        <f t="shared" si="174"/>
        <v>0</v>
      </c>
      <c r="AE432" s="106">
        <f t="shared" si="175"/>
        <v>2.7540000000000004E-3</v>
      </c>
      <c r="AF432" s="172">
        <f t="shared" si="181"/>
        <v>2.7540000000000004E-3</v>
      </c>
      <c r="AG432" s="106">
        <f t="shared" si="176"/>
        <v>0</v>
      </c>
      <c r="AH432" s="106">
        <f t="shared" si="177"/>
        <v>0</v>
      </c>
      <c r="AI432" s="106">
        <f t="shared" si="178"/>
        <v>0</v>
      </c>
      <c r="AJ432" s="106">
        <f t="shared" si="179"/>
        <v>0</v>
      </c>
      <c r="AK432" s="106">
        <f>L432*VLOOKUP(J432,dimension,4,FALSE)*VLOOKUP(J432,dimension,5,FALSE)*K432</f>
        <v>2.7540000000000008E-3</v>
      </c>
      <c r="AL432" s="107">
        <f t="shared" si="180"/>
        <v>2.3546700000000005</v>
      </c>
    </row>
    <row r="433" spans="1:40" ht="12.75">
      <c r="A433" s="89">
        <v>14</v>
      </c>
      <c r="B433" s="89">
        <v>27</v>
      </c>
      <c r="C433" s="96">
        <v>0.3</v>
      </c>
      <c r="D433" s="96">
        <v>0.33</v>
      </c>
      <c r="E433" s="97">
        <v>3.27</v>
      </c>
      <c r="F433" s="102">
        <f t="shared" si="185"/>
        <v>0.25483480413537563</v>
      </c>
      <c r="G433" s="89">
        <v>18</v>
      </c>
      <c r="H433" s="103">
        <f t="shared" si="167"/>
        <v>30.666666666666668</v>
      </c>
      <c r="I433" s="103">
        <f t="shared" si="168"/>
        <v>1.2262500000000001</v>
      </c>
      <c r="J433" s="89" t="s">
        <v>74</v>
      </c>
      <c r="K433" s="89">
        <v>1</v>
      </c>
      <c r="L433" s="105">
        <f t="shared" ref="L433:L446" si="189">SUM(M433:V433)</f>
        <v>3.27</v>
      </c>
      <c r="O433" s="89">
        <v>3.27</v>
      </c>
      <c r="X433" s="106">
        <f t="shared" ref="X433:X446" si="190">L433*VLOOKUP(J433,dimension,2,FALSE)*VLOOKUP(J433,dimension,3,FALSE)</f>
        <v>1.00716E-2</v>
      </c>
      <c r="Y433" s="106">
        <f t="shared" si="169"/>
        <v>0</v>
      </c>
      <c r="Z433" s="106">
        <f t="shared" si="170"/>
        <v>0</v>
      </c>
      <c r="AA433" s="106">
        <f t="shared" si="171"/>
        <v>8.175E-3</v>
      </c>
      <c r="AB433" s="106">
        <f t="shared" si="172"/>
        <v>0</v>
      </c>
      <c r="AC433" s="106">
        <f t="shared" si="173"/>
        <v>0</v>
      </c>
      <c r="AD433" s="106">
        <f t="shared" si="174"/>
        <v>0</v>
      </c>
      <c r="AE433" s="106">
        <f t="shared" si="175"/>
        <v>0</v>
      </c>
      <c r="AF433" s="172">
        <f t="shared" si="181"/>
        <v>8.175E-3</v>
      </c>
      <c r="AG433" s="106">
        <f t="shared" si="176"/>
        <v>0</v>
      </c>
      <c r="AH433" s="106">
        <f t="shared" si="177"/>
        <v>0</v>
      </c>
      <c r="AI433" s="106">
        <f t="shared" si="178"/>
        <v>0</v>
      </c>
      <c r="AJ433" s="106">
        <f t="shared" si="179"/>
        <v>0</v>
      </c>
      <c r="AK433" s="106">
        <f t="shared" ref="AK433:AK446" si="191">L433*VLOOKUP(J433,dimension,4,FALSE)*VLOOKUP(J433,dimension,5,FALSE)</f>
        <v>8.175E-3</v>
      </c>
      <c r="AL433" s="107">
        <f t="shared" si="180"/>
        <v>6.9896250000000002</v>
      </c>
    </row>
    <row r="434" spans="1:40" ht="12.75">
      <c r="A434" s="89">
        <v>14</v>
      </c>
      <c r="B434" s="89">
        <v>27</v>
      </c>
      <c r="C434" s="96">
        <v>0.3</v>
      </c>
      <c r="D434" s="96">
        <v>0.33</v>
      </c>
      <c r="E434" s="97">
        <v>3.27</v>
      </c>
      <c r="F434" s="102">
        <f t="shared" si="185"/>
        <v>0.25483480413537563</v>
      </c>
      <c r="G434" s="89">
        <v>18</v>
      </c>
      <c r="H434" s="103">
        <f t="shared" si="167"/>
        <v>30.666666666666668</v>
      </c>
      <c r="I434" s="103">
        <f t="shared" si="168"/>
        <v>1.1400000000000003</v>
      </c>
      <c r="J434" s="89" t="s">
        <v>74</v>
      </c>
      <c r="K434" s="89">
        <v>2</v>
      </c>
      <c r="L434" s="105">
        <f t="shared" si="189"/>
        <v>3.04</v>
      </c>
      <c r="M434" s="89">
        <v>3.04</v>
      </c>
      <c r="X434" s="106">
        <f t="shared" si="190"/>
        <v>9.3632000000000003E-3</v>
      </c>
      <c r="Y434" s="106">
        <f t="shared" si="169"/>
        <v>7.6000000000000017E-3</v>
      </c>
      <c r="Z434" s="106">
        <f t="shared" si="170"/>
        <v>0</v>
      </c>
      <c r="AA434" s="106">
        <f t="shared" si="171"/>
        <v>0</v>
      </c>
      <c r="AB434" s="106">
        <f t="shared" si="172"/>
        <v>0</v>
      </c>
      <c r="AC434" s="106">
        <f t="shared" si="173"/>
        <v>0</v>
      </c>
      <c r="AD434" s="106">
        <f t="shared" si="174"/>
        <v>0</v>
      </c>
      <c r="AE434" s="106">
        <f t="shared" si="175"/>
        <v>0</v>
      </c>
      <c r="AF434" s="172">
        <f t="shared" si="181"/>
        <v>7.6000000000000017E-3</v>
      </c>
      <c r="AG434" s="106">
        <f t="shared" si="176"/>
        <v>0</v>
      </c>
      <c r="AH434" s="106">
        <f t="shared" si="177"/>
        <v>0</v>
      </c>
      <c r="AI434" s="106">
        <f t="shared" si="178"/>
        <v>0</v>
      </c>
      <c r="AJ434" s="106">
        <f t="shared" si="179"/>
        <v>0</v>
      </c>
      <c r="AK434" s="106">
        <f t="shared" si="191"/>
        <v>7.6000000000000017E-3</v>
      </c>
      <c r="AL434" s="107">
        <f t="shared" si="180"/>
        <v>7.3187999999999995</v>
      </c>
    </row>
    <row r="435" spans="1:40" ht="12.75">
      <c r="A435" s="89">
        <v>14</v>
      </c>
      <c r="B435" s="89">
        <v>27</v>
      </c>
      <c r="C435" s="96">
        <v>0.3</v>
      </c>
      <c r="D435" s="96">
        <v>0.33</v>
      </c>
      <c r="E435" s="97">
        <v>3.27</v>
      </c>
      <c r="F435" s="102">
        <f t="shared" si="185"/>
        <v>0.25483480413537563</v>
      </c>
      <c r="G435" s="89">
        <v>18</v>
      </c>
      <c r="H435" s="103">
        <f t="shared" si="167"/>
        <v>30.666666666666668</v>
      </c>
      <c r="I435" s="103">
        <f t="shared" si="168"/>
        <v>1.2262500000000001</v>
      </c>
      <c r="J435" s="89" t="s">
        <v>74</v>
      </c>
      <c r="K435" s="89">
        <v>3</v>
      </c>
      <c r="L435" s="105">
        <f t="shared" si="189"/>
        <v>3.27</v>
      </c>
      <c r="M435" s="89">
        <v>3.27</v>
      </c>
      <c r="X435" s="106">
        <f t="shared" si="190"/>
        <v>1.00716E-2</v>
      </c>
      <c r="Y435" s="106">
        <f t="shared" si="169"/>
        <v>8.175E-3</v>
      </c>
      <c r="Z435" s="106">
        <f t="shared" si="170"/>
        <v>0</v>
      </c>
      <c r="AA435" s="106">
        <f t="shared" si="171"/>
        <v>0</v>
      </c>
      <c r="AB435" s="106">
        <f t="shared" si="172"/>
        <v>0</v>
      </c>
      <c r="AC435" s="106">
        <f t="shared" si="173"/>
        <v>0</v>
      </c>
      <c r="AD435" s="106">
        <f t="shared" si="174"/>
        <v>0</v>
      </c>
      <c r="AE435" s="106">
        <f t="shared" si="175"/>
        <v>0</v>
      </c>
      <c r="AF435" s="172">
        <f t="shared" si="181"/>
        <v>8.175E-3</v>
      </c>
      <c r="AG435" s="106">
        <f t="shared" si="176"/>
        <v>0</v>
      </c>
      <c r="AH435" s="106">
        <f t="shared" si="177"/>
        <v>0</v>
      </c>
      <c r="AI435" s="106">
        <f t="shared" si="178"/>
        <v>0</v>
      </c>
      <c r="AJ435" s="106">
        <f t="shared" si="179"/>
        <v>0</v>
      </c>
      <c r="AK435" s="106">
        <f t="shared" si="191"/>
        <v>8.175E-3</v>
      </c>
      <c r="AL435" s="107">
        <f t="shared" si="180"/>
        <v>7.8725249999999996</v>
      </c>
    </row>
    <row r="436" spans="1:40" ht="12.75">
      <c r="A436" s="89">
        <v>14</v>
      </c>
      <c r="B436" s="89">
        <v>27</v>
      </c>
      <c r="C436" s="96">
        <v>0.3</v>
      </c>
      <c r="D436" s="96">
        <v>0.33</v>
      </c>
      <c r="E436" s="97">
        <v>3.27</v>
      </c>
      <c r="F436" s="102">
        <f t="shared" si="185"/>
        <v>0.25483480413537563</v>
      </c>
      <c r="G436" s="89">
        <v>18</v>
      </c>
      <c r="H436" s="103">
        <f t="shared" si="167"/>
        <v>30.666666666666668</v>
      </c>
      <c r="I436" s="103">
        <f t="shared" si="168"/>
        <v>1.125</v>
      </c>
      <c r="J436" s="89" t="s">
        <v>74</v>
      </c>
      <c r="K436" s="89">
        <v>4</v>
      </c>
      <c r="L436" s="105">
        <f t="shared" si="189"/>
        <v>3.03</v>
      </c>
      <c r="M436" s="89">
        <v>2.15</v>
      </c>
      <c r="Q436" s="89">
        <v>0.03</v>
      </c>
      <c r="V436" s="89">
        <v>0.85</v>
      </c>
      <c r="X436" s="106">
        <f t="shared" si="190"/>
        <v>9.3323999999999994E-3</v>
      </c>
      <c r="Y436" s="106">
        <f t="shared" si="169"/>
        <v>5.3750000000000004E-3</v>
      </c>
      <c r="Z436" s="106">
        <f t="shared" si="170"/>
        <v>0</v>
      </c>
      <c r="AA436" s="106">
        <f t="shared" si="171"/>
        <v>0</v>
      </c>
      <c r="AB436" s="106">
        <f t="shared" si="172"/>
        <v>0</v>
      </c>
      <c r="AC436" s="106">
        <f t="shared" si="173"/>
        <v>0</v>
      </c>
      <c r="AD436" s="106">
        <f t="shared" si="174"/>
        <v>2.1250000000000002E-3</v>
      </c>
      <c r="AE436" s="106">
        <f t="shared" si="175"/>
        <v>0</v>
      </c>
      <c r="AF436" s="172">
        <f t="shared" si="181"/>
        <v>7.5000000000000006E-3</v>
      </c>
      <c r="AG436" s="106">
        <f t="shared" si="176"/>
        <v>7.5000000000000007E-5</v>
      </c>
      <c r="AH436" s="106">
        <f t="shared" si="177"/>
        <v>0</v>
      </c>
      <c r="AI436" s="106">
        <f t="shared" si="178"/>
        <v>0</v>
      </c>
      <c r="AJ436" s="106">
        <f t="shared" si="179"/>
        <v>0</v>
      </c>
      <c r="AK436" s="106">
        <f t="shared" si="191"/>
        <v>7.5750000000000001E-3</v>
      </c>
      <c r="AL436" s="107">
        <f t="shared" si="180"/>
        <v>6.7634999999999987</v>
      </c>
    </row>
    <row r="437" spans="1:40" ht="12.75">
      <c r="A437" s="89">
        <v>14</v>
      </c>
      <c r="B437" s="89">
        <v>27</v>
      </c>
      <c r="C437" s="96">
        <v>0.3</v>
      </c>
      <c r="D437" s="96">
        <v>0.33</v>
      </c>
      <c r="E437" s="97">
        <v>3.27</v>
      </c>
      <c r="F437" s="102">
        <f t="shared" si="185"/>
        <v>0.25483480413537563</v>
      </c>
      <c r="G437" s="89">
        <v>18</v>
      </c>
      <c r="H437" s="103">
        <f t="shared" si="167"/>
        <v>30.666666666666668</v>
      </c>
      <c r="I437" s="103">
        <f t="shared" si="168"/>
        <v>1.0874999999999999</v>
      </c>
      <c r="J437" s="89" t="s">
        <v>74</v>
      </c>
      <c r="K437" s="89">
        <v>5</v>
      </c>
      <c r="L437" s="105">
        <f t="shared" si="189"/>
        <v>2.9</v>
      </c>
      <c r="M437" s="89">
        <v>2.9</v>
      </c>
      <c r="X437" s="106">
        <f t="shared" si="190"/>
        <v>8.931999999999999E-3</v>
      </c>
      <c r="Y437" s="106">
        <f t="shared" si="169"/>
        <v>7.2499999999999995E-3</v>
      </c>
      <c r="Z437" s="106">
        <f t="shared" si="170"/>
        <v>0</v>
      </c>
      <c r="AA437" s="106">
        <f t="shared" si="171"/>
        <v>0</v>
      </c>
      <c r="AB437" s="106">
        <f t="shared" si="172"/>
        <v>0</v>
      </c>
      <c r="AC437" s="106">
        <f t="shared" si="173"/>
        <v>0</v>
      </c>
      <c r="AD437" s="106">
        <f t="shared" si="174"/>
        <v>0</v>
      </c>
      <c r="AE437" s="106">
        <f t="shared" si="175"/>
        <v>0</v>
      </c>
      <c r="AF437" s="172">
        <f t="shared" si="181"/>
        <v>7.2499999999999995E-3</v>
      </c>
      <c r="AG437" s="106">
        <f t="shared" si="176"/>
        <v>0</v>
      </c>
      <c r="AH437" s="106">
        <f t="shared" si="177"/>
        <v>0</v>
      </c>
      <c r="AI437" s="106">
        <f t="shared" si="178"/>
        <v>0</v>
      </c>
      <c r="AJ437" s="106">
        <f t="shared" si="179"/>
        <v>0</v>
      </c>
      <c r="AK437" s="106">
        <f t="shared" si="191"/>
        <v>7.2499999999999995E-3</v>
      </c>
      <c r="AL437" s="107">
        <f t="shared" si="180"/>
        <v>6.981749999999999</v>
      </c>
    </row>
    <row r="438" spans="1:40" ht="12.75">
      <c r="A438" s="89">
        <v>14</v>
      </c>
      <c r="B438" s="89">
        <v>27</v>
      </c>
      <c r="C438" s="96">
        <v>0.3</v>
      </c>
      <c r="D438" s="96">
        <v>0.33</v>
      </c>
      <c r="E438" s="97">
        <v>3.27</v>
      </c>
      <c r="F438" s="102">
        <f t="shared" si="185"/>
        <v>0.25483480413537563</v>
      </c>
      <c r="G438" s="89">
        <v>18</v>
      </c>
      <c r="H438" s="103">
        <f t="shared" si="167"/>
        <v>30.666666666666668</v>
      </c>
      <c r="I438" s="103">
        <f t="shared" si="168"/>
        <v>1.2262500000000001</v>
      </c>
      <c r="J438" s="89" t="s">
        <v>74</v>
      </c>
      <c r="K438" s="89">
        <v>6</v>
      </c>
      <c r="L438" s="105">
        <f t="shared" si="189"/>
        <v>3.27</v>
      </c>
      <c r="O438" s="89">
        <v>3.27</v>
      </c>
      <c r="X438" s="106">
        <f t="shared" si="190"/>
        <v>1.00716E-2</v>
      </c>
      <c r="Y438" s="106">
        <f t="shared" si="169"/>
        <v>0</v>
      </c>
      <c r="Z438" s="106">
        <f t="shared" si="170"/>
        <v>0</v>
      </c>
      <c r="AA438" s="106">
        <f t="shared" si="171"/>
        <v>8.175E-3</v>
      </c>
      <c r="AB438" s="106">
        <f t="shared" si="172"/>
        <v>0</v>
      </c>
      <c r="AC438" s="106">
        <f t="shared" si="173"/>
        <v>0</v>
      </c>
      <c r="AD438" s="106">
        <f t="shared" si="174"/>
        <v>0</v>
      </c>
      <c r="AE438" s="106">
        <f t="shared" si="175"/>
        <v>0</v>
      </c>
      <c r="AF438" s="172">
        <f t="shared" si="181"/>
        <v>8.175E-3</v>
      </c>
      <c r="AG438" s="106">
        <f t="shared" si="176"/>
        <v>0</v>
      </c>
      <c r="AH438" s="106">
        <f t="shared" si="177"/>
        <v>0</v>
      </c>
      <c r="AI438" s="106">
        <f t="shared" si="178"/>
        <v>0</v>
      </c>
      <c r="AJ438" s="106">
        <f t="shared" si="179"/>
        <v>0</v>
      </c>
      <c r="AK438" s="106">
        <f t="shared" si="191"/>
        <v>8.175E-3</v>
      </c>
      <c r="AL438" s="107">
        <f t="shared" si="180"/>
        <v>6.9896250000000002</v>
      </c>
    </row>
    <row r="439" spans="1:40" ht="12.75">
      <c r="A439" s="89">
        <v>14</v>
      </c>
      <c r="B439" s="89">
        <v>27</v>
      </c>
      <c r="C439" s="96">
        <v>0.3</v>
      </c>
      <c r="D439" s="96">
        <v>0.33</v>
      </c>
      <c r="E439" s="97">
        <v>3.27</v>
      </c>
      <c r="F439" s="102">
        <f t="shared" si="185"/>
        <v>0.25483480413537563</v>
      </c>
      <c r="G439" s="89">
        <v>18</v>
      </c>
      <c r="H439" s="103">
        <f t="shared" si="167"/>
        <v>30.666666666666668</v>
      </c>
      <c r="I439" s="103">
        <f t="shared" si="168"/>
        <v>1.2075000000000002</v>
      </c>
      <c r="J439" s="89" t="s">
        <v>74</v>
      </c>
      <c r="K439" s="89">
        <v>7</v>
      </c>
      <c r="L439" s="105">
        <f t="shared" si="189"/>
        <v>3.22</v>
      </c>
      <c r="O439" s="89">
        <v>3.22</v>
      </c>
      <c r="X439" s="106">
        <f t="shared" si="190"/>
        <v>9.9176000000000004E-3</v>
      </c>
      <c r="Y439" s="106">
        <f t="shared" si="169"/>
        <v>0</v>
      </c>
      <c r="Z439" s="106">
        <f t="shared" si="170"/>
        <v>0</v>
      </c>
      <c r="AA439" s="106">
        <f t="shared" si="171"/>
        <v>8.0500000000000016E-3</v>
      </c>
      <c r="AB439" s="106">
        <f t="shared" si="172"/>
        <v>0</v>
      </c>
      <c r="AC439" s="106">
        <f t="shared" si="173"/>
        <v>0</v>
      </c>
      <c r="AD439" s="106">
        <f t="shared" si="174"/>
        <v>0</v>
      </c>
      <c r="AE439" s="106">
        <f t="shared" si="175"/>
        <v>0</v>
      </c>
      <c r="AF439" s="172">
        <f t="shared" si="181"/>
        <v>8.0500000000000016E-3</v>
      </c>
      <c r="AG439" s="106">
        <f t="shared" si="176"/>
        <v>0</v>
      </c>
      <c r="AH439" s="106">
        <f t="shared" si="177"/>
        <v>0</v>
      </c>
      <c r="AI439" s="106">
        <f t="shared" si="178"/>
        <v>0</v>
      </c>
      <c r="AJ439" s="106">
        <f t="shared" si="179"/>
        <v>0</v>
      </c>
      <c r="AK439" s="106">
        <f t="shared" si="191"/>
        <v>8.0500000000000016E-3</v>
      </c>
      <c r="AL439" s="107">
        <f t="shared" si="180"/>
        <v>6.8827500000000006</v>
      </c>
    </row>
    <row r="440" spans="1:40" ht="12.75">
      <c r="A440" s="89">
        <v>14</v>
      </c>
      <c r="B440" s="89">
        <v>27</v>
      </c>
      <c r="C440" s="96">
        <v>0.3</v>
      </c>
      <c r="D440" s="96">
        <v>0.33</v>
      </c>
      <c r="E440" s="97">
        <v>3.27</v>
      </c>
      <c r="F440" s="102">
        <f t="shared" si="185"/>
        <v>0.25483480413537563</v>
      </c>
      <c r="G440" s="89">
        <v>18</v>
      </c>
      <c r="H440" s="103">
        <f t="shared" si="167"/>
        <v>30.666666666666668</v>
      </c>
      <c r="I440" s="103">
        <f t="shared" si="168"/>
        <v>1.1025</v>
      </c>
      <c r="J440" s="89" t="s">
        <v>74</v>
      </c>
      <c r="K440" s="89">
        <v>8</v>
      </c>
      <c r="L440" s="105">
        <f t="shared" si="189"/>
        <v>2.94</v>
      </c>
      <c r="P440" s="89">
        <v>2.94</v>
      </c>
      <c r="X440" s="106">
        <f t="shared" si="190"/>
        <v>9.0552000000000011E-3</v>
      </c>
      <c r="Y440" s="106">
        <f t="shared" si="169"/>
        <v>0</v>
      </c>
      <c r="Z440" s="106">
        <f t="shared" si="170"/>
        <v>0</v>
      </c>
      <c r="AA440" s="106">
        <f t="shared" si="171"/>
        <v>0</v>
      </c>
      <c r="AB440" s="106">
        <f t="shared" si="172"/>
        <v>7.3499999999999998E-3</v>
      </c>
      <c r="AC440" s="106">
        <f t="shared" si="173"/>
        <v>0</v>
      </c>
      <c r="AD440" s="106">
        <f t="shared" si="174"/>
        <v>0</v>
      </c>
      <c r="AE440" s="106">
        <f t="shared" si="175"/>
        <v>0</v>
      </c>
      <c r="AF440" s="172">
        <f t="shared" si="181"/>
        <v>7.3499999999999998E-3</v>
      </c>
      <c r="AG440" s="106">
        <f t="shared" si="176"/>
        <v>0</v>
      </c>
      <c r="AH440" s="106">
        <f t="shared" si="177"/>
        <v>0</v>
      </c>
      <c r="AI440" s="106">
        <f t="shared" si="178"/>
        <v>0</v>
      </c>
      <c r="AJ440" s="106">
        <f t="shared" si="179"/>
        <v>0</v>
      </c>
      <c r="AK440" s="106">
        <f t="shared" si="191"/>
        <v>7.3499999999999998E-3</v>
      </c>
      <c r="AL440" s="107">
        <f t="shared" si="180"/>
        <v>6.0196499999999995</v>
      </c>
    </row>
    <row r="441" spans="1:40" ht="12.75">
      <c r="A441" s="89">
        <v>14</v>
      </c>
      <c r="B441" s="89">
        <v>27</v>
      </c>
      <c r="C441" s="96">
        <v>0.3</v>
      </c>
      <c r="D441" s="96">
        <v>0.33</v>
      </c>
      <c r="E441" s="97">
        <v>3.27</v>
      </c>
      <c r="F441" s="102">
        <f t="shared" si="185"/>
        <v>0.25483480413537563</v>
      </c>
      <c r="G441" s="89">
        <v>18</v>
      </c>
      <c r="H441" s="103">
        <f t="shared" si="167"/>
        <v>30.666666666666668</v>
      </c>
      <c r="I441" s="103">
        <f t="shared" si="168"/>
        <v>1.1925000000000001</v>
      </c>
      <c r="J441" s="89" t="s">
        <v>74</v>
      </c>
      <c r="K441" s="89">
        <v>9</v>
      </c>
      <c r="L441" s="105">
        <f t="shared" si="189"/>
        <v>3.2699999999999996</v>
      </c>
      <c r="M441" s="89">
        <v>2.48</v>
      </c>
      <c r="Q441" s="89">
        <v>0.09</v>
      </c>
      <c r="V441" s="89">
        <v>0.7</v>
      </c>
      <c r="X441" s="106">
        <f t="shared" si="190"/>
        <v>1.0071599999999998E-2</v>
      </c>
      <c r="Y441" s="106">
        <f t="shared" si="169"/>
        <v>6.2000000000000006E-3</v>
      </c>
      <c r="Z441" s="106">
        <f t="shared" si="170"/>
        <v>0</v>
      </c>
      <c r="AA441" s="106">
        <f t="shared" si="171"/>
        <v>0</v>
      </c>
      <c r="AB441" s="106">
        <f t="shared" si="172"/>
        <v>0</v>
      </c>
      <c r="AC441" s="106">
        <f t="shared" si="173"/>
        <v>0</v>
      </c>
      <c r="AD441" s="106">
        <f t="shared" si="174"/>
        <v>1.7499999999999998E-3</v>
      </c>
      <c r="AE441" s="106">
        <f t="shared" si="175"/>
        <v>0</v>
      </c>
      <c r="AF441" s="172">
        <f t="shared" si="181"/>
        <v>7.9500000000000005E-3</v>
      </c>
      <c r="AG441" s="106">
        <f t="shared" si="176"/>
        <v>2.2499999999999999E-4</v>
      </c>
      <c r="AH441" s="106">
        <f t="shared" si="177"/>
        <v>0</v>
      </c>
      <c r="AI441" s="106">
        <f t="shared" si="178"/>
        <v>0</v>
      </c>
      <c r="AJ441" s="106">
        <f t="shared" si="179"/>
        <v>0</v>
      </c>
      <c r="AK441" s="106">
        <f t="shared" si="191"/>
        <v>8.175E-3</v>
      </c>
      <c r="AL441" s="107">
        <f t="shared" si="180"/>
        <v>7.277849999999999</v>
      </c>
    </row>
    <row r="442" spans="1:40" ht="12.75">
      <c r="A442" s="89">
        <v>14</v>
      </c>
      <c r="B442" s="89">
        <v>27</v>
      </c>
      <c r="C442" s="96">
        <v>0.3</v>
      </c>
      <c r="D442" s="96">
        <v>0.33</v>
      </c>
      <c r="E442" s="97">
        <v>3.27</v>
      </c>
      <c r="F442" s="102">
        <f t="shared" si="185"/>
        <v>0.25483480413537563</v>
      </c>
      <c r="G442" s="89">
        <v>18</v>
      </c>
      <c r="H442" s="103">
        <f t="shared" si="167"/>
        <v>30.666666666666668</v>
      </c>
      <c r="I442" s="103">
        <f t="shared" si="168"/>
        <v>0.91125000000000012</v>
      </c>
      <c r="J442" s="89" t="s">
        <v>77</v>
      </c>
      <c r="K442" s="89">
        <v>1</v>
      </c>
      <c r="L442" s="105">
        <f t="shared" si="189"/>
        <v>3.27</v>
      </c>
      <c r="M442" s="89">
        <v>2.64</v>
      </c>
      <c r="Q442" s="89">
        <v>0.03</v>
      </c>
      <c r="V442" s="89">
        <v>0.6</v>
      </c>
      <c r="X442" s="106">
        <f t="shared" si="190"/>
        <v>7.5994800000000005E-3</v>
      </c>
      <c r="Y442" s="106">
        <f t="shared" si="169"/>
        <v>4.9500000000000004E-3</v>
      </c>
      <c r="Z442" s="106">
        <f t="shared" si="170"/>
        <v>0</v>
      </c>
      <c r="AA442" s="106">
        <f t="shared" si="171"/>
        <v>0</v>
      </c>
      <c r="AB442" s="106">
        <f t="shared" si="172"/>
        <v>0</v>
      </c>
      <c r="AC442" s="106">
        <f t="shared" si="173"/>
        <v>0</v>
      </c>
      <c r="AD442" s="106">
        <f t="shared" si="174"/>
        <v>1.1249999999999999E-3</v>
      </c>
      <c r="AE442" s="106">
        <f t="shared" si="175"/>
        <v>0</v>
      </c>
      <c r="AF442" s="172">
        <f t="shared" si="181"/>
        <v>6.0750000000000005E-3</v>
      </c>
      <c r="AG442" s="106">
        <f t="shared" si="176"/>
        <v>5.6249999999999998E-5</v>
      </c>
      <c r="AH442" s="106">
        <f t="shared" si="177"/>
        <v>0</v>
      </c>
      <c r="AI442" s="106">
        <f t="shared" si="178"/>
        <v>0</v>
      </c>
      <c r="AJ442" s="106">
        <f t="shared" si="179"/>
        <v>0</v>
      </c>
      <c r="AK442" s="106">
        <f t="shared" si="191"/>
        <v>6.1312500000000004E-3</v>
      </c>
      <c r="AL442" s="107">
        <f t="shared" si="180"/>
        <v>5.5613250000000001</v>
      </c>
    </row>
    <row r="443" spans="1:40" ht="12.75">
      <c r="A443" s="89">
        <v>14</v>
      </c>
      <c r="B443" s="89">
        <v>27</v>
      </c>
      <c r="C443" s="96">
        <v>0.3</v>
      </c>
      <c r="D443" s="96">
        <v>0.33</v>
      </c>
      <c r="E443" s="97">
        <v>3.27</v>
      </c>
      <c r="F443" s="102">
        <f t="shared" si="185"/>
        <v>0.25483480413537563</v>
      </c>
      <c r="G443" s="89">
        <v>18</v>
      </c>
      <c r="H443" s="103">
        <f t="shared" si="167"/>
        <v>30.666666666666668</v>
      </c>
      <c r="I443" s="103">
        <f t="shared" si="168"/>
        <v>1.2262500000000001</v>
      </c>
      <c r="J443" s="89" t="s">
        <v>78</v>
      </c>
      <c r="K443" s="89">
        <v>1</v>
      </c>
      <c r="L443" s="105">
        <f t="shared" si="189"/>
        <v>3.27</v>
      </c>
      <c r="M443" s="89">
        <v>3.27</v>
      </c>
      <c r="X443" s="106">
        <f t="shared" si="190"/>
        <v>9.18216E-3</v>
      </c>
      <c r="Y443" s="106">
        <f t="shared" si="169"/>
        <v>8.175E-3</v>
      </c>
      <c r="Z443" s="106">
        <f t="shared" si="170"/>
        <v>0</v>
      </c>
      <c r="AA443" s="106">
        <f t="shared" si="171"/>
        <v>0</v>
      </c>
      <c r="AB443" s="106">
        <f t="shared" si="172"/>
        <v>0</v>
      </c>
      <c r="AC443" s="106">
        <f t="shared" si="173"/>
        <v>0</v>
      </c>
      <c r="AD443" s="106">
        <f t="shared" si="174"/>
        <v>0</v>
      </c>
      <c r="AE443" s="106">
        <f t="shared" si="175"/>
        <v>0</v>
      </c>
      <c r="AF443" s="172">
        <f t="shared" si="181"/>
        <v>8.175E-3</v>
      </c>
      <c r="AG443" s="106">
        <f t="shared" si="176"/>
        <v>0</v>
      </c>
      <c r="AH443" s="106">
        <f t="shared" si="177"/>
        <v>0</v>
      </c>
      <c r="AI443" s="106">
        <f t="shared" si="178"/>
        <v>0</v>
      </c>
      <c r="AJ443" s="106">
        <f t="shared" si="179"/>
        <v>0</v>
      </c>
      <c r="AK443" s="106">
        <f t="shared" si="191"/>
        <v>8.175E-3</v>
      </c>
      <c r="AL443" s="107">
        <f t="shared" si="180"/>
        <v>7.8725249999999996</v>
      </c>
    </row>
    <row r="444" spans="1:40" ht="12.75">
      <c r="A444" s="89">
        <v>14</v>
      </c>
      <c r="B444" s="89">
        <v>27</v>
      </c>
      <c r="C444" s="96">
        <v>0.3</v>
      </c>
      <c r="D444" s="96">
        <v>0.33</v>
      </c>
      <c r="E444" s="97">
        <v>3.27</v>
      </c>
      <c r="F444" s="102">
        <f t="shared" si="185"/>
        <v>0.25483480413537563</v>
      </c>
      <c r="G444" s="89">
        <v>18</v>
      </c>
      <c r="H444" s="103">
        <f t="shared" si="167"/>
        <v>30.666666666666668</v>
      </c>
      <c r="I444" s="103">
        <f t="shared" si="168"/>
        <v>1.2262500000000001</v>
      </c>
      <c r="J444" s="89" t="s">
        <v>78</v>
      </c>
      <c r="K444" s="89">
        <v>2</v>
      </c>
      <c r="L444" s="105">
        <f t="shared" si="189"/>
        <v>3.27</v>
      </c>
      <c r="M444" s="89">
        <v>3.27</v>
      </c>
      <c r="X444" s="106">
        <f t="shared" si="190"/>
        <v>9.18216E-3</v>
      </c>
      <c r="Y444" s="106">
        <f t="shared" si="169"/>
        <v>8.175E-3</v>
      </c>
      <c r="Z444" s="106">
        <f t="shared" si="170"/>
        <v>0</v>
      </c>
      <c r="AA444" s="106">
        <f t="shared" si="171"/>
        <v>0</v>
      </c>
      <c r="AB444" s="106">
        <f t="shared" si="172"/>
        <v>0</v>
      </c>
      <c r="AC444" s="106">
        <f t="shared" si="173"/>
        <v>0</v>
      </c>
      <c r="AD444" s="106">
        <f t="shared" si="174"/>
        <v>0</v>
      </c>
      <c r="AE444" s="106">
        <f t="shared" si="175"/>
        <v>0</v>
      </c>
      <c r="AF444" s="172">
        <f t="shared" si="181"/>
        <v>8.175E-3</v>
      </c>
      <c r="AG444" s="106">
        <f t="shared" si="176"/>
        <v>0</v>
      </c>
      <c r="AH444" s="106">
        <f t="shared" si="177"/>
        <v>0</v>
      </c>
      <c r="AI444" s="106">
        <f t="shared" si="178"/>
        <v>0</v>
      </c>
      <c r="AJ444" s="106">
        <f t="shared" si="179"/>
        <v>0</v>
      </c>
      <c r="AK444" s="106">
        <f t="shared" si="191"/>
        <v>8.175E-3</v>
      </c>
      <c r="AL444" s="107">
        <f t="shared" si="180"/>
        <v>7.8725249999999996</v>
      </c>
    </row>
    <row r="445" spans="1:40" ht="12.75">
      <c r="A445" s="89">
        <v>14</v>
      </c>
      <c r="B445" s="89">
        <v>27</v>
      </c>
      <c r="C445" s="96">
        <v>0.3</v>
      </c>
      <c r="D445" s="96">
        <v>0.33</v>
      </c>
      <c r="E445" s="97">
        <v>3.27</v>
      </c>
      <c r="F445" s="102">
        <f t="shared" si="185"/>
        <v>0.25483480413537563</v>
      </c>
      <c r="G445" s="89">
        <v>18</v>
      </c>
      <c r="H445" s="103">
        <f t="shared" si="167"/>
        <v>30.666666666666668</v>
      </c>
      <c r="I445" s="103">
        <f t="shared" si="168"/>
        <v>1.2037500000000001</v>
      </c>
      <c r="J445" s="89" t="s">
        <v>78</v>
      </c>
      <c r="K445" s="89">
        <v>3</v>
      </c>
      <c r="L445" s="105">
        <f t="shared" si="189"/>
        <v>3.27</v>
      </c>
      <c r="M445" s="89">
        <v>3.21</v>
      </c>
      <c r="S445" s="89">
        <v>0.06</v>
      </c>
      <c r="X445" s="106">
        <f t="shared" si="190"/>
        <v>9.18216E-3</v>
      </c>
      <c r="Y445" s="106">
        <f t="shared" si="169"/>
        <v>8.0250000000000009E-3</v>
      </c>
      <c r="Z445" s="106">
        <f t="shared" si="170"/>
        <v>0</v>
      </c>
      <c r="AA445" s="106">
        <f t="shared" si="171"/>
        <v>0</v>
      </c>
      <c r="AB445" s="106">
        <f t="shared" si="172"/>
        <v>0</v>
      </c>
      <c r="AC445" s="106">
        <f t="shared" si="173"/>
        <v>0</v>
      </c>
      <c r="AD445" s="106">
        <f t="shared" si="174"/>
        <v>0</v>
      </c>
      <c r="AE445" s="106">
        <f t="shared" si="175"/>
        <v>0</v>
      </c>
      <c r="AF445" s="172">
        <f t="shared" si="181"/>
        <v>8.0250000000000009E-3</v>
      </c>
      <c r="AG445" s="106">
        <f t="shared" si="176"/>
        <v>0</v>
      </c>
      <c r="AH445" s="106">
        <f t="shared" si="177"/>
        <v>0</v>
      </c>
      <c r="AI445" s="106">
        <f t="shared" si="178"/>
        <v>1.5000000000000001E-4</v>
      </c>
      <c r="AJ445" s="106">
        <f t="shared" si="179"/>
        <v>0</v>
      </c>
      <c r="AK445" s="106">
        <f t="shared" si="191"/>
        <v>8.175E-3</v>
      </c>
      <c r="AL445" s="107">
        <f t="shared" si="180"/>
        <v>7.7280749999999987</v>
      </c>
    </row>
    <row r="446" spans="1:40" ht="12.75">
      <c r="A446" s="89">
        <v>14</v>
      </c>
      <c r="B446" s="89">
        <v>27</v>
      </c>
      <c r="C446" s="96">
        <v>0.3</v>
      </c>
      <c r="D446" s="96">
        <v>0.33</v>
      </c>
      <c r="E446" s="97">
        <v>3.27</v>
      </c>
      <c r="F446" s="102">
        <f t="shared" si="185"/>
        <v>0.25483480413537563</v>
      </c>
      <c r="G446" s="89">
        <v>18</v>
      </c>
      <c r="H446" s="103">
        <f t="shared" si="167"/>
        <v>30.666666666666668</v>
      </c>
      <c r="I446" s="103">
        <f t="shared" si="168"/>
        <v>1.2262500000000001</v>
      </c>
      <c r="J446" s="89" t="s">
        <v>78</v>
      </c>
      <c r="K446" s="89">
        <v>4</v>
      </c>
      <c r="L446" s="105">
        <f t="shared" si="189"/>
        <v>3.27</v>
      </c>
      <c r="M446" s="89">
        <v>3.27</v>
      </c>
      <c r="X446" s="106">
        <f t="shared" si="190"/>
        <v>9.18216E-3</v>
      </c>
      <c r="Y446" s="106">
        <f t="shared" si="169"/>
        <v>8.175E-3</v>
      </c>
      <c r="Z446" s="106">
        <f t="shared" si="170"/>
        <v>0</v>
      </c>
      <c r="AA446" s="106">
        <f t="shared" si="171"/>
        <v>0</v>
      </c>
      <c r="AB446" s="106">
        <f t="shared" si="172"/>
        <v>0</v>
      </c>
      <c r="AC446" s="106">
        <f t="shared" si="173"/>
        <v>0</v>
      </c>
      <c r="AD446" s="106">
        <f t="shared" si="174"/>
        <v>0</v>
      </c>
      <c r="AE446" s="106">
        <f t="shared" si="175"/>
        <v>0</v>
      </c>
      <c r="AF446" s="172">
        <f t="shared" si="181"/>
        <v>8.175E-3</v>
      </c>
      <c r="AG446" s="106">
        <f t="shared" si="176"/>
        <v>0</v>
      </c>
      <c r="AH446" s="106">
        <f t="shared" si="177"/>
        <v>0</v>
      </c>
      <c r="AI446" s="106">
        <f t="shared" si="178"/>
        <v>0</v>
      </c>
      <c r="AJ446" s="106">
        <f t="shared" si="179"/>
        <v>0</v>
      </c>
      <c r="AK446" s="106">
        <f t="shared" si="191"/>
        <v>8.175E-3</v>
      </c>
      <c r="AL446" s="107">
        <f t="shared" si="180"/>
        <v>7.8725249999999996</v>
      </c>
    </row>
    <row r="447" spans="1:40" ht="12.75">
      <c r="A447" s="89">
        <v>14</v>
      </c>
      <c r="B447" s="89">
        <v>27</v>
      </c>
      <c r="C447" s="96">
        <v>0.3</v>
      </c>
      <c r="D447" s="96">
        <v>0.33</v>
      </c>
      <c r="E447" s="97">
        <v>3.27</v>
      </c>
      <c r="F447" s="102">
        <f t="shared" si="185"/>
        <v>0.25483480413537563</v>
      </c>
      <c r="G447" s="89">
        <v>18</v>
      </c>
      <c r="H447" s="103">
        <f t="shared" si="167"/>
        <v>30.666666666666668</v>
      </c>
      <c r="I447" s="103">
        <f t="shared" si="168"/>
        <v>0</v>
      </c>
      <c r="J447" s="89" t="s">
        <v>79</v>
      </c>
      <c r="K447" s="89">
        <v>0</v>
      </c>
      <c r="L447" s="97">
        <v>3.27</v>
      </c>
      <c r="X447" s="106">
        <f>L447*VLOOKUP(J447,dimension,2,FALSE)*VLOOKUP(J447,dimension,3,FALSE)*K447</f>
        <v>0</v>
      </c>
      <c r="Y447" s="106">
        <f t="shared" si="169"/>
        <v>0</v>
      </c>
      <c r="Z447" s="106">
        <f t="shared" si="170"/>
        <v>0</v>
      </c>
      <c r="AA447" s="106">
        <f t="shared" si="171"/>
        <v>0</v>
      </c>
      <c r="AB447" s="106">
        <f t="shared" si="172"/>
        <v>0</v>
      </c>
      <c r="AC447" s="106">
        <f t="shared" si="173"/>
        <v>0</v>
      </c>
      <c r="AD447" s="106">
        <f t="shared" si="174"/>
        <v>0</v>
      </c>
      <c r="AE447" s="106">
        <f t="shared" si="175"/>
        <v>0</v>
      </c>
      <c r="AF447" s="172">
        <f t="shared" si="181"/>
        <v>0</v>
      </c>
      <c r="AG447" s="106">
        <f t="shared" si="176"/>
        <v>0</v>
      </c>
      <c r="AH447" s="106">
        <f t="shared" si="177"/>
        <v>0</v>
      </c>
      <c r="AI447" s="106">
        <f t="shared" si="178"/>
        <v>0</v>
      </c>
      <c r="AJ447" s="106">
        <f t="shared" si="179"/>
        <v>0</v>
      </c>
      <c r="AK447" s="106">
        <f>L447*VLOOKUP(J447,dimension,4,FALSE)*VLOOKUP(J447,dimension,5,FALSE)*K447</f>
        <v>0</v>
      </c>
      <c r="AL447" s="107">
        <f t="shared" si="180"/>
        <v>0</v>
      </c>
    </row>
    <row r="448" spans="1:40" ht="12.75">
      <c r="A448" s="89">
        <v>15</v>
      </c>
      <c r="B448" s="89">
        <v>28</v>
      </c>
      <c r="C448" s="96">
        <v>0.245</v>
      </c>
      <c r="D448" s="96">
        <v>0.26500000000000001</v>
      </c>
      <c r="E448" s="97">
        <v>2.56</v>
      </c>
      <c r="F448" s="102">
        <f t="shared" si="185"/>
        <v>0.13074051987179283</v>
      </c>
      <c r="G448" s="89">
        <v>13</v>
      </c>
      <c r="H448" s="103">
        <f t="shared" si="167"/>
        <v>24</v>
      </c>
      <c r="I448" s="103">
        <f t="shared" si="168"/>
        <v>0.63843749999999999</v>
      </c>
      <c r="J448" s="89" t="s">
        <v>77</v>
      </c>
      <c r="K448" s="89">
        <v>1</v>
      </c>
      <c r="L448" s="105">
        <f t="shared" ref="L448:L457" si="192">SUM(M448:V448)</f>
        <v>2.34</v>
      </c>
      <c r="P448" s="89">
        <v>2.27</v>
      </c>
      <c r="R448" s="89">
        <v>7.0000000000000007E-2</v>
      </c>
      <c r="X448" s="106">
        <f t="shared" ref="X448:X457" si="193">L448*VLOOKUP(J448,dimension,2,FALSE)*VLOOKUP(J448,dimension,3,FALSE)</f>
        <v>5.43816E-3</v>
      </c>
      <c r="Y448" s="106">
        <f t="shared" si="169"/>
        <v>0</v>
      </c>
      <c r="Z448" s="106">
        <f t="shared" si="170"/>
        <v>0</v>
      </c>
      <c r="AA448" s="106">
        <f t="shared" si="171"/>
        <v>0</v>
      </c>
      <c r="AB448" s="106">
        <f t="shared" si="172"/>
        <v>4.2562499999999996E-3</v>
      </c>
      <c r="AC448" s="106">
        <f t="shared" si="173"/>
        <v>0</v>
      </c>
      <c r="AD448" s="106">
        <f t="shared" si="174"/>
        <v>0</v>
      </c>
      <c r="AE448" s="106">
        <f t="shared" si="175"/>
        <v>0</v>
      </c>
      <c r="AF448" s="172">
        <f t="shared" si="181"/>
        <v>4.2562499999999996E-3</v>
      </c>
      <c r="AG448" s="106">
        <f t="shared" si="176"/>
        <v>0</v>
      </c>
      <c r="AH448" s="106">
        <f t="shared" si="177"/>
        <v>1.3125000000000002E-4</v>
      </c>
      <c r="AI448" s="106">
        <f t="shared" si="178"/>
        <v>0</v>
      </c>
      <c r="AJ448" s="106">
        <f t="shared" si="179"/>
        <v>0</v>
      </c>
      <c r="AK448" s="106">
        <f t="shared" ref="AK448:AK457" si="194">L448*VLOOKUP(J448,dimension,4,FALSE)*VLOOKUP(J448,dimension,5,FALSE)</f>
        <v>4.3874999999999999E-3</v>
      </c>
      <c r="AL448" s="107">
        <f t="shared" si="180"/>
        <v>3.4347937500000003</v>
      </c>
      <c r="AM448" s="108">
        <f>SUM(P448:R448)</f>
        <v>2.34</v>
      </c>
      <c r="AN448" s="108"/>
    </row>
    <row r="449" spans="1:40" ht="12.75">
      <c r="A449" s="89">
        <v>15</v>
      </c>
      <c r="B449" s="89">
        <v>28</v>
      </c>
      <c r="C449" s="96">
        <v>0.245</v>
      </c>
      <c r="D449" s="96">
        <v>0.26500000000000001</v>
      </c>
      <c r="E449" s="97">
        <v>2.56</v>
      </c>
      <c r="F449" s="102">
        <f t="shared" si="185"/>
        <v>0.13074051987179283</v>
      </c>
      <c r="G449" s="89">
        <v>13</v>
      </c>
      <c r="H449" s="103">
        <f t="shared" si="167"/>
        <v>24</v>
      </c>
      <c r="I449" s="103">
        <f t="shared" si="168"/>
        <v>0.63562499999999988</v>
      </c>
      <c r="J449" s="89" t="s">
        <v>77</v>
      </c>
      <c r="K449" s="89">
        <v>2</v>
      </c>
      <c r="L449" s="105">
        <f t="shared" si="192"/>
        <v>2.4499999999999997</v>
      </c>
      <c r="P449" s="89">
        <v>2.2599999999999998</v>
      </c>
      <c r="Q449" s="89">
        <v>0.19</v>
      </c>
      <c r="X449" s="106">
        <f t="shared" si="193"/>
        <v>5.6937999999999997E-3</v>
      </c>
      <c r="Y449" s="106">
        <f t="shared" si="169"/>
        <v>0</v>
      </c>
      <c r="Z449" s="106">
        <f t="shared" si="170"/>
        <v>0</v>
      </c>
      <c r="AA449" s="106">
        <f t="shared" si="171"/>
        <v>0</v>
      </c>
      <c r="AB449" s="106">
        <f t="shared" si="172"/>
        <v>4.2374999999999991E-3</v>
      </c>
      <c r="AC449" s="106">
        <f t="shared" si="173"/>
        <v>0</v>
      </c>
      <c r="AD449" s="106">
        <f t="shared" si="174"/>
        <v>0</v>
      </c>
      <c r="AE449" s="106">
        <f t="shared" si="175"/>
        <v>0</v>
      </c>
      <c r="AF449" s="172">
        <f t="shared" si="181"/>
        <v>4.2374999999999991E-3</v>
      </c>
      <c r="AG449" s="106">
        <f t="shared" si="176"/>
        <v>3.5625000000000007E-4</v>
      </c>
      <c r="AH449" s="106">
        <f t="shared" si="177"/>
        <v>0</v>
      </c>
      <c r="AI449" s="106">
        <f t="shared" si="178"/>
        <v>0</v>
      </c>
      <c r="AJ449" s="106">
        <f t="shared" si="179"/>
        <v>0</v>
      </c>
      <c r="AK449" s="106">
        <f t="shared" si="194"/>
        <v>4.5937499999999997E-3</v>
      </c>
      <c r="AL449" s="107">
        <f t="shared" si="180"/>
        <v>3.4196624999999998</v>
      </c>
      <c r="AM449" s="108">
        <f>SUM(P449:Q449)</f>
        <v>2.4499999999999997</v>
      </c>
      <c r="AN449" s="108"/>
    </row>
    <row r="450" spans="1:40" ht="12.75">
      <c r="A450" s="89">
        <v>15</v>
      </c>
      <c r="B450" s="89">
        <v>28</v>
      </c>
      <c r="C450" s="96">
        <v>0.245</v>
      </c>
      <c r="D450" s="96">
        <v>0.26500000000000001</v>
      </c>
      <c r="E450" s="97">
        <v>2.56</v>
      </c>
      <c r="F450" s="102">
        <f t="shared" si="185"/>
        <v>0.13074051987179283</v>
      </c>
      <c r="G450" s="89">
        <v>13</v>
      </c>
      <c r="H450" s="103">
        <f t="shared" si="167"/>
        <v>24</v>
      </c>
      <c r="I450" s="103">
        <f t="shared" si="168"/>
        <v>0.64406249999999998</v>
      </c>
      <c r="J450" s="89" t="s">
        <v>77</v>
      </c>
      <c r="K450" s="89">
        <v>3</v>
      </c>
      <c r="L450" s="105">
        <f t="shared" si="192"/>
        <v>2.37</v>
      </c>
      <c r="M450" s="89">
        <v>0.99</v>
      </c>
      <c r="O450" s="89">
        <v>1.3</v>
      </c>
      <c r="Q450" s="89">
        <v>0.08</v>
      </c>
      <c r="X450" s="106">
        <f t="shared" si="193"/>
        <v>5.5078800000000006E-3</v>
      </c>
      <c r="Y450" s="106">
        <f t="shared" si="169"/>
        <v>1.85625E-3</v>
      </c>
      <c r="Z450" s="106">
        <f t="shared" si="170"/>
        <v>0</v>
      </c>
      <c r="AA450" s="106">
        <f t="shared" si="171"/>
        <v>2.4375E-3</v>
      </c>
      <c r="AB450" s="106">
        <f t="shared" si="172"/>
        <v>0</v>
      </c>
      <c r="AC450" s="106">
        <f t="shared" si="173"/>
        <v>0</v>
      </c>
      <c r="AD450" s="106">
        <f t="shared" si="174"/>
        <v>0</v>
      </c>
      <c r="AE450" s="106">
        <f t="shared" si="175"/>
        <v>0</v>
      </c>
      <c r="AF450" s="172">
        <f t="shared" si="181"/>
        <v>4.2937499999999998E-3</v>
      </c>
      <c r="AG450" s="106">
        <f t="shared" si="176"/>
        <v>1.4999999999999999E-4</v>
      </c>
      <c r="AH450" s="106">
        <f t="shared" si="177"/>
        <v>0</v>
      </c>
      <c r="AI450" s="106">
        <f t="shared" si="178"/>
        <v>0</v>
      </c>
      <c r="AJ450" s="106">
        <f t="shared" si="179"/>
        <v>0</v>
      </c>
      <c r="AK450" s="106">
        <f t="shared" si="194"/>
        <v>4.4437499999999998E-3</v>
      </c>
      <c r="AL450" s="107">
        <f t="shared" si="180"/>
        <v>3.8493562500000005</v>
      </c>
      <c r="AM450" s="108">
        <f>SUM(M450:Q450)</f>
        <v>2.37</v>
      </c>
      <c r="AN450" s="108"/>
    </row>
    <row r="451" spans="1:40" ht="12.75">
      <c r="A451" s="89">
        <v>15</v>
      </c>
      <c r="B451" s="89">
        <v>28</v>
      </c>
      <c r="C451" s="96">
        <v>0.245</v>
      </c>
      <c r="D451" s="96">
        <v>0.26500000000000001</v>
      </c>
      <c r="E451" s="97">
        <v>2.56</v>
      </c>
      <c r="F451" s="102">
        <f t="shared" si="185"/>
        <v>0.13074051987179283</v>
      </c>
      <c r="G451" s="89">
        <v>13</v>
      </c>
      <c r="H451" s="103">
        <f t="shared" ref="H451:H514" si="195">SUM(G451,loadTime)/60*costMilling</f>
        <v>24</v>
      </c>
      <c r="I451" s="103">
        <f t="shared" ref="I451:I514" si="196">AF451*KDCost</f>
        <v>0.72</v>
      </c>
      <c r="J451" s="89" t="s">
        <v>77</v>
      </c>
      <c r="K451" s="89">
        <v>4</v>
      </c>
      <c r="L451" s="105">
        <f t="shared" si="192"/>
        <v>2.56</v>
      </c>
      <c r="M451" s="89">
        <v>2.56</v>
      </c>
      <c r="X451" s="106">
        <f t="shared" si="193"/>
        <v>5.9494400000000012E-3</v>
      </c>
      <c r="Y451" s="106">
        <f t="shared" ref="Y451:Y514" si="197">M451*VLOOKUP($J451,dimension,4,FALSE)*VLOOKUP($J451,dimension,5,FALSE)</f>
        <v>4.7999999999999996E-3</v>
      </c>
      <c r="Z451" s="106">
        <f t="shared" ref="Z451:Z514" si="198">N451*VLOOKUP($J451,dimension,4,FALSE)*VLOOKUP($J451,dimension,5,FALSE)</f>
        <v>0</v>
      </c>
      <c r="AA451" s="106">
        <f t="shared" ref="AA451:AA514" si="199">O451*VLOOKUP($J451,dimension,4,FALSE)*VLOOKUP($J451,dimension,5,FALSE)</f>
        <v>0</v>
      </c>
      <c r="AB451" s="106">
        <f t="shared" ref="AB451:AB514" si="200">P451*VLOOKUP($J451,dimension,4,FALSE)*VLOOKUP($J451,dimension,5,FALSE)</f>
        <v>0</v>
      </c>
      <c r="AC451" s="106">
        <f t="shared" ref="AC451:AC514" si="201">U451*VLOOKUP($J451,dimension,4,FALSE)*VLOOKUP($J451,dimension,5,FALSE)</f>
        <v>0</v>
      </c>
      <c r="AD451" s="106">
        <f t="shared" ref="AD451:AD514" si="202">V451*VLOOKUP($J451,dimension,4,FALSE)*VLOOKUP($J451,dimension,5,FALSE)</f>
        <v>0</v>
      </c>
      <c r="AE451" s="106">
        <f t="shared" ref="AE451:AE514" si="203">IF(J451="Fillets",K451*VLOOKUP(J451,dimension,4,FALSE)*VLOOKUP(J451,dimension,5,FALSE),0)*L451</f>
        <v>0</v>
      </c>
      <c r="AF451" s="172">
        <f t="shared" si="181"/>
        <v>4.7999999999999996E-3</v>
      </c>
      <c r="AG451" s="106">
        <f t="shared" ref="AG451:AG514" si="204">Q451*VLOOKUP($J451,dimension,4,FALSE)*VLOOKUP($J451,dimension,5,FALSE)</f>
        <v>0</v>
      </c>
      <c r="AH451" s="106">
        <f t="shared" ref="AH451:AH514" si="205">R451*VLOOKUP($J451,dimension,4,FALSE)*VLOOKUP($J451,dimension,5,FALSE)</f>
        <v>0</v>
      </c>
      <c r="AI451" s="106">
        <f t="shared" ref="AI451:AI514" si="206">S451*VLOOKUP($J451,dimension,4,FALSE)*VLOOKUP($J451,dimension,5,FALSE)</f>
        <v>0</v>
      </c>
      <c r="AJ451" s="106">
        <f t="shared" ref="AJ451:AJ514" si="207">T451*VLOOKUP($J451,dimension,4,FALSE)*VLOOKUP($J451,dimension,5,FALSE)</f>
        <v>0</v>
      </c>
      <c r="AK451" s="106">
        <f t="shared" si="194"/>
        <v>4.7999999999999996E-3</v>
      </c>
      <c r="AL451" s="107">
        <f t="shared" ref="AL451:AL514" si="208">IF(J451="Fillets",AK451*priceFillets,IF(J451="4 x 1",(M451*priceSelect)+(N451*priceSelect)+(O451*priceStandard)+(P451*priceHigh)+(U451*priceShortClear)+(V451*priceLongClear),IF(J451="3 x 1",(M451*priceSelect3)+(N451*priceSelect3)+(O451*priceStandard3)+(P451*priceHigh3)+(U451*priceShortClear3)+(V451*priceLongClear3),IF(J451="2 x 2",(M451*priceSelect2)+(N451*priceSelect2)+(O451*priceStandard2)+(P451*priceHigh2)+(U451*priceShortClear2)+(V451*priceLongClear2),IF(J451="2 x 2",(M451*priceSelect2)+(N451*priceSelect2)+(O451*priceStandard2)+(P451*priceHigh2)+(U451*priceShortClear2)+(V451*priceLongClear2),(M451*priceSelect6)+(N451*priceSelect6)+(O451*priceStandard6)+(P451*priceHigh6)+(U451*priceShortClear6)+(V451*priceLongClear6))))))</f>
        <v>4.5648</v>
      </c>
    </row>
    <row r="452" spans="1:40" ht="12.75">
      <c r="A452" s="89">
        <v>15</v>
      </c>
      <c r="B452" s="89">
        <v>28</v>
      </c>
      <c r="C452" s="96">
        <v>0.245</v>
      </c>
      <c r="D452" s="96">
        <v>0.26500000000000001</v>
      </c>
      <c r="E452" s="97">
        <v>2.56</v>
      </c>
      <c r="F452" s="102">
        <f t="shared" si="185"/>
        <v>0.13074051987179283</v>
      </c>
      <c r="G452" s="89">
        <v>13</v>
      </c>
      <c r="H452" s="103">
        <f t="shared" si="195"/>
        <v>24</v>
      </c>
      <c r="I452" s="103">
        <f t="shared" si="196"/>
        <v>0.65249999999999997</v>
      </c>
      <c r="J452" s="89" t="s">
        <v>77</v>
      </c>
      <c r="K452" s="89">
        <v>5</v>
      </c>
      <c r="L452" s="105">
        <f t="shared" si="192"/>
        <v>2.5599999999999996</v>
      </c>
      <c r="M452" s="89">
        <v>2.3199999999999998</v>
      </c>
      <c r="R452" s="89">
        <v>0.24</v>
      </c>
      <c r="X452" s="106">
        <f t="shared" si="193"/>
        <v>5.9494399999999994E-3</v>
      </c>
      <c r="Y452" s="106">
        <f t="shared" si="197"/>
        <v>4.3499999999999997E-3</v>
      </c>
      <c r="Z452" s="106">
        <f t="shared" si="198"/>
        <v>0</v>
      </c>
      <c r="AA452" s="106">
        <f t="shared" si="199"/>
        <v>0</v>
      </c>
      <c r="AB452" s="106">
        <f t="shared" si="200"/>
        <v>0</v>
      </c>
      <c r="AC452" s="106">
        <f t="shared" si="201"/>
        <v>0</v>
      </c>
      <c r="AD452" s="106">
        <f t="shared" si="202"/>
        <v>0</v>
      </c>
      <c r="AE452" s="106">
        <f t="shared" si="203"/>
        <v>0</v>
      </c>
      <c r="AF452" s="172">
        <f t="shared" ref="AF452:AF515" si="209">SUM(Y452:AE452)</f>
        <v>4.3499999999999997E-3</v>
      </c>
      <c r="AG452" s="106">
        <f t="shared" si="204"/>
        <v>0</v>
      </c>
      <c r="AH452" s="106">
        <f t="shared" si="205"/>
        <v>4.4999999999999999E-4</v>
      </c>
      <c r="AI452" s="106">
        <f t="shared" si="206"/>
        <v>0</v>
      </c>
      <c r="AJ452" s="106">
        <f t="shared" si="207"/>
        <v>0</v>
      </c>
      <c r="AK452" s="106">
        <f t="shared" si="194"/>
        <v>4.7999999999999987E-3</v>
      </c>
      <c r="AL452" s="107">
        <f t="shared" si="208"/>
        <v>4.1368499999999999</v>
      </c>
      <c r="AM452" s="108">
        <f>SUM(M452:R452)</f>
        <v>2.5599999999999996</v>
      </c>
      <c r="AN452" s="108"/>
    </row>
    <row r="453" spans="1:40" ht="12.75">
      <c r="A453" s="89">
        <v>15</v>
      </c>
      <c r="B453" s="89">
        <v>28</v>
      </c>
      <c r="C453" s="96">
        <v>0.245</v>
      </c>
      <c r="D453" s="96">
        <v>0.26500000000000001</v>
      </c>
      <c r="E453" s="97">
        <v>2.56</v>
      </c>
      <c r="F453" s="102">
        <f t="shared" si="185"/>
        <v>0.13074051987179283</v>
      </c>
      <c r="G453" s="89">
        <v>13</v>
      </c>
      <c r="H453" s="103">
        <f t="shared" si="195"/>
        <v>24</v>
      </c>
      <c r="I453" s="103">
        <f t="shared" si="196"/>
        <v>0.54281249999999992</v>
      </c>
      <c r="J453" s="89" t="s">
        <v>77</v>
      </c>
      <c r="K453" s="89">
        <v>6</v>
      </c>
      <c r="L453" s="105">
        <f t="shared" si="192"/>
        <v>2.25</v>
      </c>
      <c r="Q453" s="89">
        <v>0.24</v>
      </c>
      <c r="R453" s="89">
        <v>0.08</v>
      </c>
      <c r="U453" s="89">
        <v>0.59</v>
      </c>
      <c r="V453" s="89">
        <v>1.34</v>
      </c>
      <c r="X453" s="106">
        <f t="shared" si="193"/>
        <v>5.2290000000000001E-3</v>
      </c>
      <c r="Y453" s="106">
        <f t="shared" si="197"/>
        <v>0</v>
      </c>
      <c r="Z453" s="106">
        <f t="shared" si="198"/>
        <v>0</v>
      </c>
      <c r="AA453" s="106">
        <f t="shared" si="199"/>
        <v>0</v>
      </c>
      <c r="AB453" s="106">
        <f t="shared" si="200"/>
        <v>0</v>
      </c>
      <c r="AC453" s="106">
        <f t="shared" si="201"/>
        <v>1.1062499999999998E-3</v>
      </c>
      <c r="AD453" s="106">
        <f t="shared" si="202"/>
        <v>2.5125E-3</v>
      </c>
      <c r="AE453" s="106">
        <f t="shared" si="203"/>
        <v>0</v>
      </c>
      <c r="AF453" s="172">
        <f t="shared" si="209"/>
        <v>3.6187499999999996E-3</v>
      </c>
      <c r="AG453" s="106">
        <f t="shared" si="204"/>
        <v>4.4999999999999999E-4</v>
      </c>
      <c r="AH453" s="106">
        <f t="shared" si="205"/>
        <v>1.4999999999999999E-4</v>
      </c>
      <c r="AI453" s="106">
        <f t="shared" si="206"/>
        <v>0</v>
      </c>
      <c r="AJ453" s="106">
        <f t="shared" si="207"/>
        <v>0</v>
      </c>
      <c r="AK453" s="106">
        <f t="shared" si="194"/>
        <v>4.2187500000000003E-3</v>
      </c>
      <c r="AL453" s="107">
        <f t="shared" si="208"/>
        <v>2.6404312499999998</v>
      </c>
      <c r="AM453" s="108">
        <f>SUM(P453:V453)</f>
        <v>2.25</v>
      </c>
      <c r="AN453" s="108"/>
    </row>
    <row r="454" spans="1:40" ht="12.75">
      <c r="A454" s="89">
        <v>15</v>
      </c>
      <c r="B454" s="89">
        <v>28</v>
      </c>
      <c r="C454" s="96">
        <v>0.245</v>
      </c>
      <c r="D454" s="96">
        <v>0.26500000000000001</v>
      </c>
      <c r="E454" s="97">
        <v>2.56</v>
      </c>
      <c r="F454" s="102">
        <f t="shared" si="185"/>
        <v>0.13074051987179283</v>
      </c>
      <c r="G454" s="89">
        <v>13</v>
      </c>
      <c r="H454" s="103">
        <f t="shared" si="195"/>
        <v>24</v>
      </c>
      <c r="I454" s="103">
        <f t="shared" si="196"/>
        <v>0.89250000000000007</v>
      </c>
      <c r="J454" s="89" t="s">
        <v>78</v>
      </c>
      <c r="K454" s="89">
        <v>1</v>
      </c>
      <c r="L454" s="105">
        <f t="shared" si="192"/>
        <v>2.38</v>
      </c>
      <c r="P454" s="89">
        <v>2.38</v>
      </c>
      <c r="X454" s="106">
        <f t="shared" si="193"/>
        <v>6.6830399999999995E-3</v>
      </c>
      <c r="Y454" s="106">
        <f t="shared" si="197"/>
        <v>0</v>
      </c>
      <c r="Z454" s="106">
        <f t="shared" si="198"/>
        <v>0</v>
      </c>
      <c r="AA454" s="106">
        <f t="shared" si="199"/>
        <v>0</v>
      </c>
      <c r="AB454" s="106">
        <f t="shared" si="200"/>
        <v>5.9500000000000004E-3</v>
      </c>
      <c r="AC454" s="106">
        <f t="shared" si="201"/>
        <v>0</v>
      </c>
      <c r="AD454" s="106">
        <f t="shared" si="202"/>
        <v>0</v>
      </c>
      <c r="AE454" s="106">
        <f t="shared" si="203"/>
        <v>0</v>
      </c>
      <c r="AF454" s="172">
        <f t="shared" si="209"/>
        <v>5.9500000000000004E-3</v>
      </c>
      <c r="AG454" s="106">
        <f t="shared" si="204"/>
        <v>0</v>
      </c>
      <c r="AH454" s="106">
        <f t="shared" si="205"/>
        <v>0</v>
      </c>
      <c r="AI454" s="106">
        <f t="shared" si="206"/>
        <v>0</v>
      </c>
      <c r="AJ454" s="106">
        <f t="shared" si="207"/>
        <v>0</v>
      </c>
      <c r="AK454" s="106">
        <f t="shared" si="194"/>
        <v>5.9500000000000004E-3</v>
      </c>
      <c r="AL454" s="107">
        <f t="shared" si="208"/>
        <v>4.8730499999999992</v>
      </c>
    </row>
    <row r="455" spans="1:40" ht="12.75">
      <c r="A455" s="89">
        <v>15</v>
      </c>
      <c r="B455" s="89">
        <v>28</v>
      </c>
      <c r="C455" s="96">
        <v>0.245</v>
      </c>
      <c r="D455" s="96">
        <v>0.26500000000000001</v>
      </c>
      <c r="E455" s="97">
        <v>2.56</v>
      </c>
      <c r="F455" s="102">
        <f t="shared" si="185"/>
        <v>0.13074051987179283</v>
      </c>
      <c r="G455" s="89">
        <v>13</v>
      </c>
      <c r="H455" s="103">
        <f t="shared" si="195"/>
        <v>24</v>
      </c>
      <c r="I455" s="103">
        <f t="shared" si="196"/>
        <v>0.96000000000000008</v>
      </c>
      <c r="J455" s="89" t="s">
        <v>78</v>
      </c>
      <c r="K455" s="89">
        <v>2</v>
      </c>
      <c r="L455" s="105">
        <f t="shared" si="192"/>
        <v>2.56</v>
      </c>
      <c r="P455" s="89">
        <v>2.56</v>
      </c>
      <c r="X455" s="106">
        <f t="shared" si="193"/>
        <v>7.1884799999999997E-3</v>
      </c>
      <c r="Y455" s="106">
        <f t="shared" si="197"/>
        <v>0</v>
      </c>
      <c r="Z455" s="106">
        <f t="shared" si="198"/>
        <v>0</v>
      </c>
      <c r="AA455" s="106">
        <f t="shared" si="199"/>
        <v>0</v>
      </c>
      <c r="AB455" s="106">
        <f t="shared" si="200"/>
        <v>6.4000000000000003E-3</v>
      </c>
      <c r="AC455" s="106">
        <f t="shared" si="201"/>
        <v>0</v>
      </c>
      <c r="AD455" s="106">
        <f t="shared" si="202"/>
        <v>0</v>
      </c>
      <c r="AE455" s="106">
        <f t="shared" si="203"/>
        <v>0</v>
      </c>
      <c r="AF455" s="172">
        <f t="shared" si="209"/>
        <v>6.4000000000000003E-3</v>
      </c>
      <c r="AG455" s="106">
        <f t="shared" si="204"/>
        <v>0</v>
      </c>
      <c r="AH455" s="106">
        <f t="shared" si="205"/>
        <v>0</v>
      </c>
      <c r="AI455" s="106">
        <f t="shared" si="206"/>
        <v>0</v>
      </c>
      <c r="AJ455" s="106">
        <f t="shared" si="207"/>
        <v>0</v>
      </c>
      <c r="AK455" s="106">
        <f t="shared" si="194"/>
        <v>6.4000000000000003E-3</v>
      </c>
      <c r="AL455" s="107">
        <f t="shared" si="208"/>
        <v>5.2416</v>
      </c>
    </row>
    <row r="456" spans="1:40" ht="12.75">
      <c r="A456" s="89">
        <v>15</v>
      </c>
      <c r="B456" s="89">
        <v>28</v>
      </c>
      <c r="C456" s="96">
        <v>0.245</v>
      </c>
      <c r="D456" s="96">
        <v>0.26500000000000001</v>
      </c>
      <c r="E456" s="97">
        <v>2.56</v>
      </c>
      <c r="F456" s="102">
        <f t="shared" si="185"/>
        <v>0.13074051987179283</v>
      </c>
      <c r="G456" s="89">
        <v>13</v>
      </c>
      <c r="H456" s="103">
        <f t="shared" si="195"/>
        <v>24</v>
      </c>
      <c r="I456" s="103">
        <f t="shared" si="196"/>
        <v>0.96000000000000008</v>
      </c>
      <c r="J456" s="89" t="s">
        <v>78</v>
      </c>
      <c r="K456" s="89">
        <v>3</v>
      </c>
      <c r="L456" s="105">
        <f t="shared" si="192"/>
        <v>2.56</v>
      </c>
      <c r="O456" s="89">
        <v>2.56</v>
      </c>
      <c r="X456" s="106">
        <f t="shared" si="193"/>
        <v>7.1884799999999997E-3</v>
      </c>
      <c r="Y456" s="106">
        <f t="shared" si="197"/>
        <v>0</v>
      </c>
      <c r="Z456" s="106">
        <f t="shared" si="198"/>
        <v>0</v>
      </c>
      <c r="AA456" s="106">
        <f t="shared" si="199"/>
        <v>6.4000000000000003E-3</v>
      </c>
      <c r="AB456" s="106">
        <f t="shared" si="200"/>
        <v>0</v>
      </c>
      <c r="AC456" s="106">
        <f t="shared" si="201"/>
        <v>0</v>
      </c>
      <c r="AD456" s="106">
        <f t="shared" si="202"/>
        <v>0</v>
      </c>
      <c r="AE456" s="106">
        <f t="shared" si="203"/>
        <v>0</v>
      </c>
      <c r="AF456" s="172">
        <f t="shared" si="209"/>
        <v>6.4000000000000003E-3</v>
      </c>
      <c r="AG456" s="106">
        <f t="shared" si="204"/>
        <v>0</v>
      </c>
      <c r="AH456" s="106">
        <f t="shared" si="205"/>
        <v>0</v>
      </c>
      <c r="AI456" s="106">
        <f t="shared" si="206"/>
        <v>0</v>
      </c>
      <c r="AJ456" s="106">
        <f t="shared" si="207"/>
        <v>0</v>
      </c>
      <c r="AK456" s="106">
        <f t="shared" si="194"/>
        <v>6.4000000000000003E-3</v>
      </c>
      <c r="AL456" s="107">
        <f t="shared" si="208"/>
        <v>5.4720000000000004</v>
      </c>
    </row>
    <row r="457" spans="1:40" ht="12.75">
      <c r="A457" s="89">
        <v>15</v>
      </c>
      <c r="B457" s="89">
        <v>28</v>
      </c>
      <c r="C457" s="96">
        <v>0.245</v>
      </c>
      <c r="D457" s="96">
        <v>0.26500000000000001</v>
      </c>
      <c r="E457" s="97">
        <v>2.56</v>
      </c>
      <c r="F457" s="102">
        <f t="shared" si="185"/>
        <v>0.13074051987179283</v>
      </c>
      <c r="G457" s="89">
        <v>13</v>
      </c>
      <c r="H457" s="103">
        <f t="shared" si="195"/>
        <v>24</v>
      </c>
      <c r="I457" s="103">
        <f t="shared" si="196"/>
        <v>0.85125000000000006</v>
      </c>
      <c r="J457" s="89" t="s">
        <v>78</v>
      </c>
      <c r="K457" s="89">
        <v>4</v>
      </c>
      <c r="L457" s="105">
        <f t="shared" si="192"/>
        <v>2.44</v>
      </c>
      <c r="M457" s="89">
        <v>1.41</v>
      </c>
      <c r="Q457" s="89">
        <v>7.0000000000000007E-2</v>
      </c>
      <c r="R457" s="89">
        <v>0.1</v>
      </c>
      <c r="V457" s="89">
        <v>0.86</v>
      </c>
      <c r="X457" s="106">
        <f t="shared" si="193"/>
        <v>6.8515199999999998E-3</v>
      </c>
      <c r="Y457" s="106">
        <f t="shared" si="197"/>
        <v>3.5249999999999999E-3</v>
      </c>
      <c r="Z457" s="106">
        <f t="shared" si="198"/>
        <v>0</v>
      </c>
      <c r="AA457" s="106">
        <f t="shared" si="199"/>
        <v>0</v>
      </c>
      <c r="AB457" s="106">
        <f t="shared" si="200"/>
        <v>0</v>
      </c>
      <c r="AC457" s="106">
        <f t="shared" si="201"/>
        <v>0</v>
      </c>
      <c r="AD457" s="106">
        <f t="shared" si="202"/>
        <v>2.1500000000000004E-3</v>
      </c>
      <c r="AE457" s="106">
        <f t="shared" si="203"/>
        <v>0</v>
      </c>
      <c r="AF457" s="172">
        <f t="shared" si="209"/>
        <v>5.6750000000000004E-3</v>
      </c>
      <c r="AG457" s="106">
        <f t="shared" si="204"/>
        <v>1.7500000000000003E-4</v>
      </c>
      <c r="AH457" s="106">
        <f t="shared" si="205"/>
        <v>2.5000000000000006E-4</v>
      </c>
      <c r="AI457" s="106">
        <f t="shared" si="206"/>
        <v>0</v>
      </c>
      <c r="AJ457" s="106">
        <f t="shared" si="207"/>
        <v>0</v>
      </c>
      <c r="AK457" s="106">
        <f t="shared" si="194"/>
        <v>6.1000000000000004E-3</v>
      </c>
      <c r="AL457" s="107">
        <f t="shared" si="208"/>
        <v>5.0006249999999994</v>
      </c>
      <c r="AM457" s="108">
        <f>SUM(M457:V457)</f>
        <v>2.44</v>
      </c>
      <c r="AN457" s="108"/>
    </row>
    <row r="458" spans="1:40" ht="12.75">
      <c r="A458" s="89">
        <v>15</v>
      </c>
      <c r="B458" s="89">
        <v>28</v>
      </c>
      <c r="C458" s="96">
        <v>0.245</v>
      </c>
      <c r="D458" s="96">
        <v>0.26500000000000001</v>
      </c>
      <c r="E458" s="97">
        <v>2.56</v>
      </c>
      <c r="F458" s="102">
        <f t="shared" si="185"/>
        <v>0.13074051987179283</v>
      </c>
      <c r="G458" s="89">
        <v>13</v>
      </c>
      <c r="H458" s="103">
        <f t="shared" si="195"/>
        <v>24</v>
      </c>
      <c r="I458" s="103">
        <f t="shared" si="196"/>
        <v>0</v>
      </c>
      <c r="J458" s="89" t="s">
        <v>79</v>
      </c>
      <c r="K458" s="89">
        <v>0</v>
      </c>
      <c r="L458" s="97">
        <v>2.56</v>
      </c>
      <c r="X458" s="106">
        <f>L458*VLOOKUP(J458,dimension,2,FALSE)*VLOOKUP(J458,dimension,3,FALSE)*K458</f>
        <v>0</v>
      </c>
      <c r="Y458" s="106">
        <f t="shared" si="197"/>
        <v>0</v>
      </c>
      <c r="Z458" s="106">
        <f t="shared" si="198"/>
        <v>0</v>
      </c>
      <c r="AA458" s="106">
        <f t="shared" si="199"/>
        <v>0</v>
      </c>
      <c r="AB458" s="106">
        <f t="shared" si="200"/>
        <v>0</v>
      </c>
      <c r="AC458" s="106">
        <f t="shared" si="201"/>
        <v>0</v>
      </c>
      <c r="AD458" s="106">
        <f t="shared" si="202"/>
        <v>0</v>
      </c>
      <c r="AE458" s="106">
        <f t="shared" si="203"/>
        <v>0</v>
      </c>
      <c r="AF458" s="172">
        <f t="shared" si="209"/>
        <v>0</v>
      </c>
      <c r="AG458" s="106">
        <f t="shared" si="204"/>
        <v>0</v>
      </c>
      <c r="AH458" s="106">
        <f t="shared" si="205"/>
        <v>0</v>
      </c>
      <c r="AI458" s="106">
        <f t="shared" si="206"/>
        <v>0</v>
      </c>
      <c r="AJ458" s="106">
        <f t="shared" si="207"/>
        <v>0</v>
      </c>
      <c r="AK458" s="106">
        <f>L458*VLOOKUP(J458,dimension,4,FALSE)*VLOOKUP(J458,dimension,5,FALSE)*K458</f>
        <v>0</v>
      </c>
      <c r="AL458" s="107">
        <f t="shared" si="208"/>
        <v>0</v>
      </c>
    </row>
    <row r="459" spans="1:40" ht="12.75">
      <c r="A459" s="89">
        <v>15</v>
      </c>
      <c r="B459" s="89">
        <v>29</v>
      </c>
      <c r="C459" s="96">
        <v>0.27500000000000002</v>
      </c>
      <c r="D459" s="96">
        <v>0.29499999999999998</v>
      </c>
      <c r="E459" s="97">
        <v>3.13</v>
      </c>
      <c r="F459" s="102">
        <f t="shared" si="185"/>
        <v>0.19967511302272775</v>
      </c>
      <c r="G459" s="89">
        <v>14</v>
      </c>
      <c r="H459" s="103">
        <f t="shared" si="195"/>
        <v>25.333333333333332</v>
      </c>
      <c r="I459" s="103">
        <f t="shared" si="196"/>
        <v>1.1137500000000002</v>
      </c>
      <c r="J459" s="89" t="s">
        <v>74</v>
      </c>
      <c r="K459" s="89">
        <v>1</v>
      </c>
      <c r="L459" s="105">
        <f t="shared" ref="L459:L468" si="210">SUM(M459:V459)</f>
        <v>3.1300000000000003</v>
      </c>
      <c r="P459" s="89">
        <v>2.97</v>
      </c>
      <c r="R459" s="89">
        <v>0.16</v>
      </c>
      <c r="X459" s="106">
        <f t="shared" ref="X459:X468" si="211">L459*VLOOKUP(J459,dimension,2,FALSE)*VLOOKUP(J459,dimension,3,FALSE)</f>
        <v>9.6404000000000004E-3</v>
      </c>
      <c r="Y459" s="106">
        <f t="shared" si="197"/>
        <v>0</v>
      </c>
      <c r="Z459" s="106">
        <f t="shared" si="198"/>
        <v>0</v>
      </c>
      <c r="AA459" s="106">
        <f t="shared" si="199"/>
        <v>0</v>
      </c>
      <c r="AB459" s="106">
        <f t="shared" si="200"/>
        <v>7.425000000000001E-3</v>
      </c>
      <c r="AC459" s="106">
        <f t="shared" si="201"/>
        <v>0</v>
      </c>
      <c r="AD459" s="106">
        <f t="shared" si="202"/>
        <v>0</v>
      </c>
      <c r="AE459" s="106">
        <f t="shared" si="203"/>
        <v>0</v>
      </c>
      <c r="AF459" s="172">
        <f t="shared" si="209"/>
        <v>7.425000000000001E-3</v>
      </c>
      <c r="AG459" s="106">
        <f t="shared" si="204"/>
        <v>0</v>
      </c>
      <c r="AH459" s="106">
        <f t="shared" si="205"/>
        <v>4.0000000000000002E-4</v>
      </c>
      <c r="AI459" s="106">
        <f t="shared" si="206"/>
        <v>0</v>
      </c>
      <c r="AJ459" s="106">
        <f t="shared" si="207"/>
        <v>0</v>
      </c>
      <c r="AK459" s="106">
        <f t="shared" ref="AK459:AK468" si="212">L459*VLOOKUP(J459,dimension,4,FALSE)*VLOOKUP(J459,dimension,5,FALSE)</f>
        <v>7.8250000000000021E-3</v>
      </c>
      <c r="AL459" s="107">
        <f t="shared" si="208"/>
        <v>6.0810750000000002</v>
      </c>
      <c r="AM459" s="108">
        <f>SUM(P459:W459)</f>
        <v>3.1300000000000003</v>
      </c>
      <c r="AN459" s="108"/>
    </row>
    <row r="460" spans="1:40" ht="12.75">
      <c r="A460" s="89">
        <v>15</v>
      </c>
      <c r="B460" s="89">
        <v>29</v>
      </c>
      <c r="C460" s="96">
        <v>0.27500000000000002</v>
      </c>
      <c r="D460" s="96">
        <v>0.29499999999999998</v>
      </c>
      <c r="E460" s="97">
        <v>3.13</v>
      </c>
      <c r="F460" s="102">
        <f t="shared" si="185"/>
        <v>0.19967511302272775</v>
      </c>
      <c r="G460" s="89">
        <v>14</v>
      </c>
      <c r="H460" s="103">
        <f t="shared" si="195"/>
        <v>25.333333333333332</v>
      </c>
      <c r="I460" s="103">
        <f t="shared" si="196"/>
        <v>0.77625</v>
      </c>
      <c r="J460" s="89" t="s">
        <v>77</v>
      </c>
      <c r="K460" s="89">
        <v>1</v>
      </c>
      <c r="L460" s="105">
        <f t="shared" si="210"/>
        <v>3.13</v>
      </c>
      <c r="M460" s="89">
        <v>1.97</v>
      </c>
      <c r="Q460" s="89">
        <v>0.37</v>
      </c>
      <c r="V460" s="89">
        <v>0.79</v>
      </c>
      <c r="X460" s="106">
        <f t="shared" si="211"/>
        <v>7.2741200000000002E-3</v>
      </c>
      <c r="Y460" s="106">
        <f t="shared" si="197"/>
        <v>3.69375E-3</v>
      </c>
      <c r="Z460" s="106">
        <f t="shared" si="198"/>
        <v>0</v>
      </c>
      <c r="AA460" s="106">
        <f t="shared" si="199"/>
        <v>0</v>
      </c>
      <c r="AB460" s="106">
        <f t="shared" si="200"/>
        <v>0</v>
      </c>
      <c r="AC460" s="106">
        <f t="shared" si="201"/>
        <v>0</v>
      </c>
      <c r="AD460" s="106">
        <f t="shared" si="202"/>
        <v>1.4812500000000001E-3</v>
      </c>
      <c r="AE460" s="106">
        <f t="shared" si="203"/>
        <v>0</v>
      </c>
      <c r="AF460" s="172">
        <f t="shared" si="209"/>
        <v>5.1749999999999999E-3</v>
      </c>
      <c r="AG460" s="106">
        <f t="shared" si="204"/>
        <v>6.9374999999999992E-4</v>
      </c>
      <c r="AH460" s="106">
        <f t="shared" si="205"/>
        <v>0</v>
      </c>
      <c r="AI460" s="106">
        <f t="shared" si="206"/>
        <v>0</v>
      </c>
      <c r="AJ460" s="106">
        <f t="shared" si="207"/>
        <v>0</v>
      </c>
      <c r="AK460" s="106">
        <f t="shared" si="212"/>
        <v>5.8687499999999998E-3</v>
      </c>
      <c r="AL460" s="107">
        <f t="shared" si="208"/>
        <v>4.6370250000000004</v>
      </c>
      <c r="AM460" s="108">
        <f>SUM(M460:V460)</f>
        <v>3.13</v>
      </c>
      <c r="AN460" s="108"/>
    </row>
    <row r="461" spans="1:40" ht="12.75">
      <c r="A461" s="89">
        <v>15</v>
      </c>
      <c r="B461" s="89">
        <v>29</v>
      </c>
      <c r="C461" s="96">
        <v>0.27500000000000002</v>
      </c>
      <c r="D461" s="96">
        <v>0.29499999999999998</v>
      </c>
      <c r="E461" s="97">
        <v>3.13</v>
      </c>
      <c r="F461" s="102">
        <f t="shared" si="185"/>
        <v>0.19967511302272775</v>
      </c>
      <c r="G461" s="89">
        <v>14</v>
      </c>
      <c r="H461" s="103">
        <f t="shared" si="195"/>
        <v>25.333333333333332</v>
      </c>
      <c r="I461" s="103">
        <f t="shared" si="196"/>
        <v>0.81281250000000016</v>
      </c>
      <c r="J461" s="89" t="s">
        <v>77</v>
      </c>
      <c r="K461" s="89">
        <v>2</v>
      </c>
      <c r="L461" s="105">
        <f t="shared" si="210"/>
        <v>3.13</v>
      </c>
      <c r="P461" s="89">
        <v>2.89</v>
      </c>
      <c r="R461" s="89">
        <v>0.24</v>
      </c>
      <c r="W461" s="89" t="s">
        <v>106</v>
      </c>
      <c r="X461" s="106">
        <f t="shared" si="211"/>
        <v>7.2741200000000002E-3</v>
      </c>
      <c r="Y461" s="106">
        <f t="shared" si="197"/>
        <v>0</v>
      </c>
      <c r="Z461" s="106">
        <f t="shared" si="198"/>
        <v>0</v>
      </c>
      <c r="AA461" s="106">
        <f t="shared" si="199"/>
        <v>0</v>
      </c>
      <c r="AB461" s="106">
        <f t="shared" si="200"/>
        <v>5.4187500000000008E-3</v>
      </c>
      <c r="AC461" s="106">
        <f t="shared" si="201"/>
        <v>0</v>
      </c>
      <c r="AD461" s="106">
        <f t="shared" si="202"/>
        <v>0</v>
      </c>
      <c r="AE461" s="106">
        <f t="shared" si="203"/>
        <v>0</v>
      </c>
      <c r="AF461" s="172">
        <f t="shared" si="209"/>
        <v>5.4187500000000008E-3</v>
      </c>
      <c r="AG461" s="106">
        <f t="shared" si="204"/>
        <v>0</v>
      </c>
      <c r="AH461" s="106">
        <f t="shared" si="205"/>
        <v>4.4999999999999999E-4</v>
      </c>
      <c r="AI461" s="106">
        <f t="shared" si="206"/>
        <v>0</v>
      </c>
      <c r="AJ461" s="106">
        <f t="shared" si="207"/>
        <v>0</v>
      </c>
      <c r="AK461" s="106">
        <f t="shared" si="212"/>
        <v>5.8687499999999998E-3</v>
      </c>
      <c r="AL461" s="107">
        <f t="shared" si="208"/>
        <v>4.3729312500000006</v>
      </c>
      <c r="AM461" s="108">
        <f>SUM(P461:R461)</f>
        <v>3.13</v>
      </c>
      <c r="AN461" s="108"/>
    </row>
    <row r="462" spans="1:40" ht="12.75">
      <c r="A462" s="89">
        <v>15</v>
      </c>
      <c r="B462" s="89">
        <v>29</v>
      </c>
      <c r="C462" s="96">
        <v>0.27500000000000002</v>
      </c>
      <c r="D462" s="96">
        <v>0.29499999999999998</v>
      </c>
      <c r="E462" s="97">
        <v>3.13</v>
      </c>
      <c r="F462" s="102">
        <f t="shared" si="185"/>
        <v>0.19967511302272775</v>
      </c>
      <c r="G462" s="89">
        <v>14</v>
      </c>
      <c r="H462" s="103">
        <f t="shared" si="195"/>
        <v>25.333333333333332</v>
      </c>
      <c r="I462" s="103">
        <f t="shared" si="196"/>
        <v>0.71718749999999998</v>
      </c>
      <c r="J462" s="89" t="s">
        <v>77</v>
      </c>
      <c r="K462" s="89">
        <v>3</v>
      </c>
      <c r="L462" s="105">
        <f t="shared" si="210"/>
        <v>2.5499999999999998</v>
      </c>
      <c r="O462" s="89">
        <v>2.5499999999999998</v>
      </c>
      <c r="X462" s="106">
        <f t="shared" si="211"/>
        <v>5.9261999999999995E-3</v>
      </c>
      <c r="Y462" s="106">
        <f t="shared" si="197"/>
        <v>0</v>
      </c>
      <c r="Z462" s="106">
        <f t="shared" si="198"/>
        <v>0</v>
      </c>
      <c r="AA462" s="106">
        <f t="shared" si="199"/>
        <v>4.7812499999999999E-3</v>
      </c>
      <c r="AB462" s="106">
        <f t="shared" si="200"/>
        <v>0</v>
      </c>
      <c r="AC462" s="106">
        <f t="shared" si="201"/>
        <v>0</v>
      </c>
      <c r="AD462" s="106">
        <f t="shared" si="202"/>
        <v>0</v>
      </c>
      <c r="AE462" s="106">
        <f t="shared" si="203"/>
        <v>0</v>
      </c>
      <c r="AF462" s="172">
        <f t="shared" si="209"/>
        <v>4.7812499999999999E-3</v>
      </c>
      <c r="AG462" s="106">
        <f t="shared" si="204"/>
        <v>0</v>
      </c>
      <c r="AH462" s="106">
        <f t="shared" si="205"/>
        <v>0</v>
      </c>
      <c r="AI462" s="106">
        <f t="shared" si="206"/>
        <v>0</v>
      </c>
      <c r="AJ462" s="106">
        <f t="shared" si="207"/>
        <v>0</v>
      </c>
      <c r="AK462" s="106">
        <f t="shared" si="212"/>
        <v>4.7812499999999999E-3</v>
      </c>
      <c r="AL462" s="107">
        <f t="shared" si="208"/>
        <v>4.0879687499999999</v>
      </c>
    </row>
    <row r="463" spans="1:40" ht="12.75">
      <c r="A463" s="89">
        <v>15</v>
      </c>
      <c r="B463" s="89">
        <v>29</v>
      </c>
      <c r="C463" s="96">
        <v>0.27500000000000002</v>
      </c>
      <c r="D463" s="96">
        <v>0.29499999999999998</v>
      </c>
      <c r="E463" s="97">
        <v>3.13</v>
      </c>
      <c r="F463" s="102">
        <f t="shared" si="185"/>
        <v>0.19967511302272775</v>
      </c>
      <c r="G463" s="89">
        <v>14</v>
      </c>
      <c r="H463" s="103">
        <f t="shared" si="195"/>
        <v>25.333333333333332</v>
      </c>
      <c r="I463" s="103">
        <f t="shared" si="196"/>
        <v>0.80437499999999984</v>
      </c>
      <c r="J463" s="89" t="s">
        <v>77</v>
      </c>
      <c r="K463" s="89">
        <v>4</v>
      </c>
      <c r="L463" s="105">
        <f t="shared" si="210"/>
        <v>3.13</v>
      </c>
      <c r="O463" s="89">
        <v>2.86</v>
      </c>
      <c r="R463" s="89">
        <v>0.27</v>
      </c>
      <c r="X463" s="106">
        <f t="shared" si="211"/>
        <v>7.2741200000000002E-3</v>
      </c>
      <c r="Y463" s="106">
        <f t="shared" si="197"/>
        <v>0</v>
      </c>
      <c r="Z463" s="106">
        <f t="shared" si="198"/>
        <v>0</v>
      </c>
      <c r="AA463" s="106">
        <f t="shared" si="199"/>
        <v>5.3624999999999992E-3</v>
      </c>
      <c r="AB463" s="106">
        <f t="shared" si="200"/>
        <v>0</v>
      </c>
      <c r="AC463" s="106">
        <f t="shared" si="201"/>
        <v>0</v>
      </c>
      <c r="AD463" s="106">
        <f t="shared" si="202"/>
        <v>0</v>
      </c>
      <c r="AE463" s="106">
        <f t="shared" si="203"/>
        <v>0</v>
      </c>
      <c r="AF463" s="172">
        <f t="shared" si="209"/>
        <v>5.3624999999999992E-3</v>
      </c>
      <c r="AG463" s="106">
        <f t="shared" si="204"/>
        <v>0</v>
      </c>
      <c r="AH463" s="106">
        <f t="shared" si="205"/>
        <v>5.0625000000000008E-4</v>
      </c>
      <c r="AI463" s="106">
        <f t="shared" si="206"/>
        <v>0</v>
      </c>
      <c r="AJ463" s="106">
        <f t="shared" si="207"/>
        <v>0</v>
      </c>
      <c r="AK463" s="106">
        <f t="shared" si="212"/>
        <v>5.8687499999999998E-3</v>
      </c>
      <c r="AL463" s="107">
        <f t="shared" si="208"/>
        <v>4.5849375000000006</v>
      </c>
      <c r="AM463" s="108">
        <f>SUM(O463:R463)</f>
        <v>3.13</v>
      </c>
      <c r="AN463" s="108"/>
    </row>
    <row r="464" spans="1:40" ht="12.75">
      <c r="A464" s="89">
        <v>15</v>
      </c>
      <c r="B464" s="89">
        <v>29</v>
      </c>
      <c r="C464" s="96">
        <v>0.27500000000000002</v>
      </c>
      <c r="D464" s="96">
        <v>0.29499999999999998</v>
      </c>
      <c r="E464" s="97">
        <v>3.13</v>
      </c>
      <c r="F464" s="102">
        <f t="shared" si="185"/>
        <v>0.19967511302272775</v>
      </c>
      <c r="G464" s="89">
        <v>14</v>
      </c>
      <c r="H464" s="103">
        <f t="shared" si="195"/>
        <v>25.333333333333332</v>
      </c>
      <c r="I464" s="103">
        <f t="shared" si="196"/>
        <v>0.78750000000000009</v>
      </c>
      <c r="J464" s="89" t="s">
        <v>77</v>
      </c>
      <c r="K464" s="89">
        <v>5</v>
      </c>
      <c r="L464" s="105">
        <f t="shared" si="210"/>
        <v>2.8600000000000003</v>
      </c>
      <c r="M464" s="89">
        <v>2.35</v>
      </c>
      <c r="Q464" s="89">
        <v>0.06</v>
      </c>
      <c r="U464" s="89">
        <v>0.45</v>
      </c>
      <c r="X464" s="106">
        <f t="shared" si="211"/>
        <v>6.6466400000000014E-3</v>
      </c>
      <c r="Y464" s="106">
        <f t="shared" si="197"/>
        <v>4.4062500000000004E-3</v>
      </c>
      <c r="Z464" s="106">
        <f t="shared" si="198"/>
        <v>0</v>
      </c>
      <c r="AA464" s="106">
        <f t="shared" si="199"/>
        <v>0</v>
      </c>
      <c r="AB464" s="106">
        <f t="shared" si="200"/>
        <v>0</v>
      </c>
      <c r="AC464" s="106">
        <f t="shared" si="201"/>
        <v>8.437500000000001E-4</v>
      </c>
      <c r="AD464" s="106">
        <f t="shared" si="202"/>
        <v>0</v>
      </c>
      <c r="AE464" s="106">
        <f t="shared" si="203"/>
        <v>0</v>
      </c>
      <c r="AF464" s="172">
        <f t="shared" si="209"/>
        <v>5.2500000000000003E-3</v>
      </c>
      <c r="AG464" s="106">
        <f t="shared" si="204"/>
        <v>1.125E-4</v>
      </c>
      <c r="AH464" s="106">
        <f t="shared" si="205"/>
        <v>0</v>
      </c>
      <c r="AI464" s="106">
        <f t="shared" si="206"/>
        <v>0</v>
      </c>
      <c r="AJ464" s="106">
        <f t="shared" si="207"/>
        <v>0</v>
      </c>
      <c r="AK464" s="106">
        <f t="shared" si="212"/>
        <v>5.3625000000000001E-3</v>
      </c>
      <c r="AL464" s="107">
        <f t="shared" si="208"/>
        <v>4.7497500000000006</v>
      </c>
      <c r="AM464" s="108">
        <f>SUM(M464:U464)</f>
        <v>2.8600000000000003</v>
      </c>
      <c r="AN464" s="108"/>
    </row>
    <row r="465" spans="1:40" ht="12.75">
      <c r="A465" s="89">
        <v>15</v>
      </c>
      <c r="B465" s="89">
        <v>29</v>
      </c>
      <c r="C465" s="96">
        <v>0.27500000000000002</v>
      </c>
      <c r="D465" s="96">
        <v>0.29499999999999998</v>
      </c>
      <c r="E465" s="97">
        <v>3.13</v>
      </c>
      <c r="F465" s="102">
        <f t="shared" si="185"/>
        <v>0.19967511302272775</v>
      </c>
      <c r="G465" s="89">
        <v>14</v>
      </c>
      <c r="H465" s="103">
        <f t="shared" si="195"/>
        <v>25.333333333333332</v>
      </c>
      <c r="I465" s="103">
        <f t="shared" si="196"/>
        <v>1.0987500000000003</v>
      </c>
      <c r="J465" s="89" t="s">
        <v>78</v>
      </c>
      <c r="K465" s="89">
        <v>1</v>
      </c>
      <c r="L465" s="105">
        <f t="shared" si="210"/>
        <v>2.93</v>
      </c>
      <c r="O465" s="89">
        <v>2.93</v>
      </c>
      <c r="X465" s="106">
        <f t="shared" si="211"/>
        <v>8.2274399999999991E-3</v>
      </c>
      <c r="Y465" s="106">
        <f t="shared" si="197"/>
        <v>0</v>
      </c>
      <c r="Z465" s="106">
        <f t="shared" si="198"/>
        <v>0</v>
      </c>
      <c r="AA465" s="106">
        <f t="shared" si="199"/>
        <v>7.3250000000000016E-3</v>
      </c>
      <c r="AB465" s="106">
        <f t="shared" si="200"/>
        <v>0</v>
      </c>
      <c r="AC465" s="106">
        <f t="shared" si="201"/>
        <v>0</v>
      </c>
      <c r="AD465" s="106">
        <f t="shared" si="202"/>
        <v>0</v>
      </c>
      <c r="AE465" s="106">
        <f t="shared" si="203"/>
        <v>0</v>
      </c>
      <c r="AF465" s="172">
        <f t="shared" si="209"/>
        <v>7.3250000000000016E-3</v>
      </c>
      <c r="AG465" s="106">
        <f t="shared" si="204"/>
        <v>0</v>
      </c>
      <c r="AH465" s="106">
        <f t="shared" si="205"/>
        <v>0</v>
      </c>
      <c r="AI465" s="106">
        <f t="shared" si="206"/>
        <v>0</v>
      </c>
      <c r="AJ465" s="106">
        <f t="shared" si="207"/>
        <v>0</v>
      </c>
      <c r="AK465" s="106">
        <f t="shared" si="212"/>
        <v>7.3250000000000016E-3</v>
      </c>
      <c r="AL465" s="107">
        <f t="shared" si="208"/>
        <v>6.2628750000000011</v>
      </c>
    </row>
    <row r="466" spans="1:40" ht="12.75">
      <c r="A466" s="89">
        <v>15</v>
      </c>
      <c r="B466" s="89">
        <v>29</v>
      </c>
      <c r="C466" s="96">
        <v>0.27500000000000002</v>
      </c>
      <c r="D466" s="96">
        <v>0.29499999999999998</v>
      </c>
      <c r="E466" s="97">
        <v>3.13</v>
      </c>
      <c r="F466" s="102">
        <f t="shared" si="185"/>
        <v>0.19967511302272775</v>
      </c>
      <c r="G466" s="89">
        <v>14</v>
      </c>
      <c r="H466" s="103">
        <f t="shared" si="195"/>
        <v>25.333333333333332</v>
      </c>
      <c r="I466" s="103">
        <f t="shared" si="196"/>
        <v>1.0499999999999998</v>
      </c>
      <c r="J466" s="89" t="s">
        <v>78</v>
      </c>
      <c r="K466" s="89">
        <v>2</v>
      </c>
      <c r="L466" s="105">
        <f t="shared" si="210"/>
        <v>2.98</v>
      </c>
      <c r="M466" s="89">
        <v>2.8</v>
      </c>
      <c r="S466" s="89">
        <v>0.18</v>
      </c>
      <c r="X466" s="106">
        <f t="shared" si="211"/>
        <v>8.3678399999999997E-3</v>
      </c>
      <c r="Y466" s="106">
        <f t="shared" si="197"/>
        <v>6.9999999999999993E-3</v>
      </c>
      <c r="Z466" s="106">
        <f t="shared" si="198"/>
        <v>0</v>
      </c>
      <c r="AA466" s="106">
        <f t="shared" si="199"/>
        <v>0</v>
      </c>
      <c r="AB466" s="106">
        <f t="shared" si="200"/>
        <v>0</v>
      </c>
      <c r="AC466" s="106">
        <f t="shared" si="201"/>
        <v>0</v>
      </c>
      <c r="AD466" s="106">
        <f t="shared" si="202"/>
        <v>0</v>
      </c>
      <c r="AE466" s="106">
        <f t="shared" si="203"/>
        <v>0</v>
      </c>
      <c r="AF466" s="172">
        <f t="shared" si="209"/>
        <v>6.9999999999999993E-3</v>
      </c>
      <c r="AG466" s="106">
        <f t="shared" si="204"/>
        <v>0</v>
      </c>
      <c r="AH466" s="106">
        <f t="shared" si="205"/>
        <v>0</v>
      </c>
      <c r="AI466" s="106">
        <f t="shared" si="206"/>
        <v>4.4999999999999999E-4</v>
      </c>
      <c r="AJ466" s="106">
        <f t="shared" si="207"/>
        <v>0</v>
      </c>
      <c r="AK466" s="106">
        <f t="shared" si="212"/>
        <v>7.45E-3</v>
      </c>
      <c r="AL466" s="107">
        <f t="shared" si="208"/>
        <v>6.7409999999999988</v>
      </c>
      <c r="AM466" s="108">
        <f>SUM(M466:S466)</f>
        <v>2.98</v>
      </c>
      <c r="AN466" s="108"/>
    </row>
    <row r="467" spans="1:40" ht="12.75">
      <c r="A467" s="89">
        <v>15</v>
      </c>
      <c r="B467" s="89">
        <v>29</v>
      </c>
      <c r="C467" s="96">
        <v>0.27500000000000002</v>
      </c>
      <c r="D467" s="96">
        <v>0.29499999999999998</v>
      </c>
      <c r="E467" s="97">
        <v>3.13</v>
      </c>
      <c r="F467" s="102">
        <f t="shared" si="185"/>
        <v>0.19967511302272775</v>
      </c>
      <c r="G467" s="89">
        <v>14</v>
      </c>
      <c r="H467" s="103">
        <f t="shared" si="195"/>
        <v>25.333333333333332</v>
      </c>
      <c r="I467" s="103">
        <f t="shared" si="196"/>
        <v>1.1475000000000002</v>
      </c>
      <c r="J467" s="89" t="s">
        <v>78</v>
      </c>
      <c r="K467" s="89">
        <v>3</v>
      </c>
      <c r="L467" s="105">
        <f t="shared" si="210"/>
        <v>3.13</v>
      </c>
      <c r="O467" s="89">
        <v>3.06</v>
      </c>
      <c r="Q467" s="89">
        <v>7.0000000000000007E-2</v>
      </c>
      <c r="X467" s="106">
        <f t="shared" si="211"/>
        <v>8.7890399999999997E-3</v>
      </c>
      <c r="Y467" s="106">
        <f t="shared" si="197"/>
        <v>0</v>
      </c>
      <c r="Z467" s="106">
        <f t="shared" si="198"/>
        <v>0</v>
      </c>
      <c r="AA467" s="106">
        <f t="shared" si="199"/>
        <v>7.6500000000000014E-3</v>
      </c>
      <c r="AB467" s="106">
        <f t="shared" si="200"/>
        <v>0</v>
      </c>
      <c r="AC467" s="106">
        <f t="shared" si="201"/>
        <v>0</v>
      </c>
      <c r="AD467" s="106">
        <f t="shared" si="202"/>
        <v>0</v>
      </c>
      <c r="AE467" s="106">
        <f t="shared" si="203"/>
        <v>0</v>
      </c>
      <c r="AF467" s="172">
        <f t="shared" si="209"/>
        <v>7.6500000000000014E-3</v>
      </c>
      <c r="AG467" s="106">
        <f t="shared" si="204"/>
        <v>1.7500000000000003E-4</v>
      </c>
      <c r="AH467" s="106">
        <f t="shared" si="205"/>
        <v>0</v>
      </c>
      <c r="AI467" s="106">
        <f t="shared" si="206"/>
        <v>0</v>
      </c>
      <c r="AJ467" s="106">
        <f t="shared" si="207"/>
        <v>0</v>
      </c>
      <c r="AK467" s="106">
        <f t="shared" si="212"/>
        <v>7.8250000000000004E-3</v>
      </c>
      <c r="AL467" s="107">
        <f t="shared" si="208"/>
        <v>6.540750000000001</v>
      </c>
      <c r="AM467" s="108">
        <f>SUM(O467:Q467)</f>
        <v>3.13</v>
      </c>
      <c r="AN467" s="108"/>
    </row>
    <row r="468" spans="1:40" ht="12.75">
      <c r="A468" s="89">
        <v>15</v>
      </c>
      <c r="B468" s="89">
        <v>29</v>
      </c>
      <c r="C468" s="96">
        <v>0.27500000000000002</v>
      </c>
      <c r="D468" s="96">
        <v>0.29499999999999998</v>
      </c>
      <c r="E468" s="97">
        <v>3.13</v>
      </c>
      <c r="F468" s="102">
        <f t="shared" si="185"/>
        <v>0.19967511302272775</v>
      </c>
      <c r="G468" s="89">
        <v>14</v>
      </c>
      <c r="H468" s="103">
        <f t="shared" si="195"/>
        <v>25.333333333333332</v>
      </c>
      <c r="I468" s="103">
        <f t="shared" si="196"/>
        <v>1.1250000000000002</v>
      </c>
      <c r="J468" s="89" t="s">
        <v>78</v>
      </c>
      <c r="K468" s="89">
        <v>4</v>
      </c>
      <c r="L468" s="105">
        <f t="shared" si="210"/>
        <v>3</v>
      </c>
      <c r="P468" s="89">
        <v>3</v>
      </c>
      <c r="X468" s="106">
        <f t="shared" si="211"/>
        <v>8.4239999999999992E-3</v>
      </c>
      <c r="Y468" s="106">
        <f t="shared" si="197"/>
        <v>0</v>
      </c>
      <c r="Z468" s="106">
        <f t="shared" si="198"/>
        <v>0</v>
      </c>
      <c r="AA468" s="106">
        <f t="shared" si="199"/>
        <v>0</v>
      </c>
      <c r="AB468" s="106">
        <f t="shared" si="200"/>
        <v>7.5000000000000015E-3</v>
      </c>
      <c r="AC468" s="106">
        <f t="shared" si="201"/>
        <v>0</v>
      </c>
      <c r="AD468" s="106">
        <f t="shared" si="202"/>
        <v>0</v>
      </c>
      <c r="AE468" s="106">
        <f t="shared" si="203"/>
        <v>0</v>
      </c>
      <c r="AF468" s="172">
        <f t="shared" si="209"/>
        <v>7.5000000000000015E-3</v>
      </c>
      <c r="AG468" s="106">
        <f t="shared" si="204"/>
        <v>0</v>
      </c>
      <c r="AH468" s="106">
        <f t="shared" si="205"/>
        <v>0</v>
      </c>
      <c r="AI468" s="106">
        <f t="shared" si="206"/>
        <v>0</v>
      </c>
      <c r="AJ468" s="106">
        <f t="shared" si="207"/>
        <v>0</v>
      </c>
      <c r="AK468" s="106">
        <f t="shared" si="212"/>
        <v>7.5000000000000015E-3</v>
      </c>
      <c r="AL468" s="107">
        <f t="shared" si="208"/>
        <v>6.1425000000000001</v>
      </c>
    </row>
    <row r="469" spans="1:40" ht="12.75">
      <c r="A469" s="89">
        <v>15</v>
      </c>
      <c r="B469" s="89">
        <v>29</v>
      </c>
      <c r="C469" s="96">
        <v>0.27500000000000002</v>
      </c>
      <c r="D469" s="96">
        <v>0.29499999999999998</v>
      </c>
      <c r="E469" s="97">
        <v>3.13</v>
      </c>
      <c r="F469" s="102">
        <f t="shared" si="185"/>
        <v>0.19967511302272775</v>
      </c>
      <c r="G469" s="89">
        <v>14</v>
      </c>
      <c r="H469" s="103">
        <f t="shared" si="195"/>
        <v>25.333333333333332</v>
      </c>
      <c r="I469" s="103">
        <f t="shared" si="196"/>
        <v>0</v>
      </c>
      <c r="J469" s="89" t="s">
        <v>79</v>
      </c>
      <c r="K469" s="89">
        <v>0</v>
      </c>
      <c r="L469" s="97">
        <v>3.13</v>
      </c>
      <c r="X469" s="106">
        <f>L469*VLOOKUP(J469,dimension,2,FALSE)*VLOOKUP(J469,dimension,3,FALSE)*K469</f>
        <v>0</v>
      </c>
      <c r="Y469" s="106">
        <f t="shared" si="197"/>
        <v>0</v>
      </c>
      <c r="Z469" s="106">
        <f t="shared" si="198"/>
        <v>0</v>
      </c>
      <c r="AA469" s="106">
        <f t="shared" si="199"/>
        <v>0</v>
      </c>
      <c r="AB469" s="106">
        <f t="shared" si="200"/>
        <v>0</v>
      </c>
      <c r="AC469" s="106">
        <f t="shared" si="201"/>
        <v>0</v>
      </c>
      <c r="AD469" s="106">
        <f t="shared" si="202"/>
        <v>0</v>
      </c>
      <c r="AE469" s="106">
        <f t="shared" si="203"/>
        <v>0</v>
      </c>
      <c r="AF469" s="172">
        <f t="shared" si="209"/>
        <v>0</v>
      </c>
      <c r="AG469" s="106">
        <f t="shared" si="204"/>
        <v>0</v>
      </c>
      <c r="AH469" s="106">
        <f t="shared" si="205"/>
        <v>0</v>
      </c>
      <c r="AI469" s="106">
        <f t="shared" si="206"/>
        <v>0</v>
      </c>
      <c r="AJ469" s="106">
        <f t="shared" si="207"/>
        <v>0</v>
      </c>
      <c r="AK469" s="106">
        <f>L469*VLOOKUP(J469,dimension,4,FALSE)*VLOOKUP(J469,dimension,5,FALSE)*K469</f>
        <v>0</v>
      </c>
      <c r="AL469" s="107">
        <f t="shared" si="208"/>
        <v>0</v>
      </c>
    </row>
    <row r="470" spans="1:40" ht="12.75">
      <c r="A470" s="89">
        <v>16</v>
      </c>
      <c r="B470" s="89">
        <v>30</v>
      </c>
      <c r="C470" s="96">
        <v>0.32500000000000001</v>
      </c>
      <c r="D470" s="96">
        <v>0.33500000000000002</v>
      </c>
      <c r="E470" s="97">
        <v>3.24</v>
      </c>
      <c r="F470" s="102">
        <f t="shared" ref="F470:F533" si="213">SUMSQ(AVERAGE(C470:D470)/2)*PI()*E470</f>
        <v>0.27711674638050215</v>
      </c>
      <c r="G470" s="89">
        <v>22</v>
      </c>
      <c r="H470" s="103">
        <f t="shared" si="195"/>
        <v>36</v>
      </c>
      <c r="I470" s="103">
        <f t="shared" si="196"/>
        <v>1.1812499999999999</v>
      </c>
      <c r="J470" s="89" t="s">
        <v>74</v>
      </c>
      <c r="K470" s="89">
        <v>1</v>
      </c>
      <c r="L470" s="105">
        <f t="shared" ref="L470:L483" si="214">SUM(M470:V470)</f>
        <v>3.2399999999999998</v>
      </c>
      <c r="M470" s="89">
        <v>2.15</v>
      </c>
      <c r="N470" s="89">
        <v>1</v>
      </c>
      <c r="Q470" s="89">
        <v>0.09</v>
      </c>
      <c r="X470" s="106">
        <f t="shared" ref="X470:X483" si="215">L470*VLOOKUP(J470,dimension,2,FALSE)*VLOOKUP(J470,dimension,3,FALSE)</f>
        <v>9.9791999999999988E-3</v>
      </c>
      <c r="Y470" s="106">
        <f t="shared" si="197"/>
        <v>5.3750000000000004E-3</v>
      </c>
      <c r="Z470" s="106">
        <f t="shared" si="198"/>
        <v>2.5000000000000005E-3</v>
      </c>
      <c r="AA470" s="106">
        <f t="shared" si="199"/>
        <v>0</v>
      </c>
      <c r="AB470" s="106">
        <f t="shared" si="200"/>
        <v>0</v>
      </c>
      <c r="AC470" s="106">
        <f t="shared" si="201"/>
        <v>0</v>
      </c>
      <c r="AD470" s="106">
        <f t="shared" si="202"/>
        <v>0</v>
      </c>
      <c r="AE470" s="106">
        <f t="shared" si="203"/>
        <v>0</v>
      </c>
      <c r="AF470" s="172">
        <f t="shared" si="209"/>
        <v>7.8750000000000001E-3</v>
      </c>
      <c r="AG470" s="106">
        <f t="shared" si="204"/>
        <v>2.2499999999999999E-4</v>
      </c>
      <c r="AH470" s="106">
        <f t="shared" si="205"/>
        <v>0</v>
      </c>
      <c r="AI470" s="106">
        <f t="shared" si="206"/>
        <v>0</v>
      </c>
      <c r="AJ470" s="106">
        <f t="shared" si="207"/>
        <v>0</v>
      </c>
      <c r="AK470" s="106">
        <f t="shared" ref="AK470:AK483" si="216">L470*VLOOKUP(J470,dimension,4,FALSE)*VLOOKUP(J470,dimension,5,FALSE)</f>
        <v>8.1000000000000013E-3</v>
      </c>
      <c r="AL470" s="107">
        <f t="shared" si="208"/>
        <v>7.5836249999999987</v>
      </c>
    </row>
    <row r="471" spans="1:40" ht="12.75">
      <c r="A471" s="89">
        <v>16</v>
      </c>
      <c r="B471" s="89">
        <v>30</v>
      </c>
      <c r="C471" s="96">
        <v>0.32500000000000001</v>
      </c>
      <c r="D471" s="96">
        <v>0.33500000000000002</v>
      </c>
      <c r="E471" s="97">
        <v>3.24</v>
      </c>
      <c r="F471" s="102">
        <f t="shared" si="213"/>
        <v>0.27711674638050215</v>
      </c>
      <c r="G471" s="89">
        <v>22</v>
      </c>
      <c r="H471" s="103">
        <f t="shared" si="195"/>
        <v>36</v>
      </c>
      <c r="I471" s="103">
        <f t="shared" si="196"/>
        <v>0.91125000000000012</v>
      </c>
      <c r="J471" s="89" t="s">
        <v>74</v>
      </c>
      <c r="K471" s="89">
        <v>2</v>
      </c>
      <c r="L471" s="105">
        <f t="shared" si="214"/>
        <v>3.25</v>
      </c>
      <c r="P471" s="89">
        <v>2.4300000000000002</v>
      </c>
      <c r="Q471" s="89">
        <v>0.82</v>
      </c>
      <c r="X471" s="106">
        <f t="shared" si="215"/>
        <v>1.001E-2</v>
      </c>
      <c r="Y471" s="106">
        <f t="shared" si="197"/>
        <v>0</v>
      </c>
      <c r="Z471" s="106">
        <f t="shared" si="198"/>
        <v>0</v>
      </c>
      <c r="AA471" s="106">
        <f t="shared" si="199"/>
        <v>0</v>
      </c>
      <c r="AB471" s="106">
        <f t="shared" si="200"/>
        <v>6.0750000000000005E-3</v>
      </c>
      <c r="AC471" s="106">
        <f t="shared" si="201"/>
        <v>0</v>
      </c>
      <c r="AD471" s="106">
        <f t="shared" si="202"/>
        <v>0</v>
      </c>
      <c r="AE471" s="106">
        <f t="shared" si="203"/>
        <v>0</v>
      </c>
      <c r="AF471" s="172">
        <f t="shared" si="209"/>
        <v>6.0750000000000005E-3</v>
      </c>
      <c r="AG471" s="106">
        <f t="shared" si="204"/>
        <v>2.0500000000000002E-3</v>
      </c>
      <c r="AH471" s="106">
        <f t="shared" si="205"/>
        <v>0</v>
      </c>
      <c r="AI471" s="106">
        <f t="shared" si="206"/>
        <v>0</v>
      </c>
      <c r="AJ471" s="106">
        <f t="shared" si="207"/>
        <v>0</v>
      </c>
      <c r="AK471" s="106">
        <f t="shared" si="216"/>
        <v>8.1250000000000003E-3</v>
      </c>
      <c r="AL471" s="107">
        <f t="shared" si="208"/>
        <v>4.9754250000000004</v>
      </c>
    </row>
    <row r="472" spans="1:40" ht="12.75">
      <c r="A472" s="89">
        <v>16</v>
      </c>
      <c r="B472" s="89">
        <v>30</v>
      </c>
      <c r="C472" s="96">
        <v>0.32500000000000001</v>
      </c>
      <c r="D472" s="96">
        <v>0.33500000000000002</v>
      </c>
      <c r="E472" s="97">
        <v>3.24</v>
      </c>
      <c r="F472" s="102">
        <f t="shared" si="213"/>
        <v>0.27711674638050215</v>
      </c>
      <c r="G472" s="89">
        <v>22</v>
      </c>
      <c r="H472" s="103">
        <f t="shared" si="195"/>
        <v>36</v>
      </c>
      <c r="I472" s="103">
        <f t="shared" si="196"/>
        <v>1.14375</v>
      </c>
      <c r="J472" s="89" t="s">
        <v>74</v>
      </c>
      <c r="K472" s="89">
        <v>3</v>
      </c>
      <c r="L472" s="105">
        <f t="shared" si="214"/>
        <v>3.2399999999999998</v>
      </c>
      <c r="M472" s="89">
        <v>1.06</v>
      </c>
      <c r="P472" s="89">
        <v>1.99</v>
      </c>
      <c r="Q472" s="89">
        <v>0.14000000000000001</v>
      </c>
      <c r="R472" s="89">
        <v>0.05</v>
      </c>
      <c r="W472" s="89" t="s">
        <v>105</v>
      </c>
      <c r="X472" s="106">
        <f t="shared" si="215"/>
        <v>9.9791999999999988E-3</v>
      </c>
      <c r="Y472" s="106">
        <f t="shared" si="197"/>
        <v>2.6500000000000004E-3</v>
      </c>
      <c r="Z472" s="106">
        <f t="shared" si="198"/>
        <v>0</v>
      </c>
      <c r="AA472" s="106">
        <f t="shared" si="199"/>
        <v>0</v>
      </c>
      <c r="AB472" s="106">
        <f t="shared" si="200"/>
        <v>4.9750000000000003E-3</v>
      </c>
      <c r="AC472" s="106">
        <f t="shared" si="201"/>
        <v>0</v>
      </c>
      <c r="AD472" s="106">
        <f t="shared" si="202"/>
        <v>0</v>
      </c>
      <c r="AE472" s="106">
        <f t="shared" si="203"/>
        <v>0</v>
      </c>
      <c r="AF472" s="172">
        <f t="shared" si="209"/>
        <v>7.6250000000000007E-3</v>
      </c>
      <c r="AG472" s="106">
        <f t="shared" si="204"/>
        <v>3.5000000000000005E-4</v>
      </c>
      <c r="AH472" s="106">
        <f t="shared" si="205"/>
        <v>1.2500000000000003E-4</v>
      </c>
      <c r="AI472" s="106">
        <f t="shared" si="206"/>
        <v>0</v>
      </c>
      <c r="AJ472" s="106">
        <f t="shared" si="207"/>
        <v>0</v>
      </c>
      <c r="AK472" s="106">
        <f t="shared" si="216"/>
        <v>8.1000000000000013E-3</v>
      </c>
      <c r="AL472" s="107">
        <f t="shared" si="208"/>
        <v>6.6264749999999992</v>
      </c>
    </row>
    <row r="473" spans="1:40" ht="12.75">
      <c r="A473" s="89">
        <v>16</v>
      </c>
      <c r="B473" s="89">
        <v>30</v>
      </c>
      <c r="C473" s="96">
        <v>0.32500000000000001</v>
      </c>
      <c r="D473" s="96">
        <v>0.33500000000000002</v>
      </c>
      <c r="E473" s="97">
        <v>3.24</v>
      </c>
      <c r="F473" s="102">
        <f t="shared" si="213"/>
        <v>0.27711674638050215</v>
      </c>
      <c r="G473" s="89">
        <v>22</v>
      </c>
      <c r="H473" s="103">
        <f t="shared" si="195"/>
        <v>36</v>
      </c>
      <c r="I473" s="103">
        <f t="shared" si="196"/>
        <v>1.125</v>
      </c>
      <c r="J473" s="89" t="s">
        <v>74</v>
      </c>
      <c r="K473" s="89">
        <v>4</v>
      </c>
      <c r="L473" s="105">
        <f t="shared" si="214"/>
        <v>3.09</v>
      </c>
      <c r="M473" s="89">
        <v>2.33</v>
      </c>
      <c r="Q473" s="89">
        <v>0.09</v>
      </c>
      <c r="V473" s="89">
        <v>0.67</v>
      </c>
      <c r="X473" s="106">
        <f t="shared" si="215"/>
        <v>9.5172E-3</v>
      </c>
      <c r="Y473" s="106">
        <f t="shared" si="197"/>
        <v>5.8250000000000003E-3</v>
      </c>
      <c r="Z473" s="106">
        <f t="shared" si="198"/>
        <v>0</v>
      </c>
      <c r="AA473" s="106">
        <f t="shared" si="199"/>
        <v>0</v>
      </c>
      <c r="AB473" s="106">
        <f t="shared" si="200"/>
        <v>0</v>
      </c>
      <c r="AC473" s="106">
        <f t="shared" si="201"/>
        <v>0</v>
      </c>
      <c r="AD473" s="106">
        <f t="shared" si="202"/>
        <v>1.6750000000000003E-3</v>
      </c>
      <c r="AE473" s="106">
        <f t="shared" si="203"/>
        <v>0</v>
      </c>
      <c r="AF473" s="172">
        <f t="shared" si="209"/>
        <v>7.5000000000000006E-3</v>
      </c>
      <c r="AG473" s="106">
        <f t="shared" si="204"/>
        <v>2.2499999999999999E-4</v>
      </c>
      <c r="AH473" s="106">
        <f t="shared" si="205"/>
        <v>0</v>
      </c>
      <c r="AI473" s="106">
        <f t="shared" si="206"/>
        <v>0</v>
      </c>
      <c r="AJ473" s="106">
        <f t="shared" si="207"/>
        <v>0</v>
      </c>
      <c r="AK473" s="106">
        <f t="shared" si="216"/>
        <v>7.7250000000000001E-3</v>
      </c>
      <c r="AL473" s="107">
        <f t="shared" si="208"/>
        <v>6.8606999999999996</v>
      </c>
    </row>
    <row r="474" spans="1:40" ht="12.75">
      <c r="A474" s="89">
        <v>16</v>
      </c>
      <c r="B474" s="89">
        <v>30</v>
      </c>
      <c r="C474" s="96">
        <v>0.32500000000000001</v>
      </c>
      <c r="D474" s="96">
        <v>0.33500000000000002</v>
      </c>
      <c r="E474" s="97">
        <v>3.24</v>
      </c>
      <c r="F474" s="102">
        <f t="shared" si="213"/>
        <v>0.27711674638050215</v>
      </c>
      <c r="G474" s="89">
        <v>22</v>
      </c>
      <c r="H474" s="103">
        <f t="shared" si="195"/>
        <v>36</v>
      </c>
      <c r="I474" s="103">
        <f t="shared" si="196"/>
        <v>0.75</v>
      </c>
      <c r="J474" s="89" t="s">
        <v>74</v>
      </c>
      <c r="K474" s="89">
        <v>5</v>
      </c>
      <c r="L474" s="105">
        <f t="shared" si="214"/>
        <v>3.0700000000000003</v>
      </c>
      <c r="M474" s="89">
        <v>1.28</v>
      </c>
      <c r="Q474" s="89">
        <v>0.13</v>
      </c>
      <c r="R474" s="89">
        <v>0.94</v>
      </c>
      <c r="V474" s="89">
        <v>0.72</v>
      </c>
      <c r="X474" s="106">
        <f t="shared" si="215"/>
        <v>9.4556000000000015E-3</v>
      </c>
      <c r="Y474" s="106">
        <f t="shared" si="197"/>
        <v>3.2000000000000002E-3</v>
      </c>
      <c r="Z474" s="106">
        <f t="shared" si="198"/>
        <v>0</v>
      </c>
      <c r="AA474" s="106">
        <f t="shared" si="199"/>
        <v>0</v>
      </c>
      <c r="AB474" s="106">
        <f t="shared" si="200"/>
        <v>0</v>
      </c>
      <c r="AC474" s="106">
        <f t="shared" si="201"/>
        <v>0</v>
      </c>
      <c r="AD474" s="106">
        <f t="shared" si="202"/>
        <v>1.8E-3</v>
      </c>
      <c r="AE474" s="106">
        <f t="shared" si="203"/>
        <v>0</v>
      </c>
      <c r="AF474" s="172">
        <f t="shared" si="209"/>
        <v>5.0000000000000001E-3</v>
      </c>
      <c r="AG474" s="106">
        <f t="shared" si="204"/>
        <v>3.2500000000000004E-4</v>
      </c>
      <c r="AH474" s="106">
        <f t="shared" si="205"/>
        <v>2.3500000000000001E-3</v>
      </c>
      <c r="AI474" s="106">
        <f t="shared" si="206"/>
        <v>0</v>
      </c>
      <c r="AJ474" s="106">
        <f t="shared" si="207"/>
        <v>0</v>
      </c>
      <c r="AK474" s="106">
        <f t="shared" si="216"/>
        <v>7.6750000000000013E-3</v>
      </c>
      <c r="AL474" s="107">
        <f t="shared" si="208"/>
        <v>4.4261999999999997</v>
      </c>
    </row>
    <row r="475" spans="1:40" ht="12.75">
      <c r="A475" s="89">
        <v>16</v>
      </c>
      <c r="B475" s="89">
        <v>30</v>
      </c>
      <c r="C475" s="96">
        <v>0.32500000000000001</v>
      </c>
      <c r="D475" s="96">
        <v>0.33500000000000002</v>
      </c>
      <c r="E475" s="97">
        <v>3.24</v>
      </c>
      <c r="F475" s="102">
        <f t="shared" si="213"/>
        <v>0.27711674638050215</v>
      </c>
      <c r="G475" s="89">
        <v>22</v>
      </c>
      <c r="H475" s="103">
        <f t="shared" si="195"/>
        <v>36</v>
      </c>
      <c r="I475" s="103">
        <f t="shared" si="196"/>
        <v>0.9</v>
      </c>
      <c r="J475" s="89" t="s">
        <v>74</v>
      </c>
      <c r="K475" s="89">
        <v>6</v>
      </c>
      <c r="L475" s="105">
        <f t="shared" si="214"/>
        <v>3.26</v>
      </c>
      <c r="M475" s="89">
        <v>1.2</v>
      </c>
      <c r="N475" s="89">
        <v>1.2</v>
      </c>
      <c r="R475" s="89">
        <v>0.86</v>
      </c>
      <c r="X475" s="106">
        <f t="shared" si="215"/>
        <v>1.0040800000000001E-2</v>
      </c>
      <c r="Y475" s="106">
        <f t="shared" si="197"/>
        <v>3.0000000000000001E-3</v>
      </c>
      <c r="Z475" s="106">
        <f t="shared" si="198"/>
        <v>3.0000000000000001E-3</v>
      </c>
      <c r="AA475" s="106">
        <f t="shared" si="199"/>
        <v>0</v>
      </c>
      <c r="AB475" s="106">
        <f t="shared" si="200"/>
        <v>0</v>
      </c>
      <c r="AC475" s="106">
        <f t="shared" si="201"/>
        <v>0</v>
      </c>
      <c r="AD475" s="106">
        <f t="shared" si="202"/>
        <v>0</v>
      </c>
      <c r="AE475" s="106">
        <f t="shared" si="203"/>
        <v>0</v>
      </c>
      <c r="AF475" s="172">
        <f t="shared" si="209"/>
        <v>6.0000000000000001E-3</v>
      </c>
      <c r="AG475" s="106">
        <f t="shared" si="204"/>
        <v>0</v>
      </c>
      <c r="AH475" s="106">
        <f t="shared" si="205"/>
        <v>2.1500000000000004E-3</v>
      </c>
      <c r="AI475" s="106">
        <f t="shared" si="206"/>
        <v>0</v>
      </c>
      <c r="AJ475" s="106">
        <f t="shared" si="207"/>
        <v>0</v>
      </c>
      <c r="AK475" s="106">
        <f t="shared" si="216"/>
        <v>8.150000000000001E-3</v>
      </c>
      <c r="AL475" s="107">
        <f t="shared" si="208"/>
        <v>5.7779999999999996</v>
      </c>
    </row>
    <row r="476" spans="1:40" ht="12.75">
      <c r="A476" s="89">
        <v>16</v>
      </c>
      <c r="B476" s="89">
        <v>30</v>
      </c>
      <c r="C476" s="96">
        <v>0.32500000000000001</v>
      </c>
      <c r="D476" s="96">
        <v>0.33500000000000002</v>
      </c>
      <c r="E476" s="97">
        <v>3.24</v>
      </c>
      <c r="F476" s="102">
        <f t="shared" si="213"/>
        <v>0.27711674638050215</v>
      </c>
      <c r="G476" s="89">
        <v>22</v>
      </c>
      <c r="H476" s="103">
        <f t="shared" si="195"/>
        <v>36</v>
      </c>
      <c r="I476" s="103">
        <f t="shared" si="196"/>
        <v>0.90375000000000016</v>
      </c>
      <c r="J476" s="89" t="s">
        <v>74</v>
      </c>
      <c r="K476" s="89">
        <v>7</v>
      </c>
      <c r="L476" s="105">
        <f t="shared" si="214"/>
        <v>3.02</v>
      </c>
      <c r="M476" s="89">
        <v>1.99</v>
      </c>
      <c r="Q476" s="89">
        <v>0.21</v>
      </c>
      <c r="R476" s="89">
        <v>0.4</v>
      </c>
      <c r="U476" s="89">
        <v>0.42</v>
      </c>
      <c r="X476" s="106">
        <f t="shared" si="215"/>
        <v>9.3016000000000001E-3</v>
      </c>
      <c r="Y476" s="106">
        <f t="shared" si="197"/>
        <v>4.9750000000000003E-3</v>
      </c>
      <c r="Z476" s="106">
        <f t="shared" si="198"/>
        <v>0</v>
      </c>
      <c r="AA476" s="106">
        <f t="shared" si="199"/>
        <v>0</v>
      </c>
      <c r="AB476" s="106">
        <f t="shared" si="200"/>
        <v>0</v>
      </c>
      <c r="AC476" s="106">
        <f t="shared" si="201"/>
        <v>1.0500000000000002E-3</v>
      </c>
      <c r="AD476" s="106">
        <f t="shared" si="202"/>
        <v>0</v>
      </c>
      <c r="AE476" s="106">
        <f t="shared" si="203"/>
        <v>0</v>
      </c>
      <c r="AF476" s="172">
        <f t="shared" si="209"/>
        <v>6.0250000000000008E-3</v>
      </c>
      <c r="AG476" s="106">
        <f t="shared" si="204"/>
        <v>5.2500000000000008E-4</v>
      </c>
      <c r="AH476" s="106">
        <f t="shared" si="205"/>
        <v>1.0000000000000002E-3</v>
      </c>
      <c r="AI476" s="106">
        <f t="shared" si="206"/>
        <v>0</v>
      </c>
      <c r="AJ476" s="106">
        <f t="shared" si="207"/>
        <v>0</v>
      </c>
      <c r="AK476" s="106">
        <f t="shared" si="216"/>
        <v>7.5500000000000012E-3</v>
      </c>
      <c r="AL476" s="107">
        <f t="shared" si="208"/>
        <v>5.4996749999999999</v>
      </c>
    </row>
    <row r="477" spans="1:40" ht="12.75">
      <c r="A477" s="89">
        <v>16</v>
      </c>
      <c r="B477" s="89">
        <v>30</v>
      </c>
      <c r="C477" s="96">
        <v>0.32500000000000001</v>
      </c>
      <c r="D477" s="96">
        <v>0.33500000000000002</v>
      </c>
      <c r="E477" s="97">
        <v>3.24</v>
      </c>
      <c r="F477" s="102">
        <f t="shared" si="213"/>
        <v>0.27711674638050215</v>
      </c>
      <c r="G477" s="89">
        <v>22</v>
      </c>
      <c r="H477" s="103">
        <f t="shared" si="195"/>
        <v>36</v>
      </c>
      <c r="I477" s="103">
        <f t="shared" si="196"/>
        <v>0.89625000000000021</v>
      </c>
      <c r="J477" s="89" t="s">
        <v>74</v>
      </c>
      <c r="K477" s="89">
        <v>8</v>
      </c>
      <c r="L477" s="105">
        <f t="shared" si="214"/>
        <v>3.24</v>
      </c>
      <c r="M477" s="89">
        <v>0.91</v>
      </c>
      <c r="N477" s="89">
        <v>1.48</v>
      </c>
      <c r="Q477" s="89">
        <v>0.85</v>
      </c>
      <c r="X477" s="106">
        <f t="shared" si="215"/>
        <v>9.9792000000000006E-3</v>
      </c>
      <c r="Y477" s="106">
        <f t="shared" si="197"/>
        <v>2.2750000000000005E-3</v>
      </c>
      <c r="Z477" s="106">
        <f t="shared" si="198"/>
        <v>3.7000000000000002E-3</v>
      </c>
      <c r="AA477" s="106">
        <f t="shared" si="199"/>
        <v>0</v>
      </c>
      <c r="AB477" s="106">
        <f t="shared" si="200"/>
        <v>0</v>
      </c>
      <c r="AC477" s="106">
        <f t="shared" si="201"/>
        <v>0</v>
      </c>
      <c r="AD477" s="106">
        <f t="shared" si="202"/>
        <v>0</v>
      </c>
      <c r="AE477" s="106">
        <f t="shared" si="203"/>
        <v>0</v>
      </c>
      <c r="AF477" s="172">
        <f t="shared" si="209"/>
        <v>5.9750000000000011E-3</v>
      </c>
      <c r="AG477" s="106">
        <f t="shared" si="204"/>
        <v>2.1250000000000002E-3</v>
      </c>
      <c r="AH477" s="106">
        <f t="shared" si="205"/>
        <v>0</v>
      </c>
      <c r="AI477" s="106">
        <f t="shared" si="206"/>
        <v>0</v>
      </c>
      <c r="AJ477" s="106">
        <f t="shared" si="207"/>
        <v>0</v>
      </c>
      <c r="AK477" s="106">
        <f t="shared" si="216"/>
        <v>8.1000000000000013E-3</v>
      </c>
      <c r="AL477" s="107">
        <f t="shared" si="208"/>
        <v>5.7539249999999988</v>
      </c>
    </row>
    <row r="478" spans="1:40" ht="12.75">
      <c r="A478" s="89">
        <v>16</v>
      </c>
      <c r="B478" s="89">
        <v>30</v>
      </c>
      <c r="C478" s="96">
        <v>0.32500000000000001</v>
      </c>
      <c r="D478" s="96">
        <v>0.33500000000000002</v>
      </c>
      <c r="E478" s="97">
        <v>3.24</v>
      </c>
      <c r="F478" s="102">
        <f t="shared" si="213"/>
        <v>0.27711674638050215</v>
      </c>
      <c r="G478" s="89">
        <v>22</v>
      </c>
      <c r="H478" s="103">
        <f t="shared" si="195"/>
        <v>36</v>
      </c>
      <c r="I478" s="103">
        <f t="shared" si="196"/>
        <v>0.70500000000000007</v>
      </c>
      <c r="J478" s="89" t="s">
        <v>74</v>
      </c>
      <c r="K478" s="89">
        <v>9</v>
      </c>
      <c r="L478" s="105">
        <f t="shared" si="214"/>
        <v>3.2399999999999998</v>
      </c>
      <c r="M478" s="89">
        <v>1.88</v>
      </c>
      <c r="Q478" s="89">
        <v>0.59</v>
      </c>
      <c r="R478" s="89">
        <v>0.77</v>
      </c>
      <c r="X478" s="106">
        <f t="shared" si="215"/>
        <v>9.9791999999999988E-3</v>
      </c>
      <c r="Y478" s="106">
        <f t="shared" si="197"/>
        <v>4.7000000000000002E-3</v>
      </c>
      <c r="Z478" s="106">
        <f t="shared" si="198"/>
        <v>0</v>
      </c>
      <c r="AA478" s="106">
        <f t="shared" si="199"/>
        <v>0</v>
      </c>
      <c r="AB478" s="106">
        <f t="shared" si="200"/>
        <v>0</v>
      </c>
      <c r="AC478" s="106">
        <f t="shared" si="201"/>
        <v>0</v>
      </c>
      <c r="AD478" s="106">
        <f t="shared" si="202"/>
        <v>0</v>
      </c>
      <c r="AE478" s="106">
        <f t="shared" si="203"/>
        <v>0</v>
      </c>
      <c r="AF478" s="172">
        <f t="shared" si="209"/>
        <v>4.7000000000000002E-3</v>
      </c>
      <c r="AG478" s="106">
        <f t="shared" si="204"/>
        <v>1.475E-3</v>
      </c>
      <c r="AH478" s="106">
        <f t="shared" si="205"/>
        <v>1.9250000000000005E-3</v>
      </c>
      <c r="AI478" s="106">
        <f t="shared" si="206"/>
        <v>0</v>
      </c>
      <c r="AJ478" s="106">
        <f t="shared" si="207"/>
        <v>0</v>
      </c>
      <c r="AK478" s="106">
        <f t="shared" si="216"/>
        <v>8.1000000000000013E-3</v>
      </c>
      <c r="AL478" s="107">
        <f t="shared" si="208"/>
        <v>4.5260999999999996</v>
      </c>
    </row>
    <row r="479" spans="1:40" ht="12.75">
      <c r="A479" s="89">
        <v>16</v>
      </c>
      <c r="B479" s="89">
        <v>30</v>
      </c>
      <c r="C479" s="96">
        <v>0.32500000000000001</v>
      </c>
      <c r="D479" s="96">
        <v>0.33500000000000002</v>
      </c>
      <c r="E479" s="97">
        <v>3.24</v>
      </c>
      <c r="F479" s="102">
        <f t="shared" si="213"/>
        <v>0.27711674638050215</v>
      </c>
      <c r="G479" s="89">
        <v>22</v>
      </c>
      <c r="H479" s="103">
        <f t="shared" si="195"/>
        <v>36</v>
      </c>
      <c r="I479" s="103">
        <f t="shared" si="196"/>
        <v>1.1175000000000002</v>
      </c>
      <c r="J479" s="89" t="s">
        <v>74</v>
      </c>
      <c r="K479" s="89">
        <v>10</v>
      </c>
      <c r="L479" s="105">
        <f t="shared" si="214"/>
        <v>3.12</v>
      </c>
      <c r="M479" s="89">
        <v>1.26</v>
      </c>
      <c r="O479" s="89">
        <v>1.72</v>
      </c>
      <c r="Q479" s="89">
        <v>0.14000000000000001</v>
      </c>
      <c r="W479" s="89" t="s">
        <v>112</v>
      </c>
      <c r="X479" s="106">
        <f t="shared" si="215"/>
        <v>9.6096000000000011E-3</v>
      </c>
      <c r="Y479" s="106">
        <f t="shared" si="197"/>
        <v>3.15E-3</v>
      </c>
      <c r="Z479" s="106">
        <f t="shared" si="198"/>
        <v>0</v>
      </c>
      <c r="AA479" s="106">
        <f t="shared" si="199"/>
        <v>4.3000000000000009E-3</v>
      </c>
      <c r="AB479" s="106">
        <f t="shared" si="200"/>
        <v>0</v>
      </c>
      <c r="AC479" s="106">
        <f t="shared" si="201"/>
        <v>0</v>
      </c>
      <c r="AD479" s="106">
        <f t="shared" si="202"/>
        <v>0</v>
      </c>
      <c r="AE479" s="106">
        <f t="shared" si="203"/>
        <v>0</v>
      </c>
      <c r="AF479" s="172">
        <f t="shared" si="209"/>
        <v>7.4500000000000009E-3</v>
      </c>
      <c r="AG479" s="106">
        <f t="shared" si="204"/>
        <v>3.5000000000000005E-4</v>
      </c>
      <c r="AH479" s="106">
        <f t="shared" si="205"/>
        <v>0</v>
      </c>
      <c r="AI479" s="106">
        <f t="shared" si="206"/>
        <v>0</v>
      </c>
      <c r="AJ479" s="106">
        <f t="shared" si="207"/>
        <v>0</v>
      </c>
      <c r="AK479" s="106">
        <f t="shared" si="216"/>
        <v>7.8000000000000014E-3</v>
      </c>
      <c r="AL479" s="107">
        <f t="shared" si="208"/>
        <v>6.7099500000000001</v>
      </c>
    </row>
    <row r="480" spans="1:40" ht="12.75">
      <c r="A480" s="89">
        <v>16</v>
      </c>
      <c r="B480" s="89">
        <v>30</v>
      </c>
      <c r="C480" s="96">
        <v>0.32500000000000001</v>
      </c>
      <c r="D480" s="96">
        <v>0.33500000000000002</v>
      </c>
      <c r="E480" s="97">
        <v>3.24</v>
      </c>
      <c r="F480" s="102">
        <f t="shared" si="213"/>
        <v>0.27711674638050215</v>
      </c>
      <c r="G480" s="89">
        <v>22</v>
      </c>
      <c r="H480" s="103">
        <f t="shared" si="195"/>
        <v>36</v>
      </c>
      <c r="I480" s="103">
        <f t="shared" si="196"/>
        <v>0.95625000000000004</v>
      </c>
      <c r="J480" s="89" t="s">
        <v>78</v>
      </c>
      <c r="K480" s="89">
        <v>1</v>
      </c>
      <c r="L480" s="105">
        <f t="shared" si="214"/>
        <v>2.5499999999999998</v>
      </c>
      <c r="M480" s="89">
        <v>2.5499999999999998</v>
      </c>
      <c r="X480" s="106">
        <f t="shared" si="215"/>
        <v>7.1603999999999999E-3</v>
      </c>
      <c r="Y480" s="106">
        <f t="shared" si="197"/>
        <v>6.3750000000000005E-3</v>
      </c>
      <c r="Z480" s="106">
        <f t="shared" si="198"/>
        <v>0</v>
      </c>
      <c r="AA480" s="106">
        <f t="shared" si="199"/>
        <v>0</v>
      </c>
      <c r="AB480" s="106">
        <f t="shared" si="200"/>
        <v>0</v>
      </c>
      <c r="AC480" s="106">
        <f t="shared" si="201"/>
        <v>0</v>
      </c>
      <c r="AD480" s="106">
        <f t="shared" si="202"/>
        <v>0</v>
      </c>
      <c r="AE480" s="106">
        <f t="shared" si="203"/>
        <v>0</v>
      </c>
      <c r="AF480" s="172">
        <f t="shared" si="209"/>
        <v>6.3750000000000005E-3</v>
      </c>
      <c r="AG480" s="106">
        <f t="shared" si="204"/>
        <v>0</v>
      </c>
      <c r="AH480" s="106">
        <f t="shared" si="205"/>
        <v>0</v>
      </c>
      <c r="AI480" s="106">
        <f t="shared" si="206"/>
        <v>0</v>
      </c>
      <c r="AJ480" s="106">
        <f t="shared" si="207"/>
        <v>0</v>
      </c>
      <c r="AK480" s="106">
        <f t="shared" si="216"/>
        <v>6.3750000000000005E-3</v>
      </c>
      <c r="AL480" s="107">
        <f t="shared" si="208"/>
        <v>6.1391249999999991</v>
      </c>
    </row>
    <row r="481" spans="1:38" ht="12.75">
      <c r="A481" s="89">
        <v>16</v>
      </c>
      <c r="B481" s="89">
        <v>30</v>
      </c>
      <c r="C481" s="96">
        <v>0.32500000000000001</v>
      </c>
      <c r="D481" s="96">
        <v>0.33500000000000002</v>
      </c>
      <c r="E481" s="97">
        <v>3.24</v>
      </c>
      <c r="F481" s="102">
        <f t="shared" si="213"/>
        <v>0.27711674638050215</v>
      </c>
      <c r="G481" s="89">
        <v>22</v>
      </c>
      <c r="H481" s="103">
        <f t="shared" si="195"/>
        <v>36</v>
      </c>
      <c r="I481" s="103">
        <f t="shared" si="196"/>
        <v>1.2150000000000003</v>
      </c>
      <c r="J481" s="89" t="s">
        <v>78</v>
      </c>
      <c r="K481" s="89">
        <v>2</v>
      </c>
      <c r="L481" s="105">
        <f t="shared" si="214"/>
        <v>3.24</v>
      </c>
      <c r="M481" s="89">
        <v>3.24</v>
      </c>
      <c r="X481" s="106">
        <f t="shared" si="215"/>
        <v>9.0979199999999989E-3</v>
      </c>
      <c r="Y481" s="106">
        <f t="shared" si="197"/>
        <v>8.1000000000000013E-3</v>
      </c>
      <c r="Z481" s="106">
        <f t="shared" si="198"/>
        <v>0</v>
      </c>
      <c r="AA481" s="106">
        <f t="shared" si="199"/>
        <v>0</v>
      </c>
      <c r="AB481" s="106">
        <f t="shared" si="200"/>
        <v>0</v>
      </c>
      <c r="AC481" s="106">
        <f t="shared" si="201"/>
        <v>0</v>
      </c>
      <c r="AD481" s="106">
        <f t="shared" si="202"/>
        <v>0</v>
      </c>
      <c r="AE481" s="106">
        <f t="shared" si="203"/>
        <v>0</v>
      </c>
      <c r="AF481" s="172">
        <f t="shared" si="209"/>
        <v>8.1000000000000013E-3</v>
      </c>
      <c r="AG481" s="106">
        <f t="shared" si="204"/>
        <v>0</v>
      </c>
      <c r="AH481" s="106">
        <f t="shared" si="205"/>
        <v>0</v>
      </c>
      <c r="AI481" s="106">
        <f t="shared" si="206"/>
        <v>0</v>
      </c>
      <c r="AJ481" s="106">
        <f t="shared" si="207"/>
        <v>0</v>
      </c>
      <c r="AK481" s="106">
        <f t="shared" si="216"/>
        <v>8.1000000000000013E-3</v>
      </c>
      <c r="AL481" s="107">
        <f t="shared" si="208"/>
        <v>7.8003</v>
      </c>
    </row>
    <row r="482" spans="1:38" ht="12.75">
      <c r="A482" s="89">
        <v>16</v>
      </c>
      <c r="B482" s="89">
        <v>30</v>
      </c>
      <c r="C482" s="96">
        <v>0.32500000000000001</v>
      </c>
      <c r="D482" s="96">
        <v>0.33500000000000002</v>
      </c>
      <c r="E482" s="97">
        <v>3.24</v>
      </c>
      <c r="F482" s="102">
        <f t="shared" si="213"/>
        <v>0.27711674638050215</v>
      </c>
      <c r="G482" s="89">
        <v>22</v>
      </c>
      <c r="H482" s="103">
        <f t="shared" si="195"/>
        <v>36</v>
      </c>
      <c r="I482" s="103">
        <f t="shared" si="196"/>
        <v>1.2150000000000003</v>
      </c>
      <c r="J482" s="89" t="s">
        <v>78</v>
      </c>
      <c r="K482" s="89">
        <v>3</v>
      </c>
      <c r="L482" s="105">
        <f t="shared" si="214"/>
        <v>3.24</v>
      </c>
      <c r="M482" s="89">
        <v>3.24</v>
      </c>
      <c r="X482" s="106">
        <f t="shared" si="215"/>
        <v>9.0979199999999989E-3</v>
      </c>
      <c r="Y482" s="106">
        <f t="shared" si="197"/>
        <v>8.1000000000000013E-3</v>
      </c>
      <c r="Z482" s="106">
        <f t="shared" si="198"/>
        <v>0</v>
      </c>
      <c r="AA482" s="106">
        <f t="shared" si="199"/>
        <v>0</v>
      </c>
      <c r="AB482" s="106">
        <f t="shared" si="200"/>
        <v>0</v>
      </c>
      <c r="AC482" s="106">
        <f t="shared" si="201"/>
        <v>0</v>
      </c>
      <c r="AD482" s="106">
        <f t="shared" si="202"/>
        <v>0</v>
      </c>
      <c r="AE482" s="106">
        <f t="shared" si="203"/>
        <v>0</v>
      </c>
      <c r="AF482" s="172">
        <f t="shared" si="209"/>
        <v>8.1000000000000013E-3</v>
      </c>
      <c r="AG482" s="106">
        <f t="shared" si="204"/>
        <v>0</v>
      </c>
      <c r="AH482" s="106">
        <f t="shared" si="205"/>
        <v>0</v>
      </c>
      <c r="AI482" s="106">
        <f t="shared" si="206"/>
        <v>0</v>
      </c>
      <c r="AJ482" s="106">
        <f t="shared" si="207"/>
        <v>0</v>
      </c>
      <c r="AK482" s="106">
        <f t="shared" si="216"/>
        <v>8.1000000000000013E-3</v>
      </c>
      <c r="AL482" s="107">
        <f t="shared" si="208"/>
        <v>7.8003</v>
      </c>
    </row>
    <row r="483" spans="1:38" ht="12.75">
      <c r="A483" s="89">
        <v>16</v>
      </c>
      <c r="B483" s="89">
        <v>30</v>
      </c>
      <c r="C483" s="96">
        <v>0.32500000000000001</v>
      </c>
      <c r="D483" s="96">
        <v>0.33500000000000002</v>
      </c>
      <c r="E483" s="97">
        <v>3.24</v>
      </c>
      <c r="F483" s="102">
        <f t="shared" si="213"/>
        <v>0.27711674638050215</v>
      </c>
      <c r="G483" s="89">
        <v>22</v>
      </c>
      <c r="H483" s="103">
        <f t="shared" si="195"/>
        <v>36</v>
      </c>
      <c r="I483" s="103">
        <f t="shared" si="196"/>
        <v>1.1250000000000002</v>
      </c>
      <c r="J483" s="89" t="s">
        <v>78</v>
      </c>
      <c r="K483" s="89">
        <v>4</v>
      </c>
      <c r="L483" s="105">
        <f t="shared" si="214"/>
        <v>3</v>
      </c>
      <c r="M483" s="89">
        <v>3</v>
      </c>
      <c r="X483" s="106">
        <f t="shared" si="215"/>
        <v>8.4239999999999992E-3</v>
      </c>
      <c r="Y483" s="106">
        <f t="shared" si="197"/>
        <v>7.5000000000000015E-3</v>
      </c>
      <c r="Z483" s="106">
        <f t="shared" si="198"/>
        <v>0</v>
      </c>
      <c r="AA483" s="106">
        <f t="shared" si="199"/>
        <v>0</v>
      </c>
      <c r="AB483" s="106">
        <f t="shared" si="200"/>
        <v>0</v>
      </c>
      <c r="AC483" s="106">
        <f t="shared" si="201"/>
        <v>0</v>
      </c>
      <c r="AD483" s="106">
        <f t="shared" si="202"/>
        <v>0</v>
      </c>
      <c r="AE483" s="106">
        <f t="shared" si="203"/>
        <v>0</v>
      </c>
      <c r="AF483" s="172">
        <f t="shared" si="209"/>
        <v>7.5000000000000015E-3</v>
      </c>
      <c r="AG483" s="106">
        <f t="shared" si="204"/>
        <v>0</v>
      </c>
      <c r="AH483" s="106">
        <f t="shared" si="205"/>
        <v>0</v>
      </c>
      <c r="AI483" s="106">
        <f t="shared" si="206"/>
        <v>0</v>
      </c>
      <c r="AJ483" s="106">
        <f t="shared" si="207"/>
        <v>0</v>
      </c>
      <c r="AK483" s="106">
        <f t="shared" si="216"/>
        <v>7.5000000000000015E-3</v>
      </c>
      <c r="AL483" s="107">
        <f t="shared" si="208"/>
        <v>7.2224999999999993</v>
      </c>
    </row>
    <row r="484" spans="1:38" ht="12.75">
      <c r="A484" s="89">
        <v>16</v>
      </c>
      <c r="B484" s="89">
        <v>30</v>
      </c>
      <c r="C484" s="96">
        <v>0.32500000000000001</v>
      </c>
      <c r="D484" s="96">
        <v>0.33500000000000002</v>
      </c>
      <c r="E484" s="97">
        <v>3.24</v>
      </c>
      <c r="F484" s="102">
        <f t="shared" si="213"/>
        <v>0.27711674638050215</v>
      </c>
      <c r="G484" s="89">
        <v>22</v>
      </c>
      <c r="H484" s="103">
        <f t="shared" si="195"/>
        <v>36</v>
      </c>
      <c r="I484" s="103">
        <f t="shared" si="196"/>
        <v>2.2720500000000006</v>
      </c>
      <c r="J484" s="89" t="s">
        <v>79</v>
      </c>
      <c r="K484" s="89">
        <v>11</v>
      </c>
      <c r="L484" s="97">
        <v>3.24</v>
      </c>
      <c r="X484" s="106">
        <f>L484*VLOOKUP(J484,dimension,2,FALSE)*VLOOKUP(J484,dimension,3,FALSE)*K484</f>
        <v>1.8960480000000002E-2</v>
      </c>
      <c r="Y484" s="106">
        <f t="shared" si="197"/>
        <v>0</v>
      </c>
      <c r="Z484" s="106">
        <f t="shared" si="198"/>
        <v>0</v>
      </c>
      <c r="AA484" s="106">
        <f t="shared" si="199"/>
        <v>0</v>
      </c>
      <c r="AB484" s="106">
        <f t="shared" si="200"/>
        <v>0</v>
      </c>
      <c r="AC484" s="106">
        <f t="shared" si="201"/>
        <v>0</v>
      </c>
      <c r="AD484" s="106">
        <f t="shared" si="202"/>
        <v>0</v>
      </c>
      <c r="AE484" s="106">
        <f t="shared" si="203"/>
        <v>1.5147000000000002E-2</v>
      </c>
      <c r="AF484" s="172">
        <f t="shared" si="209"/>
        <v>1.5147000000000002E-2</v>
      </c>
      <c r="AG484" s="106">
        <f t="shared" si="204"/>
        <v>0</v>
      </c>
      <c r="AH484" s="106">
        <f t="shared" si="205"/>
        <v>0</v>
      </c>
      <c r="AI484" s="106">
        <f t="shared" si="206"/>
        <v>0</v>
      </c>
      <c r="AJ484" s="106">
        <f t="shared" si="207"/>
        <v>0</v>
      </c>
      <c r="AK484" s="106">
        <f>L484*VLOOKUP(J484,dimension,4,FALSE)*VLOOKUP(J484,dimension,5,FALSE)*K484</f>
        <v>1.5147000000000004E-2</v>
      </c>
      <c r="AL484" s="107">
        <f t="shared" si="208"/>
        <v>12.950685000000004</v>
      </c>
    </row>
    <row r="485" spans="1:38" ht="12.75">
      <c r="A485" s="89">
        <v>16</v>
      </c>
      <c r="B485" s="89">
        <v>31</v>
      </c>
      <c r="C485" s="96">
        <v>0.33500000000000002</v>
      </c>
      <c r="D485" s="96">
        <v>0.39</v>
      </c>
      <c r="E485" s="97">
        <v>3.28</v>
      </c>
      <c r="F485" s="102">
        <f t="shared" si="213"/>
        <v>0.33851642590134273</v>
      </c>
      <c r="G485" s="89">
        <v>23</v>
      </c>
      <c r="H485" s="103">
        <f t="shared" si="195"/>
        <v>37.333333333333336</v>
      </c>
      <c r="I485" s="103">
        <f t="shared" si="196"/>
        <v>1.2300000000000002</v>
      </c>
      <c r="J485" s="89" t="s">
        <v>74</v>
      </c>
      <c r="K485" s="89">
        <v>1</v>
      </c>
      <c r="L485" s="105">
        <f t="shared" ref="L485:L503" si="217">SUM(M485:V485)</f>
        <v>3.28</v>
      </c>
      <c r="M485" s="89">
        <v>1.86</v>
      </c>
      <c r="N485" s="89">
        <v>0.94</v>
      </c>
      <c r="U485" s="89">
        <v>0.48</v>
      </c>
      <c r="W485" s="89" t="s">
        <v>112</v>
      </c>
      <c r="X485" s="106">
        <f t="shared" ref="X485:X503" si="218">L485*VLOOKUP(J485,dimension,2,FALSE)*VLOOKUP(J485,dimension,3,FALSE)</f>
        <v>1.0102399999999999E-2</v>
      </c>
      <c r="Y485" s="106">
        <f t="shared" si="197"/>
        <v>4.6500000000000005E-3</v>
      </c>
      <c r="Z485" s="106">
        <f t="shared" si="198"/>
        <v>2.3500000000000001E-3</v>
      </c>
      <c r="AA485" s="106">
        <f t="shared" si="199"/>
        <v>0</v>
      </c>
      <c r="AB485" s="106">
        <f t="shared" si="200"/>
        <v>0</v>
      </c>
      <c r="AC485" s="106">
        <f t="shared" si="201"/>
        <v>1.2000000000000001E-3</v>
      </c>
      <c r="AD485" s="106">
        <f t="shared" si="202"/>
        <v>0</v>
      </c>
      <c r="AE485" s="106">
        <f t="shared" si="203"/>
        <v>0</v>
      </c>
      <c r="AF485" s="172">
        <f t="shared" si="209"/>
        <v>8.2000000000000007E-3</v>
      </c>
      <c r="AG485" s="106">
        <f t="shared" si="204"/>
        <v>0</v>
      </c>
      <c r="AH485" s="106">
        <f t="shared" si="205"/>
        <v>0</v>
      </c>
      <c r="AI485" s="106">
        <f t="shared" si="206"/>
        <v>0</v>
      </c>
      <c r="AJ485" s="106">
        <f t="shared" si="207"/>
        <v>0</v>
      </c>
      <c r="AK485" s="106">
        <f t="shared" ref="AK485:AK503" si="219">L485*VLOOKUP(J485,dimension,4,FALSE)*VLOOKUP(J485,dimension,5,FALSE)</f>
        <v>8.2000000000000007E-3</v>
      </c>
      <c r="AL485" s="107">
        <f t="shared" si="208"/>
        <v>7.5509999999999993</v>
      </c>
    </row>
    <row r="486" spans="1:38" ht="12.75">
      <c r="A486" s="89">
        <v>16</v>
      </c>
      <c r="B486" s="89">
        <v>31</v>
      </c>
      <c r="C486" s="96">
        <v>0.33500000000000002</v>
      </c>
      <c r="D486" s="96">
        <v>0.39</v>
      </c>
      <c r="E486" s="97">
        <v>3.28</v>
      </c>
      <c r="F486" s="102">
        <f t="shared" si="213"/>
        <v>0.33851642590134273</v>
      </c>
      <c r="G486" s="89">
        <v>23</v>
      </c>
      <c r="H486" s="103">
        <f t="shared" si="195"/>
        <v>37.333333333333336</v>
      </c>
      <c r="I486" s="103">
        <f t="shared" si="196"/>
        <v>0</v>
      </c>
      <c r="J486" s="89" t="s">
        <v>74</v>
      </c>
      <c r="K486" s="89">
        <v>2</v>
      </c>
      <c r="L486" s="105">
        <f t="shared" si="217"/>
        <v>3.28</v>
      </c>
      <c r="Q486" s="89">
        <v>3.28</v>
      </c>
      <c r="X486" s="106">
        <f t="shared" si="218"/>
        <v>1.0102399999999999E-2</v>
      </c>
      <c r="Y486" s="106">
        <f t="shared" si="197"/>
        <v>0</v>
      </c>
      <c r="Z486" s="106">
        <f t="shared" si="198"/>
        <v>0</v>
      </c>
      <c r="AA486" s="106">
        <f t="shared" si="199"/>
        <v>0</v>
      </c>
      <c r="AB486" s="106">
        <f t="shared" si="200"/>
        <v>0</v>
      </c>
      <c r="AC486" s="106">
        <f t="shared" si="201"/>
        <v>0</v>
      </c>
      <c r="AD486" s="106">
        <f t="shared" si="202"/>
        <v>0</v>
      </c>
      <c r="AE486" s="106">
        <f t="shared" si="203"/>
        <v>0</v>
      </c>
      <c r="AF486" s="172">
        <f t="shared" si="209"/>
        <v>0</v>
      </c>
      <c r="AG486" s="106">
        <f t="shared" si="204"/>
        <v>8.2000000000000007E-3</v>
      </c>
      <c r="AH486" s="106">
        <f t="shared" si="205"/>
        <v>0</v>
      </c>
      <c r="AI486" s="106">
        <f t="shared" si="206"/>
        <v>0</v>
      </c>
      <c r="AJ486" s="106">
        <f t="shared" si="207"/>
        <v>0</v>
      </c>
      <c r="AK486" s="106">
        <f t="shared" si="219"/>
        <v>8.2000000000000007E-3</v>
      </c>
      <c r="AL486" s="107">
        <f t="shared" si="208"/>
        <v>0</v>
      </c>
    </row>
    <row r="487" spans="1:38" ht="12.75">
      <c r="A487" s="89">
        <v>16</v>
      </c>
      <c r="B487" s="89">
        <v>31</v>
      </c>
      <c r="C487" s="96">
        <v>0.33500000000000002</v>
      </c>
      <c r="D487" s="96">
        <v>0.39</v>
      </c>
      <c r="E487" s="97">
        <v>3.28</v>
      </c>
      <c r="F487" s="102">
        <f t="shared" si="213"/>
        <v>0.33851642590134273</v>
      </c>
      <c r="G487" s="89">
        <v>23</v>
      </c>
      <c r="H487" s="103">
        <f t="shared" si="195"/>
        <v>37.333333333333336</v>
      </c>
      <c r="I487" s="103">
        <f t="shared" si="196"/>
        <v>1.2300000000000002</v>
      </c>
      <c r="J487" s="89" t="s">
        <v>74</v>
      </c>
      <c r="K487" s="89">
        <v>3</v>
      </c>
      <c r="L487" s="105">
        <f t="shared" si="217"/>
        <v>3.28</v>
      </c>
      <c r="P487" s="89">
        <v>3.28</v>
      </c>
      <c r="X487" s="106">
        <f t="shared" si="218"/>
        <v>1.0102399999999999E-2</v>
      </c>
      <c r="Y487" s="106">
        <f t="shared" si="197"/>
        <v>0</v>
      </c>
      <c r="Z487" s="106">
        <f t="shared" si="198"/>
        <v>0</v>
      </c>
      <c r="AA487" s="106">
        <f t="shared" si="199"/>
        <v>0</v>
      </c>
      <c r="AB487" s="106">
        <f t="shared" si="200"/>
        <v>8.2000000000000007E-3</v>
      </c>
      <c r="AC487" s="106">
        <f t="shared" si="201"/>
        <v>0</v>
      </c>
      <c r="AD487" s="106">
        <f t="shared" si="202"/>
        <v>0</v>
      </c>
      <c r="AE487" s="106">
        <f t="shared" si="203"/>
        <v>0</v>
      </c>
      <c r="AF487" s="172">
        <f t="shared" si="209"/>
        <v>8.2000000000000007E-3</v>
      </c>
      <c r="AG487" s="106">
        <f t="shared" si="204"/>
        <v>0</v>
      </c>
      <c r="AH487" s="106">
        <f t="shared" si="205"/>
        <v>0</v>
      </c>
      <c r="AI487" s="106">
        <f t="shared" si="206"/>
        <v>0</v>
      </c>
      <c r="AJ487" s="106">
        <f t="shared" si="207"/>
        <v>0</v>
      </c>
      <c r="AK487" s="106">
        <f t="shared" si="219"/>
        <v>8.2000000000000007E-3</v>
      </c>
      <c r="AL487" s="107">
        <f t="shared" si="208"/>
        <v>6.7157999999999989</v>
      </c>
    </row>
    <row r="488" spans="1:38" ht="12.75">
      <c r="A488" s="89">
        <v>16</v>
      </c>
      <c r="B488" s="89">
        <v>31</v>
      </c>
      <c r="C488" s="96">
        <v>0.33500000000000002</v>
      </c>
      <c r="D488" s="96">
        <v>0.39</v>
      </c>
      <c r="E488" s="97">
        <v>3.28</v>
      </c>
      <c r="F488" s="102">
        <f t="shared" si="213"/>
        <v>0.33851642590134273</v>
      </c>
      <c r="G488" s="89">
        <v>23</v>
      </c>
      <c r="H488" s="103">
        <f t="shared" si="195"/>
        <v>37.333333333333336</v>
      </c>
      <c r="I488" s="103">
        <f t="shared" si="196"/>
        <v>1.0312500000000002</v>
      </c>
      <c r="J488" s="89" t="s">
        <v>74</v>
      </c>
      <c r="K488" s="89">
        <v>4</v>
      </c>
      <c r="L488" s="105">
        <f t="shared" si="217"/>
        <v>3.2800000000000002</v>
      </c>
      <c r="M488" s="89">
        <v>1.75</v>
      </c>
      <c r="N488" s="89">
        <v>1</v>
      </c>
      <c r="Q488" s="89">
        <v>0.53</v>
      </c>
      <c r="W488" s="89" t="s">
        <v>109</v>
      </c>
      <c r="X488" s="106">
        <f t="shared" si="218"/>
        <v>1.0102400000000001E-2</v>
      </c>
      <c r="Y488" s="106">
        <f t="shared" si="197"/>
        <v>4.3750000000000004E-3</v>
      </c>
      <c r="Z488" s="106">
        <f t="shared" si="198"/>
        <v>2.5000000000000005E-3</v>
      </c>
      <c r="AA488" s="106">
        <f t="shared" si="199"/>
        <v>0</v>
      </c>
      <c r="AB488" s="106">
        <f t="shared" si="200"/>
        <v>0</v>
      </c>
      <c r="AC488" s="106">
        <f t="shared" si="201"/>
        <v>0</v>
      </c>
      <c r="AD488" s="106">
        <f t="shared" si="202"/>
        <v>0</v>
      </c>
      <c r="AE488" s="106">
        <f t="shared" si="203"/>
        <v>0</v>
      </c>
      <c r="AF488" s="172">
        <f t="shared" si="209"/>
        <v>6.8750000000000009E-3</v>
      </c>
      <c r="AG488" s="106">
        <f t="shared" si="204"/>
        <v>1.3250000000000002E-3</v>
      </c>
      <c r="AH488" s="106">
        <f t="shared" si="205"/>
        <v>0</v>
      </c>
      <c r="AI488" s="106">
        <f t="shared" si="206"/>
        <v>0</v>
      </c>
      <c r="AJ488" s="106">
        <f t="shared" si="207"/>
        <v>0</v>
      </c>
      <c r="AK488" s="106">
        <f t="shared" si="219"/>
        <v>8.2000000000000024E-3</v>
      </c>
      <c r="AL488" s="107">
        <f t="shared" si="208"/>
        <v>6.6206249999999995</v>
      </c>
    </row>
    <row r="489" spans="1:38" ht="12.75">
      <c r="A489" s="89">
        <v>16</v>
      </c>
      <c r="B489" s="89">
        <v>31</v>
      </c>
      <c r="C489" s="96">
        <v>0.33500000000000002</v>
      </c>
      <c r="D489" s="96">
        <v>0.39</v>
      </c>
      <c r="E489" s="97">
        <v>3.28</v>
      </c>
      <c r="F489" s="102">
        <f t="shared" si="213"/>
        <v>0.33851642590134273</v>
      </c>
      <c r="G489" s="89">
        <v>23</v>
      </c>
      <c r="H489" s="103">
        <f t="shared" si="195"/>
        <v>37.333333333333336</v>
      </c>
      <c r="I489" s="103">
        <f t="shared" si="196"/>
        <v>1.08375</v>
      </c>
      <c r="J489" s="89" t="s">
        <v>74</v>
      </c>
      <c r="K489" s="89">
        <v>5</v>
      </c>
      <c r="L489" s="105">
        <f t="shared" si="217"/>
        <v>3.2800000000000002</v>
      </c>
      <c r="O489" s="89">
        <v>1.36</v>
      </c>
      <c r="P489" s="89">
        <v>1.53</v>
      </c>
      <c r="Q489" s="89">
        <v>0.39</v>
      </c>
      <c r="W489" s="89" t="s">
        <v>115</v>
      </c>
      <c r="X489" s="106">
        <f t="shared" si="218"/>
        <v>1.0102400000000001E-2</v>
      </c>
      <c r="Y489" s="106">
        <f t="shared" si="197"/>
        <v>0</v>
      </c>
      <c r="Z489" s="106">
        <f t="shared" si="198"/>
        <v>0</v>
      </c>
      <c r="AA489" s="106">
        <f t="shared" si="199"/>
        <v>3.4000000000000002E-3</v>
      </c>
      <c r="AB489" s="106">
        <f t="shared" si="200"/>
        <v>3.8250000000000007E-3</v>
      </c>
      <c r="AC489" s="106">
        <f t="shared" si="201"/>
        <v>0</v>
      </c>
      <c r="AD489" s="106">
        <f t="shared" si="202"/>
        <v>0</v>
      </c>
      <c r="AE489" s="106">
        <f t="shared" si="203"/>
        <v>0</v>
      </c>
      <c r="AF489" s="172">
        <f t="shared" si="209"/>
        <v>7.2250000000000005E-3</v>
      </c>
      <c r="AG489" s="106">
        <f t="shared" si="204"/>
        <v>9.7500000000000017E-4</v>
      </c>
      <c r="AH489" s="106">
        <f t="shared" si="205"/>
        <v>0</v>
      </c>
      <c r="AI489" s="106">
        <f t="shared" si="206"/>
        <v>0</v>
      </c>
      <c r="AJ489" s="106">
        <f t="shared" si="207"/>
        <v>0</v>
      </c>
      <c r="AK489" s="106">
        <f t="shared" si="219"/>
        <v>8.2000000000000024E-3</v>
      </c>
      <c r="AL489" s="107">
        <f t="shared" si="208"/>
        <v>6.0396750000000008</v>
      </c>
    </row>
    <row r="490" spans="1:38" ht="12.75">
      <c r="A490" s="89">
        <v>16</v>
      </c>
      <c r="B490" s="89">
        <v>31</v>
      </c>
      <c r="C490" s="96">
        <v>0.33500000000000002</v>
      </c>
      <c r="D490" s="96">
        <v>0.39</v>
      </c>
      <c r="E490" s="97">
        <v>3.28</v>
      </c>
      <c r="F490" s="102">
        <f t="shared" si="213"/>
        <v>0.33851642590134273</v>
      </c>
      <c r="G490" s="89">
        <v>23</v>
      </c>
      <c r="H490" s="103">
        <f t="shared" si="195"/>
        <v>37.333333333333336</v>
      </c>
      <c r="I490" s="103">
        <f t="shared" si="196"/>
        <v>1.2300000000000002</v>
      </c>
      <c r="J490" s="89" t="s">
        <v>74</v>
      </c>
      <c r="K490" s="89">
        <v>6</v>
      </c>
      <c r="L490" s="105">
        <f t="shared" si="217"/>
        <v>3.28</v>
      </c>
      <c r="P490" s="89">
        <v>3.28</v>
      </c>
      <c r="X490" s="106">
        <f t="shared" si="218"/>
        <v>1.0102399999999999E-2</v>
      </c>
      <c r="Y490" s="106">
        <f t="shared" si="197"/>
        <v>0</v>
      </c>
      <c r="Z490" s="106">
        <f t="shared" si="198"/>
        <v>0</v>
      </c>
      <c r="AA490" s="106">
        <f t="shared" si="199"/>
        <v>0</v>
      </c>
      <c r="AB490" s="106">
        <f t="shared" si="200"/>
        <v>8.2000000000000007E-3</v>
      </c>
      <c r="AC490" s="106">
        <f t="shared" si="201"/>
        <v>0</v>
      </c>
      <c r="AD490" s="106">
        <f t="shared" si="202"/>
        <v>0</v>
      </c>
      <c r="AE490" s="106">
        <f t="shared" si="203"/>
        <v>0</v>
      </c>
      <c r="AF490" s="172">
        <f t="shared" si="209"/>
        <v>8.2000000000000007E-3</v>
      </c>
      <c r="AG490" s="106">
        <f t="shared" si="204"/>
        <v>0</v>
      </c>
      <c r="AH490" s="106">
        <f t="shared" si="205"/>
        <v>0</v>
      </c>
      <c r="AI490" s="106">
        <f t="shared" si="206"/>
        <v>0</v>
      </c>
      <c r="AJ490" s="106">
        <f t="shared" si="207"/>
        <v>0</v>
      </c>
      <c r="AK490" s="106">
        <f t="shared" si="219"/>
        <v>8.2000000000000007E-3</v>
      </c>
      <c r="AL490" s="107">
        <f t="shared" si="208"/>
        <v>6.7157999999999989</v>
      </c>
    </row>
    <row r="491" spans="1:38" ht="12.75">
      <c r="A491" s="89">
        <v>16</v>
      </c>
      <c r="B491" s="89">
        <v>31</v>
      </c>
      <c r="C491" s="96">
        <v>0.33500000000000002</v>
      </c>
      <c r="D491" s="96">
        <v>0.39</v>
      </c>
      <c r="E491" s="97">
        <v>3.28</v>
      </c>
      <c r="F491" s="102">
        <f t="shared" si="213"/>
        <v>0.33851642590134273</v>
      </c>
      <c r="G491" s="89">
        <v>23</v>
      </c>
      <c r="H491" s="103">
        <f t="shared" si="195"/>
        <v>37.333333333333336</v>
      </c>
      <c r="I491" s="103">
        <f t="shared" si="196"/>
        <v>0</v>
      </c>
      <c r="J491" s="89" t="s">
        <v>74</v>
      </c>
      <c r="K491" s="89">
        <v>7</v>
      </c>
      <c r="L491" s="105">
        <f t="shared" si="217"/>
        <v>3.28</v>
      </c>
      <c r="Q491" s="89">
        <v>3.28</v>
      </c>
      <c r="X491" s="106">
        <f t="shared" si="218"/>
        <v>1.0102399999999999E-2</v>
      </c>
      <c r="Y491" s="106">
        <f t="shared" si="197"/>
        <v>0</v>
      </c>
      <c r="Z491" s="106">
        <f t="shared" si="198"/>
        <v>0</v>
      </c>
      <c r="AA491" s="106">
        <f t="shared" si="199"/>
        <v>0</v>
      </c>
      <c r="AB491" s="106">
        <f t="shared" si="200"/>
        <v>0</v>
      </c>
      <c r="AC491" s="106">
        <f t="shared" si="201"/>
        <v>0</v>
      </c>
      <c r="AD491" s="106">
        <f t="shared" si="202"/>
        <v>0</v>
      </c>
      <c r="AE491" s="106">
        <f t="shared" si="203"/>
        <v>0</v>
      </c>
      <c r="AF491" s="172">
        <f t="shared" si="209"/>
        <v>0</v>
      </c>
      <c r="AG491" s="106">
        <f t="shared" si="204"/>
        <v>8.2000000000000007E-3</v>
      </c>
      <c r="AH491" s="106">
        <f t="shared" si="205"/>
        <v>0</v>
      </c>
      <c r="AI491" s="106">
        <f t="shared" si="206"/>
        <v>0</v>
      </c>
      <c r="AJ491" s="106">
        <f t="shared" si="207"/>
        <v>0</v>
      </c>
      <c r="AK491" s="106">
        <f t="shared" si="219"/>
        <v>8.2000000000000007E-3</v>
      </c>
      <c r="AL491" s="107">
        <f t="shared" si="208"/>
        <v>0</v>
      </c>
    </row>
    <row r="492" spans="1:38" ht="12.75">
      <c r="A492" s="89">
        <v>16</v>
      </c>
      <c r="B492" s="89">
        <v>31</v>
      </c>
      <c r="C492" s="96">
        <v>0.33500000000000002</v>
      </c>
      <c r="D492" s="96">
        <v>0.39</v>
      </c>
      <c r="E492" s="97">
        <v>3.28</v>
      </c>
      <c r="F492" s="102">
        <f t="shared" si="213"/>
        <v>0.33851642590134273</v>
      </c>
      <c r="G492" s="89">
        <v>23</v>
      </c>
      <c r="H492" s="103">
        <f t="shared" si="195"/>
        <v>37.333333333333336</v>
      </c>
      <c r="I492" s="103">
        <f t="shared" si="196"/>
        <v>0.9</v>
      </c>
      <c r="J492" s="89" t="s">
        <v>74</v>
      </c>
      <c r="K492" s="89">
        <v>8</v>
      </c>
      <c r="L492" s="105">
        <f t="shared" si="217"/>
        <v>3.28</v>
      </c>
      <c r="P492" s="89">
        <v>1.88</v>
      </c>
      <c r="Q492" s="89">
        <v>0.88</v>
      </c>
      <c r="U492" s="89">
        <v>0.52</v>
      </c>
      <c r="X492" s="106">
        <f t="shared" si="218"/>
        <v>1.0102399999999999E-2</v>
      </c>
      <c r="Y492" s="106">
        <f t="shared" si="197"/>
        <v>0</v>
      </c>
      <c r="Z492" s="106">
        <f t="shared" si="198"/>
        <v>0</v>
      </c>
      <c r="AA492" s="106">
        <f t="shared" si="199"/>
        <v>0</v>
      </c>
      <c r="AB492" s="106">
        <f t="shared" si="200"/>
        <v>4.7000000000000002E-3</v>
      </c>
      <c r="AC492" s="106">
        <f t="shared" si="201"/>
        <v>1.3000000000000002E-3</v>
      </c>
      <c r="AD492" s="106">
        <f t="shared" si="202"/>
        <v>0</v>
      </c>
      <c r="AE492" s="106">
        <f t="shared" si="203"/>
        <v>0</v>
      </c>
      <c r="AF492" s="172">
        <f t="shared" si="209"/>
        <v>6.0000000000000001E-3</v>
      </c>
      <c r="AG492" s="106">
        <f t="shared" si="204"/>
        <v>2.2000000000000001E-3</v>
      </c>
      <c r="AH492" s="106">
        <f t="shared" si="205"/>
        <v>0</v>
      </c>
      <c r="AI492" s="106">
        <f t="shared" si="206"/>
        <v>0</v>
      </c>
      <c r="AJ492" s="106">
        <f t="shared" si="207"/>
        <v>0</v>
      </c>
      <c r="AK492" s="106">
        <f t="shared" si="219"/>
        <v>8.2000000000000007E-3</v>
      </c>
      <c r="AL492" s="107">
        <f t="shared" si="208"/>
        <v>4.7267999999999999</v>
      </c>
    </row>
    <row r="493" spans="1:38" ht="12.75">
      <c r="A493" s="89">
        <v>16</v>
      </c>
      <c r="B493" s="89">
        <v>31</v>
      </c>
      <c r="C493" s="96">
        <v>0.33500000000000002</v>
      </c>
      <c r="D493" s="96">
        <v>0.39</v>
      </c>
      <c r="E493" s="97">
        <v>3.28</v>
      </c>
      <c r="F493" s="102">
        <f t="shared" si="213"/>
        <v>0.33851642590134273</v>
      </c>
      <c r="G493" s="89">
        <v>23</v>
      </c>
      <c r="H493" s="103">
        <f t="shared" si="195"/>
        <v>37.333333333333336</v>
      </c>
      <c r="I493" s="103">
        <f t="shared" si="196"/>
        <v>1.2</v>
      </c>
      <c r="J493" s="89" t="s">
        <v>74</v>
      </c>
      <c r="K493" s="89">
        <v>9</v>
      </c>
      <c r="L493" s="105">
        <f t="shared" si="217"/>
        <v>3.2800000000000002</v>
      </c>
      <c r="P493" s="89">
        <v>2.4</v>
      </c>
      <c r="Q493" s="89">
        <v>0.08</v>
      </c>
      <c r="V493" s="89">
        <v>0.8</v>
      </c>
      <c r="X493" s="106">
        <f t="shared" si="218"/>
        <v>1.0102400000000001E-2</v>
      </c>
      <c r="Y493" s="106">
        <f t="shared" si="197"/>
        <v>0</v>
      </c>
      <c r="Z493" s="106">
        <f t="shared" si="198"/>
        <v>0</v>
      </c>
      <c r="AA493" s="106">
        <f t="shared" si="199"/>
        <v>0</v>
      </c>
      <c r="AB493" s="106">
        <f t="shared" si="200"/>
        <v>6.0000000000000001E-3</v>
      </c>
      <c r="AC493" s="106">
        <f t="shared" si="201"/>
        <v>0</v>
      </c>
      <c r="AD493" s="106">
        <f t="shared" si="202"/>
        <v>2.0000000000000005E-3</v>
      </c>
      <c r="AE493" s="106">
        <f t="shared" si="203"/>
        <v>0</v>
      </c>
      <c r="AF493" s="172">
        <f t="shared" si="209"/>
        <v>8.0000000000000002E-3</v>
      </c>
      <c r="AG493" s="106">
        <f t="shared" si="204"/>
        <v>2.0000000000000001E-4</v>
      </c>
      <c r="AH493" s="106">
        <f t="shared" si="205"/>
        <v>0</v>
      </c>
      <c r="AI493" s="106">
        <f t="shared" si="206"/>
        <v>0</v>
      </c>
      <c r="AJ493" s="106">
        <f t="shared" si="207"/>
        <v>0</v>
      </c>
      <c r="AK493" s="106">
        <f t="shared" si="219"/>
        <v>8.2000000000000024E-3</v>
      </c>
      <c r="AL493" s="107">
        <f t="shared" si="208"/>
        <v>6.4079999999999995</v>
      </c>
    </row>
    <row r="494" spans="1:38" ht="12.75">
      <c r="A494" s="89">
        <v>16</v>
      </c>
      <c r="B494" s="89">
        <v>31</v>
      </c>
      <c r="C494" s="96">
        <v>0.33500000000000002</v>
      </c>
      <c r="D494" s="96">
        <v>0.39</v>
      </c>
      <c r="E494" s="97">
        <v>3.28</v>
      </c>
      <c r="F494" s="102">
        <f t="shared" si="213"/>
        <v>0.33851642590134273</v>
      </c>
      <c r="G494" s="89">
        <v>23</v>
      </c>
      <c r="H494" s="103">
        <f t="shared" si="195"/>
        <v>37.333333333333336</v>
      </c>
      <c r="I494" s="103">
        <f t="shared" si="196"/>
        <v>1.0312500000000002</v>
      </c>
      <c r="J494" s="89" t="s">
        <v>74</v>
      </c>
      <c r="K494" s="89">
        <v>10</v>
      </c>
      <c r="L494" s="105">
        <f t="shared" si="217"/>
        <v>3.2800000000000002</v>
      </c>
      <c r="M494" s="89">
        <v>2.15</v>
      </c>
      <c r="Q494" s="89">
        <v>0.08</v>
      </c>
      <c r="R494" s="89">
        <v>0.45</v>
      </c>
      <c r="V494" s="89">
        <v>0.6</v>
      </c>
      <c r="X494" s="106">
        <f t="shared" si="218"/>
        <v>1.0102400000000001E-2</v>
      </c>
      <c r="Y494" s="106">
        <f t="shared" si="197"/>
        <v>5.3750000000000004E-3</v>
      </c>
      <c r="Z494" s="106">
        <f t="shared" si="198"/>
        <v>0</v>
      </c>
      <c r="AA494" s="106">
        <f t="shared" si="199"/>
        <v>0</v>
      </c>
      <c r="AB494" s="106">
        <f t="shared" si="200"/>
        <v>0</v>
      </c>
      <c r="AC494" s="106">
        <f t="shared" si="201"/>
        <v>0</v>
      </c>
      <c r="AD494" s="106">
        <f t="shared" si="202"/>
        <v>1.5E-3</v>
      </c>
      <c r="AE494" s="106">
        <f t="shared" si="203"/>
        <v>0</v>
      </c>
      <c r="AF494" s="172">
        <f t="shared" si="209"/>
        <v>6.8750000000000009E-3</v>
      </c>
      <c r="AG494" s="106">
        <f t="shared" si="204"/>
        <v>2.0000000000000001E-4</v>
      </c>
      <c r="AH494" s="106">
        <f t="shared" si="205"/>
        <v>1.1250000000000001E-3</v>
      </c>
      <c r="AI494" s="106">
        <f t="shared" si="206"/>
        <v>0</v>
      </c>
      <c r="AJ494" s="106">
        <f t="shared" si="207"/>
        <v>0</v>
      </c>
      <c r="AK494" s="106">
        <f t="shared" si="219"/>
        <v>8.2000000000000024E-3</v>
      </c>
      <c r="AL494" s="107">
        <f t="shared" si="208"/>
        <v>6.2966249999999988</v>
      </c>
    </row>
    <row r="495" spans="1:38" ht="12.75">
      <c r="A495" s="89">
        <v>16</v>
      </c>
      <c r="B495" s="89">
        <v>31</v>
      </c>
      <c r="C495" s="96">
        <v>0.33500000000000002</v>
      </c>
      <c r="D495" s="96">
        <v>0.39</v>
      </c>
      <c r="E495" s="97">
        <v>3.28</v>
      </c>
      <c r="F495" s="102">
        <f t="shared" si="213"/>
        <v>0.33851642590134273</v>
      </c>
      <c r="G495" s="89">
        <v>23</v>
      </c>
      <c r="H495" s="103">
        <f t="shared" si="195"/>
        <v>37.333333333333336</v>
      </c>
      <c r="I495" s="103">
        <f t="shared" si="196"/>
        <v>1.1700000000000002</v>
      </c>
      <c r="J495" s="89" t="s">
        <v>74</v>
      </c>
      <c r="K495" s="89">
        <v>11</v>
      </c>
      <c r="L495" s="105">
        <f t="shared" si="217"/>
        <v>3.2800000000000002</v>
      </c>
      <c r="P495" s="89">
        <v>2.4700000000000002</v>
      </c>
      <c r="Q495" s="89">
        <v>0.16</v>
      </c>
      <c r="V495" s="89">
        <v>0.65</v>
      </c>
      <c r="X495" s="106">
        <f t="shared" si="218"/>
        <v>1.0102400000000001E-2</v>
      </c>
      <c r="Y495" s="106">
        <f t="shared" si="197"/>
        <v>0</v>
      </c>
      <c r="Z495" s="106">
        <f t="shared" si="198"/>
        <v>0</v>
      </c>
      <c r="AA495" s="106">
        <f t="shared" si="199"/>
        <v>0</v>
      </c>
      <c r="AB495" s="106">
        <f t="shared" si="200"/>
        <v>6.1750000000000008E-3</v>
      </c>
      <c r="AC495" s="106">
        <f t="shared" si="201"/>
        <v>0</v>
      </c>
      <c r="AD495" s="106">
        <f t="shared" si="202"/>
        <v>1.6250000000000001E-3</v>
      </c>
      <c r="AE495" s="106">
        <f t="shared" si="203"/>
        <v>0</v>
      </c>
      <c r="AF495" s="172">
        <f t="shared" si="209"/>
        <v>7.8000000000000014E-3</v>
      </c>
      <c r="AG495" s="106">
        <f t="shared" si="204"/>
        <v>4.0000000000000002E-4</v>
      </c>
      <c r="AH495" s="106">
        <f t="shared" si="205"/>
        <v>0</v>
      </c>
      <c r="AI495" s="106">
        <f t="shared" si="206"/>
        <v>0</v>
      </c>
      <c r="AJ495" s="106">
        <f t="shared" si="207"/>
        <v>0</v>
      </c>
      <c r="AK495" s="106">
        <f t="shared" si="219"/>
        <v>8.2000000000000024E-3</v>
      </c>
      <c r="AL495" s="107">
        <f t="shared" si="208"/>
        <v>6.2712000000000003</v>
      </c>
    </row>
    <row r="496" spans="1:38" ht="12.75">
      <c r="A496" s="89">
        <v>16</v>
      </c>
      <c r="B496" s="89">
        <v>31</v>
      </c>
      <c r="C496" s="96">
        <v>0.33500000000000002</v>
      </c>
      <c r="D496" s="96">
        <v>0.39</v>
      </c>
      <c r="E496" s="97">
        <v>3.28</v>
      </c>
      <c r="F496" s="102">
        <f t="shared" si="213"/>
        <v>0.33851642590134273</v>
      </c>
      <c r="G496" s="89">
        <v>23</v>
      </c>
      <c r="H496" s="103">
        <f t="shared" si="195"/>
        <v>37.333333333333336</v>
      </c>
      <c r="I496" s="103">
        <f t="shared" si="196"/>
        <v>1.0275000000000001</v>
      </c>
      <c r="J496" s="89" t="s">
        <v>74</v>
      </c>
      <c r="K496" s="89">
        <v>12</v>
      </c>
      <c r="L496" s="105">
        <f t="shared" si="217"/>
        <v>3.2800000000000002</v>
      </c>
      <c r="M496" s="89">
        <v>1.01</v>
      </c>
      <c r="O496" s="89">
        <v>1.73</v>
      </c>
      <c r="Q496" s="89">
        <v>0.54</v>
      </c>
      <c r="W496" s="89" t="s">
        <v>112</v>
      </c>
      <c r="X496" s="106">
        <f t="shared" si="218"/>
        <v>1.0102400000000001E-2</v>
      </c>
      <c r="Y496" s="106">
        <f t="shared" si="197"/>
        <v>2.5250000000000003E-3</v>
      </c>
      <c r="Z496" s="106">
        <f t="shared" si="198"/>
        <v>0</v>
      </c>
      <c r="AA496" s="106">
        <f t="shared" si="199"/>
        <v>4.3250000000000007E-3</v>
      </c>
      <c r="AB496" s="106">
        <f t="shared" si="200"/>
        <v>0</v>
      </c>
      <c r="AC496" s="106">
        <f t="shared" si="201"/>
        <v>0</v>
      </c>
      <c r="AD496" s="106">
        <f t="shared" si="202"/>
        <v>0</v>
      </c>
      <c r="AE496" s="106">
        <f t="shared" si="203"/>
        <v>0</v>
      </c>
      <c r="AF496" s="172">
        <f t="shared" si="209"/>
        <v>6.8500000000000011E-3</v>
      </c>
      <c r="AG496" s="106">
        <f t="shared" si="204"/>
        <v>1.3500000000000003E-3</v>
      </c>
      <c r="AH496" s="106">
        <f t="shared" si="205"/>
        <v>0</v>
      </c>
      <c r="AI496" s="106">
        <f t="shared" si="206"/>
        <v>0</v>
      </c>
      <c r="AJ496" s="106">
        <f t="shared" si="207"/>
        <v>0</v>
      </c>
      <c r="AK496" s="106">
        <f t="shared" si="219"/>
        <v>8.2000000000000024E-3</v>
      </c>
      <c r="AL496" s="107">
        <f t="shared" si="208"/>
        <v>6.1294500000000003</v>
      </c>
    </row>
    <row r="497" spans="1:38" ht="12.75">
      <c r="A497" s="89">
        <v>16</v>
      </c>
      <c r="B497" s="89">
        <v>31</v>
      </c>
      <c r="C497" s="96">
        <v>0.33500000000000002</v>
      </c>
      <c r="D497" s="96">
        <v>0.39</v>
      </c>
      <c r="E497" s="97">
        <v>3.28</v>
      </c>
      <c r="F497" s="102">
        <f t="shared" si="213"/>
        <v>0.33851642590134273</v>
      </c>
      <c r="G497" s="89">
        <v>23</v>
      </c>
      <c r="H497" s="103">
        <f t="shared" si="195"/>
        <v>37.333333333333336</v>
      </c>
      <c r="I497" s="103">
        <f t="shared" si="196"/>
        <v>1.1737500000000001</v>
      </c>
      <c r="J497" s="89" t="s">
        <v>74</v>
      </c>
      <c r="K497" s="89">
        <v>13</v>
      </c>
      <c r="L497" s="105">
        <f t="shared" si="217"/>
        <v>3.28</v>
      </c>
      <c r="O497" s="89">
        <v>3.13</v>
      </c>
      <c r="R497" s="89">
        <v>0.15</v>
      </c>
      <c r="W497" s="89" t="s">
        <v>105</v>
      </c>
      <c r="X497" s="106">
        <f t="shared" si="218"/>
        <v>1.0102399999999999E-2</v>
      </c>
      <c r="Y497" s="106">
        <f t="shared" si="197"/>
        <v>0</v>
      </c>
      <c r="Z497" s="106">
        <f t="shared" si="198"/>
        <v>0</v>
      </c>
      <c r="AA497" s="106">
        <f t="shared" si="199"/>
        <v>7.8250000000000004E-3</v>
      </c>
      <c r="AB497" s="106">
        <f t="shared" si="200"/>
        <v>0</v>
      </c>
      <c r="AC497" s="106">
        <f t="shared" si="201"/>
        <v>0</v>
      </c>
      <c r="AD497" s="106">
        <f t="shared" si="202"/>
        <v>0</v>
      </c>
      <c r="AE497" s="106">
        <f t="shared" si="203"/>
        <v>0</v>
      </c>
      <c r="AF497" s="172">
        <f t="shared" si="209"/>
        <v>7.8250000000000004E-3</v>
      </c>
      <c r="AG497" s="106">
        <f t="shared" si="204"/>
        <v>0</v>
      </c>
      <c r="AH497" s="106">
        <f t="shared" si="205"/>
        <v>3.7500000000000001E-4</v>
      </c>
      <c r="AI497" s="106">
        <f t="shared" si="206"/>
        <v>0</v>
      </c>
      <c r="AJ497" s="106">
        <f t="shared" si="207"/>
        <v>0</v>
      </c>
      <c r="AK497" s="106">
        <f t="shared" si="219"/>
        <v>8.2000000000000007E-3</v>
      </c>
      <c r="AL497" s="107">
        <f t="shared" si="208"/>
        <v>6.6903750000000004</v>
      </c>
    </row>
    <row r="498" spans="1:38" ht="12.75">
      <c r="A498" s="89">
        <v>16</v>
      </c>
      <c r="B498" s="89">
        <v>31</v>
      </c>
      <c r="C498" s="96">
        <v>0.33500000000000002</v>
      </c>
      <c r="D498" s="96">
        <v>0.39</v>
      </c>
      <c r="E498" s="97">
        <v>3.28</v>
      </c>
      <c r="F498" s="102">
        <f t="shared" si="213"/>
        <v>0.33851642590134273</v>
      </c>
      <c r="G498" s="89">
        <v>23</v>
      </c>
      <c r="H498" s="103">
        <f t="shared" si="195"/>
        <v>37.333333333333336</v>
      </c>
      <c r="I498" s="103">
        <f t="shared" si="196"/>
        <v>0.88593750000000004</v>
      </c>
      <c r="J498" s="89" t="s">
        <v>77</v>
      </c>
      <c r="K498" s="89">
        <v>1</v>
      </c>
      <c r="L498" s="105">
        <f t="shared" si="217"/>
        <v>3.28</v>
      </c>
      <c r="M498" s="89">
        <v>1.26</v>
      </c>
      <c r="N498" s="89">
        <v>1.89</v>
      </c>
      <c r="Q498" s="89">
        <v>0.13</v>
      </c>
      <c r="W498" s="89" t="s">
        <v>105</v>
      </c>
      <c r="X498" s="106">
        <f t="shared" si="218"/>
        <v>7.6227199999999995E-3</v>
      </c>
      <c r="Y498" s="106">
        <f t="shared" si="197"/>
        <v>2.3625E-3</v>
      </c>
      <c r="Z498" s="106">
        <f t="shared" si="198"/>
        <v>3.54375E-3</v>
      </c>
      <c r="AA498" s="106">
        <f t="shared" si="199"/>
        <v>0</v>
      </c>
      <c r="AB498" s="106">
        <f t="shared" si="200"/>
        <v>0</v>
      </c>
      <c r="AC498" s="106">
        <f t="shared" si="201"/>
        <v>0</v>
      </c>
      <c r="AD498" s="106">
        <f t="shared" si="202"/>
        <v>0</v>
      </c>
      <c r="AE498" s="106">
        <f t="shared" si="203"/>
        <v>0</v>
      </c>
      <c r="AF498" s="172">
        <f t="shared" si="209"/>
        <v>5.90625E-3</v>
      </c>
      <c r="AG498" s="106">
        <f t="shared" si="204"/>
        <v>2.4375000000000002E-4</v>
      </c>
      <c r="AH498" s="106">
        <f t="shared" si="205"/>
        <v>0</v>
      </c>
      <c r="AI498" s="106">
        <f t="shared" si="206"/>
        <v>0</v>
      </c>
      <c r="AJ498" s="106">
        <f t="shared" si="207"/>
        <v>0</v>
      </c>
      <c r="AK498" s="106">
        <f t="shared" si="219"/>
        <v>6.1500000000000001E-3</v>
      </c>
      <c r="AL498" s="107">
        <f t="shared" si="208"/>
        <v>5.6168437500000001</v>
      </c>
    </row>
    <row r="499" spans="1:38" ht="12.75">
      <c r="A499" s="89">
        <v>16</v>
      </c>
      <c r="B499" s="89">
        <v>31</v>
      </c>
      <c r="C499" s="96">
        <v>0.33500000000000002</v>
      </c>
      <c r="D499" s="96">
        <v>0.39</v>
      </c>
      <c r="E499" s="97">
        <v>3.28</v>
      </c>
      <c r="F499" s="102">
        <f t="shared" si="213"/>
        <v>0.33851642590134273</v>
      </c>
      <c r="G499" s="89">
        <v>23</v>
      </c>
      <c r="H499" s="103">
        <f t="shared" si="195"/>
        <v>37.333333333333336</v>
      </c>
      <c r="I499" s="103">
        <f t="shared" si="196"/>
        <v>1.2075</v>
      </c>
      <c r="J499" s="89" t="s">
        <v>78</v>
      </c>
      <c r="K499" s="89">
        <v>1</v>
      </c>
      <c r="L499" s="105">
        <f t="shared" si="217"/>
        <v>3.28</v>
      </c>
      <c r="M499" s="89">
        <v>1.47</v>
      </c>
      <c r="N499" s="89">
        <v>1.75</v>
      </c>
      <c r="Q499" s="89">
        <v>0.06</v>
      </c>
      <c r="X499" s="106">
        <f t="shared" si="218"/>
        <v>9.2102399999999997E-3</v>
      </c>
      <c r="Y499" s="106">
        <f t="shared" si="197"/>
        <v>3.6749999999999999E-3</v>
      </c>
      <c r="Z499" s="106">
        <f t="shared" si="198"/>
        <v>4.3750000000000004E-3</v>
      </c>
      <c r="AA499" s="106">
        <f t="shared" si="199"/>
        <v>0</v>
      </c>
      <c r="AB499" s="106">
        <f t="shared" si="200"/>
        <v>0</v>
      </c>
      <c r="AC499" s="106">
        <f t="shared" si="201"/>
        <v>0</v>
      </c>
      <c r="AD499" s="106">
        <f t="shared" si="202"/>
        <v>0</v>
      </c>
      <c r="AE499" s="106">
        <f t="shared" si="203"/>
        <v>0</v>
      </c>
      <c r="AF499" s="172">
        <f t="shared" si="209"/>
        <v>8.0499999999999999E-3</v>
      </c>
      <c r="AG499" s="106">
        <f t="shared" si="204"/>
        <v>1.5000000000000001E-4</v>
      </c>
      <c r="AH499" s="106">
        <f t="shared" si="205"/>
        <v>0</v>
      </c>
      <c r="AI499" s="106">
        <f t="shared" si="206"/>
        <v>0</v>
      </c>
      <c r="AJ499" s="106">
        <f t="shared" si="207"/>
        <v>0</v>
      </c>
      <c r="AK499" s="106">
        <f t="shared" si="219"/>
        <v>8.2000000000000007E-3</v>
      </c>
      <c r="AL499" s="107">
        <f t="shared" si="208"/>
        <v>7.7521499999999994</v>
      </c>
    </row>
    <row r="500" spans="1:38" ht="12.75">
      <c r="A500" s="89">
        <v>16</v>
      </c>
      <c r="B500" s="89">
        <v>31</v>
      </c>
      <c r="C500" s="96">
        <v>0.33500000000000002</v>
      </c>
      <c r="D500" s="96">
        <v>0.39</v>
      </c>
      <c r="E500" s="97">
        <v>3.28</v>
      </c>
      <c r="F500" s="102">
        <f t="shared" si="213"/>
        <v>0.33851642590134273</v>
      </c>
      <c r="G500" s="89">
        <v>23</v>
      </c>
      <c r="H500" s="103">
        <f t="shared" si="195"/>
        <v>37.333333333333336</v>
      </c>
      <c r="I500" s="103">
        <f t="shared" si="196"/>
        <v>1.1850000000000001</v>
      </c>
      <c r="J500" s="89" t="s">
        <v>78</v>
      </c>
      <c r="K500" s="89">
        <v>2</v>
      </c>
      <c r="L500" s="105">
        <f t="shared" si="217"/>
        <v>3.28</v>
      </c>
      <c r="M500" s="89">
        <v>2.2599999999999998</v>
      </c>
      <c r="N500" s="89">
        <v>0.9</v>
      </c>
      <c r="Q500" s="89">
        <v>0.12</v>
      </c>
      <c r="X500" s="106">
        <f t="shared" si="218"/>
        <v>9.2102399999999997E-3</v>
      </c>
      <c r="Y500" s="106">
        <f t="shared" si="197"/>
        <v>5.6499999999999996E-3</v>
      </c>
      <c r="Z500" s="106">
        <f t="shared" si="198"/>
        <v>2.2500000000000003E-3</v>
      </c>
      <c r="AA500" s="106">
        <f t="shared" si="199"/>
        <v>0</v>
      </c>
      <c r="AB500" s="106">
        <f t="shared" si="200"/>
        <v>0</v>
      </c>
      <c r="AC500" s="106">
        <f t="shared" si="201"/>
        <v>0</v>
      </c>
      <c r="AD500" s="106">
        <f t="shared" si="202"/>
        <v>0</v>
      </c>
      <c r="AE500" s="106">
        <f t="shared" si="203"/>
        <v>0</v>
      </c>
      <c r="AF500" s="172">
        <f t="shared" si="209"/>
        <v>7.9000000000000008E-3</v>
      </c>
      <c r="AG500" s="106">
        <f t="shared" si="204"/>
        <v>3.0000000000000003E-4</v>
      </c>
      <c r="AH500" s="106">
        <f t="shared" si="205"/>
        <v>0</v>
      </c>
      <c r="AI500" s="106">
        <f t="shared" si="206"/>
        <v>0</v>
      </c>
      <c r="AJ500" s="106">
        <f t="shared" si="207"/>
        <v>0</v>
      </c>
      <c r="AK500" s="106">
        <f t="shared" si="219"/>
        <v>8.2000000000000007E-3</v>
      </c>
      <c r="AL500" s="107">
        <f t="shared" si="208"/>
        <v>7.6076999999999995</v>
      </c>
    </row>
    <row r="501" spans="1:38" ht="12.75">
      <c r="A501" s="89">
        <v>16</v>
      </c>
      <c r="B501" s="89">
        <v>31</v>
      </c>
      <c r="C501" s="96">
        <v>0.33500000000000002</v>
      </c>
      <c r="D501" s="96">
        <v>0.39</v>
      </c>
      <c r="E501" s="97">
        <v>3.28</v>
      </c>
      <c r="F501" s="102">
        <f t="shared" si="213"/>
        <v>0.33851642590134273</v>
      </c>
      <c r="G501" s="89">
        <v>23</v>
      </c>
      <c r="H501" s="103">
        <f t="shared" si="195"/>
        <v>37.333333333333336</v>
      </c>
      <c r="I501" s="103">
        <f t="shared" si="196"/>
        <v>1.2300000000000002</v>
      </c>
      <c r="J501" s="89" t="s">
        <v>78</v>
      </c>
      <c r="K501" s="89">
        <v>3</v>
      </c>
      <c r="L501" s="105">
        <f t="shared" si="217"/>
        <v>3.28</v>
      </c>
      <c r="M501" s="89">
        <v>3.28</v>
      </c>
      <c r="X501" s="106">
        <f t="shared" si="218"/>
        <v>9.2102399999999997E-3</v>
      </c>
      <c r="Y501" s="106">
        <f t="shared" si="197"/>
        <v>8.2000000000000007E-3</v>
      </c>
      <c r="Z501" s="106">
        <f t="shared" si="198"/>
        <v>0</v>
      </c>
      <c r="AA501" s="106">
        <f t="shared" si="199"/>
        <v>0</v>
      </c>
      <c r="AB501" s="106">
        <f t="shared" si="200"/>
        <v>0</v>
      </c>
      <c r="AC501" s="106">
        <f t="shared" si="201"/>
        <v>0</v>
      </c>
      <c r="AD501" s="106">
        <f t="shared" si="202"/>
        <v>0</v>
      </c>
      <c r="AE501" s="106">
        <f t="shared" si="203"/>
        <v>0</v>
      </c>
      <c r="AF501" s="172">
        <f t="shared" si="209"/>
        <v>8.2000000000000007E-3</v>
      </c>
      <c r="AG501" s="106">
        <f t="shared" si="204"/>
        <v>0</v>
      </c>
      <c r="AH501" s="106">
        <f t="shared" si="205"/>
        <v>0</v>
      </c>
      <c r="AI501" s="106">
        <f t="shared" si="206"/>
        <v>0</v>
      </c>
      <c r="AJ501" s="106">
        <f t="shared" si="207"/>
        <v>0</v>
      </c>
      <c r="AK501" s="106">
        <f t="shared" si="219"/>
        <v>8.2000000000000007E-3</v>
      </c>
      <c r="AL501" s="107">
        <f t="shared" si="208"/>
        <v>7.8965999999999985</v>
      </c>
    </row>
    <row r="502" spans="1:38" ht="12.75">
      <c r="A502" s="89">
        <v>16</v>
      </c>
      <c r="B502" s="89">
        <v>31</v>
      </c>
      <c r="C502" s="96">
        <v>0.33500000000000002</v>
      </c>
      <c r="D502" s="96">
        <v>0.39</v>
      </c>
      <c r="E502" s="97">
        <v>3.28</v>
      </c>
      <c r="F502" s="102">
        <f t="shared" si="213"/>
        <v>0.33851642590134273</v>
      </c>
      <c r="G502" s="89">
        <v>23</v>
      </c>
      <c r="H502" s="103">
        <f t="shared" si="195"/>
        <v>37.333333333333336</v>
      </c>
      <c r="I502" s="103">
        <f t="shared" si="196"/>
        <v>1.2112500000000002</v>
      </c>
      <c r="J502" s="89" t="s">
        <v>78</v>
      </c>
      <c r="K502" s="89">
        <v>4</v>
      </c>
      <c r="L502" s="105">
        <f t="shared" si="217"/>
        <v>3.28</v>
      </c>
      <c r="M502" s="89">
        <v>2.75</v>
      </c>
      <c r="Q502" s="89">
        <v>0.05</v>
      </c>
      <c r="U502" s="89">
        <v>0.48</v>
      </c>
      <c r="W502" s="89" t="s">
        <v>110</v>
      </c>
      <c r="X502" s="106">
        <f t="shared" si="218"/>
        <v>9.2102399999999997E-3</v>
      </c>
      <c r="Y502" s="106">
        <f t="shared" si="197"/>
        <v>6.8750000000000009E-3</v>
      </c>
      <c r="Z502" s="106">
        <f t="shared" si="198"/>
        <v>0</v>
      </c>
      <c r="AA502" s="106">
        <f t="shared" si="199"/>
        <v>0</v>
      </c>
      <c r="AB502" s="106">
        <f t="shared" si="200"/>
        <v>0</v>
      </c>
      <c r="AC502" s="106">
        <f t="shared" si="201"/>
        <v>1.2000000000000001E-3</v>
      </c>
      <c r="AD502" s="106">
        <f t="shared" si="202"/>
        <v>0</v>
      </c>
      <c r="AE502" s="106">
        <f t="shared" si="203"/>
        <v>0</v>
      </c>
      <c r="AF502" s="172">
        <f t="shared" si="209"/>
        <v>8.0750000000000006E-3</v>
      </c>
      <c r="AG502" s="106">
        <f t="shared" si="204"/>
        <v>1.2500000000000003E-4</v>
      </c>
      <c r="AH502" s="106">
        <f t="shared" si="205"/>
        <v>0</v>
      </c>
      <c r="AI502" s="106">
        <f t="shared" si="206"/>
        <v>0</v>
      </c>
      <c r="AJ502" s="106">
        <f t="shared" si="207"/>
        <v>0</v>
      </c>
      <c r="AK502" s="106">
        <f t="shared" si="219"/>
        <v>8.2000000000000007E-3</v>
      </c>
      <c r="AL502" s="107">
        <f t="shared" si="208"/>
        <v>7.4306249999999991</v>
      </c>
    </row>
    <row r="503" spans="1:38" ht="12.75">
      <c r="A503" s="89">
        <v>16</v>
      </c>
      <c r="B503" s="89">
        <v>31</v>
      </c>
      <c r="C503" s="96">
        <v>0.33500000000000002</v>
      </c>
      <c r="D503" s="96">
        <v>0.39</v>
      </c>
      <c r="E503" s="97">
        <v>3.28</v>
      </c>
      <c r="F503" s="102">
        <f t="shared" si="213"/>
        <v>0.33851642590134273</v>
      </c>
      <c r="G503" s="89">
        <v>23</v>
      </c>
      <c r="H503" s="103">
        <f t="shared" si="195"/>
        <v>37.333333333333336</v>
      </c>
      <c r="I503" s="103">
        <f t="shared" si="196"/>
        <v>0.6150000000000001</v>
      </c>
      <c r="J503" s="89" t="s">
        <v>78</v>
      </c>
      <c r="K503" s="89">
        <v>5</v>
      </c>
      <c r="L503" s="105">
        <f t="shared" si="217"/>
        <v>1.64</v>
      </c>
      <c r="P503" s="89">
        <v>1.64</v>
      </c>
      <c r="X503" s="106">
        <f t="shared" si="218"/>
        <v>4.6051199999999999E-3</v>
      </c>
      <c r="Y503" s="106">
        <f t="shared" si="197"/>
        <v>0</v>
      </c>
      <c r="Z503" s="106">
        <f t="shared" si="198"/>
        <v>0</v>
      </c>
      <c r="AA503" s="106">
        <f t="shared" si="199"/>
        <v>0</v>
      </c>
      <c r="AB503" s="106">
        <f t="shared" si="200"/>
        <v>4.1000000000000003E-3</v>
      </c>
      <c r="AC503" s="106">
        <f t="shared" si="201"/>
        <v>0</v>
      </c>
      <c r="AD503" s="106">
        <f t="shared" si="202"/>
        <v>0</v>
      </c>
      <c r="AE503" s="106">
        <f t="shared" si="203"/>
        <v>0</v>
      </c>
      <c r="AF503" s="172">
        <f t="shared" si="209"/>
        <v>4.1000000000000003E-3</v>
      </c>
      <c r="AG503" s="106">
        <f t="shared" si="204"/>
        <v>0</v>
      </c>
      <c r="AH503" s="106">
        <f t="shared" si="205"/>
        <v>0</v>
      </c>
      <c r="AI503" s="106">
        <f t="shared" si="206"/>
        <v>0</v>
      </c>
      <c r="AJ503" s="106">
        <f t="shared" si="207"/>
        <v>0</v>
      </c>
      <c r="AK503" s="106">
        <f t="shared" si="219"/>
        <v>4.1000000000000003E-3</v>
      </c>
      <c r="AL503" s="107">
        <f t="shared" si="208"/>
        <v>3.3578999999999994</v>
      </c>
    </row>
    <row r="504" spans="1:38" ht="12.75">
      <c r="A504" s="89">
        <v>16</v>
      </c>
      <c r="B504" s="89">
        <v>31</v>
      </c>
      <c r="C504" s="96">
        <v>0.33500000000000002</v>
      </c>
      <c r="D504" s="96">
        <v>0.39</v>
      </c>
      <c r="E504" s="97">
        <v>3.28</v>
      </c>
      <c r="F504" s="102">
        <f t="shared" si="213"/>
        <v>0.33851642590134273</v>
      </c>
      <c r="G504" s="89">
        <v>23</v>
      </c>
      <c r="H504" s="103">
        <f t="shared" si="195"/>
        <v>37.333333333333336</v>
      </c>
      <c r="I504" s="103">
        <f t="shared" si="196"/>
        <v>2.5092000000000003</v>
      </c>
      <c r="J504" s="89" t="s">
        <v>79</v>
      </c>
      <c r="K504" s="89">
        <v>12</v>
      </c>
      <c r="L504" s="97">
        <v>3.28</v>
      </c>
      <c r="X504" s="106">
        <f>L504*VLOOKUP(J504,dimension,2,FALSE)*VLOOKUP(J504,dimension,3,FALSE)*K504</f>
        <v>2.0939519999999996E-2</v>
      </c>
      <c r="Y504" s="106">
        <f t="shared" si="197"/>
        <v>0</v>
      </c>
      <c r="Z504" s="106">
        <f t="shared" si="198"/>
        <v>0</v>
      </c>
      <c r="AA504" s="106">
        <f t="shared" si="199"/>
        <v>0</v>
      </c>
      <c r="AB504" s="106">
        <f t="shared" si="200"/>
        <v>0</v>
      </c>
      <c r="AC504" s="106">
        <f t="shared" si="201"/>
        <v>0</v>
      </c>
      <c r="AD504" s="106">
        <f t="shared" si="202"/>
        <v>0</v>
      </c>
      <c r="AE504" s="106">
        <f t="shared" si="203"/>
        <v>1.6728000000000003E-2</v>
      </c>
      <c r="AF504" s="172">
        <f t="shared" si="209"/>
        <v>1.6728000000000003E-2</v>
      </c>
      <c r="AG504" s="106">
        <f t="shared" si="204"/>
        <v>0</v>
      </c>
      <c r="AH504" s="106">
        <f t="shared" si="205"/>
        <v>0</v>
      </c>
      <c r="AI504" s="106">
        <f t="shared" si="206"/>
        <v>0</v>
      </c>
      <c r="AJ504" s="106">
        <f t="shared" si="207"/>
        <v>0</v>
      </c>
      <c r="AK504" s="106">
        <f>L504*VLOOKUP(J504,dimension,4,FALSE)*VLOOKUP(J504,dimension,5,FALSE)*K504</f>
        <v>1.6728E-2</v>
      </c>
      <c r="AL504" s="107">
        <f t="shared" si="208"/>
        <v>14.302440000000001</v>
      </c>
    </row>
    <row r="505" spans="1:38" ht="12.75">
      <c r="A505" s="89">
        <v>17</v>
      </c>
      <c r="B505" s="89">
        <v>32</v>
      </c>
      <c r="C505" s="96">
        <v>0.38</v>
      </c>
      <c r="D505" s="96">
        <v>0.4</v>
      </c>
      <c r="E505" s="97">
        <v>3.43</v>
      </c>
      <c r="F505" s="102">
        <f t="shared" si="213"/>
        <v>0.40974457803893904</v>
      </c>
      <c r="G505" s="89">
        <v>24</v>
      </c>
      <c r="H505" s="103">
        <f t="shared" si="195"/>
        <v>38.666666666666664</v>
      </c>
      <c r="I505" s="103">
        <f t="shared" si="196"/>
        <v>1.2862500000000001</v>
      </c>
      <c r="J505" s="89" t="s">
        <v>74</v>
      </c>
      <c r="K505" s="89">
        <v>1</v>
      </c>
      <c r="L505" s="105">
        <f t="shared" ref="L505:L524" si="220">SUM(M505:V505)</f>
        <v>3.43</v>
      </c>
      <c r="M505" s="89">
        <v>3.43</v>
      </c>
      <c r="X505" s="106">
        <f t="shared" ref="X505:X524" si="221">L505*VLOOKUP(J505,dimension,2,FALSE)*VLOOKUP(J505,dimension,3,FALSE)</f>
        <v>1.05644E-2</v>
      </c>
      <c r="Y505" s="106">
        <f t="shared" si="197"/>
        <v>8.575000000000001E-3</v>
      </c>
      <c r="Z505" s="106">
        <f t="shared" si="198"/>
        <v>0</v>
      </c>
      <c r="AA505" s="106">
        <f t="shared" si="199"/>
        <v>0</v>
      </c>
      <c r="AB505" s="106">
        <f t="shared" si="200"/>
        <v>0</v>
      </c>
      <c r="AC505" s="106">
        <f t="shared" si="201"/>
        <v>0</v>
      </c>
      <c r="AD505" s="106">
        <f t="shared" si="202"/>
        <v>0</v>
      </c>
      <c r="AE505" s="106">
        <f t="shared" si="203"/>
        <v>0</v>
      </c>
      <c r="AF505" s="172">
        <f t="shared" si="209"/>
        <v>8.575000000000001E-3</v>
      </c>
      <c r="AG505" s="106">
        <f t="shared" si="204"/>
        <v>0</v>
      </c>
      <c r="AH505" s="106">
        <f t="shared" si="205"/>
        <v>0</v>
      </c>
      <c r="AI505" s="106">
        <f t="shared" si="206"/>
        <v>0</v>
      </c>
      <c r="AJ505" s="106">
        <f t="shared" si="207"/>
        <v>0</v>
      </c>
      <c r="AK505" s="106">
        <f t="shared" ref="AK505:AK524" si="222">L505*VLOOKUP(J505,dimension,4,FALSE)*VLOOKUP(J505,dimension,5,FALSE)</f>
        <v>8.575000000000001E-3</v>
      </c>
      <c r="AL505" s="107">
        <f t="shared" si="208"/>
        <v>8.2577249999999989</v>
      </c>
    </row>
    <row r="506" spans="1:38" ht="12.75">
      <c r="A506" s="89">
        <v>17</v>
      </c>
      <c r="B506" s="89">
        <v>32</v>
      </c>
      <c r="C506" s="96">
        <v>0.38</v>
      </c>
      <c r="D506" s="96">
        <v>0.4</v>
      </c>
      <c r="E506" s="97">
        <v>3.43</v>
      </c>
      <c r="F506" s="102">
        <f t="shared" si="213"/>
        <v>0.40974457803893904</v>
      </c>
      <c r="G506" s="89">
        <v>24</v>
      </c>
      <c r="H506" s="103">
        <f t="shared" si="195"/>
        <v>38.666666666666664</v>
      </c>
      <c r="I506" s="103">
        <f t="shared" si="196"/>
        <v>1.0537500000000002</v>
      </c>
      <c r="J506" s="89" t="s">
        <v>74</v>
      </c>
      <c r="K506" s="89">
        <v>2</v>
      </c>
      <c r="L506" s="105">
        <f t="shared" si="220"/>
        <v>3.43</v>
      </c>
      <c r="M506" s="89">
        <v>2.37</v>
      </c>
      <c r="Q506" s="89">
        <v>0.37</v>
      </c>
      <c r="R506" s="89">
        <v>0.25</v>
      </c>
      <c r="U506" s="89">
        <v>0.44</v>
      </c>
      <c r="X506" s="106">
        <f t="shared" si="221"/>
        <v>1.05644E-2</v>
      </c>
      <c r="Y506" s="106">
        <f t="shared" si="197"/>
        <v>5.9250000000000006E-3</v>
      </c>
      <c r="Z506" s="106">
        <f t="shared" si="198"/>
        <v>0</v>
      </c>
      <c r="AA506" s="106">
        <f t="shared" si="199"/>
        <v>0</v>
      </c>
      <c r="AB506" s="106">
        <f t="shared" si="200"/>
        <v>0</v>
      </c>
      <c r="AC506" s="106">
        <f t="shared" si="201"/>
        <v>1.1000000000000001E-3</v>
      </c>
      <c r="AD506" s="106">
        <f t="shared" si="202"/>
        <v>0</v>
      </c>
      <c r="AE506" s="106">
        <f t="shared" si="203"/>
        <v>0</v>
      </c>
      <c r="AF506" s="172">
        <f t="shared" si="209"/>
        <v>7.0250000000000009E-3</v>
      </c>
      <c r="AG506" s="106">
        <f t="shared" si="204"/>
        <v>9.2500000000000004E-4</v>
      </c>
      <c r="AH506" s="106">
        <f t="shared" si="205"/>
        <v>6.2500000000000012E-4</v>
      </c>
      <c r="AI506" s="106">
        <f t="shared" si="206"/>
        <v>0</v>
      </c>
      <c r="AJ506" s="106">
        <f t="shared" si="207"/>
        <v>0</v>
      </c>
      <c r="AK506" s="106">
        <f t="shared" si="222"/>
        <v>8.575000000000001E-3</v>
      </c>
      <c r="AL506" s="107">
        <f t="shared" si="208"/>
        <v>6.4482749999999998</v>
      </c>
    </row>
    <row r="507" spans="1:38" ht="12.75">
      <c r="A507" s="89">
        <v>17</v>
      </c>
      <c r="B507" s="89">
        <v>32</v>
      </c>
      <c r="C507" s="96">
        <v>0.38</v>
      </c>
      <c r="D507" s="96">
        <v>0.4</v>
      </c>
      <c r="E507" s="97">
        <v>3.43</v>
      </c>
      <c r="F507" s="102">
        <f t="shared" si="213"/>
        <v>0.40974457803893904</v>
      </c>
      <c r="G507" s="89">
        <v>24</v>
      </c>
      <c r="H507" s="103">
        <f t="shared" si="195"/>
        <v>38.666666666666664</v>
      </c>
      <c r="I507" s="103">
        <f t="shared" si="196"/>
        <v>0.87750000000000006</v>
      </c>
      <c r="J507" s="89" t="s">
        <v>74</v>
      </c>
      <c r="K507" s="89">
        <v>3</v>
      </c>
      <c r="L507" s="105">
        <f t="shared" si="220"/>
        <v>3.4299999999999997</v>
      </c>
      <c r="M507" s="89">
        <v>2.34</v>
      </c>
      <c r="Q507" s="89">
        <v>0.9</v>
      </c>
      <c r="R507" s="89">
        <v>0.19</v>
      </c>
      <c r="X507" s="106">
        <f t="shared" si="221"/>
        <v>1.05644E-2</v>
      </c>
      <c r="Y507" s="106">
        <f t="shared" si="197"/>
        <v>5.8500000000000002E-3</v>
      </c>
      <c r="Z507" s="106">
        <f t="shared" si="198"/>
        <v>0</v>
      </c>
      <c r="AA507" s="106">
        <f t="shared" si="199"/>
        <v>0</v>
      </c>
      <c r="AB507" s="106">
        <f t="shared" si="200"/>
        <v>0</v>
      </c>
      <c r="AC507" s="106">
        <f t="shared" si="201"/>
        <v>0</v>
      </c>
      <c r="AD507" s="106">
        <f t="shared" si="202"/>
        <v>0</v>
      </c>
      <c r="AE507" s="106">
        <f t="shared" si="203"/>
        <v>0</v>
      </c>
      <c r="AF507" s="172">
        <f t="shared" si="209"/>
        <v>5.8500000000000002E-3</v>
      </c>
      <c r="AG507" s="106">
        <f t="shared" si="204"/>
        <v>2.2500000000000003E-3</v>
      </c>
      <c r="AH507" s="106">
        <f t="shared" si="205"/>
        <v>4.7500000000000011E-4</v>
      </c>
      <c r="AI507" s="106">
        <f t="shared" si="206"/>
        <v>0</v>
      </c>
      <c r="AJ507" s="106">
        <f t="shared" si="207"/>
        <v>0</v>
      </c>
      <c r="AK507" s="106">
        <f t="shared" si="222"/>
        <v>8.5749999999999993E-3</v>
      </c>
      <c r="AL507" s="107">
        <f t="shared" si="208"/>
        <v>5.6335499999999987</v>
      </c>
    </row>
    <row r="508" spans="1:38" ht="12.75">
      <c r="A508" s="89">
        <v>17</v>
      </c>
      <c r="B508" s="89">
        <v>32</v>
      </c>
      <c r="C508" s="96">
        <v>0.38</v>
      </c>
      <c r="D508" s="96">
        <v>0.4</v>
      </c>
      <c r="E508" s="97">
        <v>3.43</v>
      </c>
      <c r="F508" s="102">
        <f t="shared" si="213"/>
        <v>0.40974457803893904</v>
      </c>
      <c r="G508" s="89">
        <v>24</v>
      </c>
      <c r="H508" s="103">
        <f t="shared" si="195"/>
        <v>38.666666666666664</v>
      </c>
      <c r="I508" s="103">
        <f t="shared" si="196"/>
        <v>1.16625</v>
      </c>
      <c r="J508" s="89" t="s">
        <v>74</v>
      </c>
      <c r="K508" s="89">
        <v>4</v>
      </c>
      <c r="L508" s="105">
        <f t="shared" si="220"/>
        <v>3.43</v>
      </c>
      <c r="M508" s="89">
        <v>1.76</v>
      </c>
      <c r="N508" s="89">
        <v>1.35</v>
      </c>
      <c r="Q508" s="89">
        <v>0.32</v>
      </c>
      <c r="X508" s="106">
        <f t="shared" si="221"/>
        <v>1.05644E-2</v>
      </c>
      <c r="Y508" s="106">
        <f t="shared" si="197"/>
        <v>4.4000000000000003E-3</v>
      </c>
      <c r="Z508" s="106">
        <f t="shared" si="198"/>
        <v>3.3750000000000004E-3</v>
      </c>
      <c r="AA508" s="106">
        <f t="shared" si="199"/>
        <v>0</v>
      </c>
      <c r="AB508" s="106">
        <f t="shared" si="200"/>
        <v>0</v>
      </c>
      <c r="AC508" s="106">
        <f t="shared" si="201"/>
        <v>0</v>
      </c>
      <c r="AD508" s="106">
        <f t="shared" si="202"/>
        <v>0</v>
      </c>
      <c r="AE508" s="106">
        <f t="shared" si="203"/>
        <v>0</v>
      </c>
      <c r="AF508" s="172">
        <f t="shared" si="209"/>
        <v>7.7750000000000007E-3</v>
      </c>
      <c r="AG508" s="106">
        <f t="shared" si="204"/>
        <v>8.0000000000000004E-4</v>
      </c>
      <c r="AH508" s="106">
        <f t="shared" si="205"/>
        <v>0</v>
      </c>
      <c r="AI508" s="106">
        <f t="shared" si="206"/>
        <v>0</v>
      </c>
      <c r="AJ508" s="106">
        <f t="shared" si="207"/>
        <v>0</v>
      </c>
      <c r="AK508" s="106">
        <f t="shared" si="222"/>
        <v>8.575000000000001E-3</v>
      </c>
      <c r="AL508" s="107">
        <f t="shared" si="208"/>
        <v>7.4873249999999993</v>
      </c>
    </row>
    <row r="509" spans="1:38" ht="12.75">
      <c r="A509" s="89">
        <v>17</v>
      </c>
      <c r="B509" s="89">
        <v>32</v>
      </c>
      <c r="C509" s="96">
        <v>0.38</v>
      </c>
      <c r="D509" s="96">
        <v>0.4</v>
      </c>
      <c r="E509" s="97">
        <v>3.43</v>
      </c>
      <c r="F509" s="102">
        <f t="shared" si="213"/>
        <v>0.40974457803893904</v>
      </c>
      <c r="G509" s="89">
        <v>24</v>
      </c>
      <c r="H509" s="103">
        <f t="shared" si="195"/>
        <v>38.666666666666664</v>
      </c>
      <c r="I509" s="103">
        <f t="shared" si="196"/>
        <v>1.13625</v>
      </c>
      <c r="J509" s="89" t="s">
        <v>74</v>
      </c>
      <c r="K509" s="89">
        <v>5</v>
      </c>
      <c r="L509" s="105">
        <f t="shared" si="220"/>
        <v>3.4299999999999997</v>
      </c>
      <c r="M509" s="89">
        <v>1.88</v>
      </c>
      <c r="N509" s="89">
        <v>1.1499999999999999</v>
      </c>
      <c r="Q509" s="89">
        <v>0.4</v>
      </c>
      <c r="X509" s="106">
        <f t="shared" si="221"/>
        <v>1.05644E-2</v>
      </c>
      <c r="Y509" s="106">
        <f t="shared" si="197"/>
        <v>4.7000000000000002E-3</v>
      </c>
      <c r="Z509" s="106">
        <f t="shared" si="198"/>
        <v>2.875E-3</v>
      </c>
      <c r="AA509" s="106">
        <f t="shared" si="199"/>
        <v>0</v>
      </c>
      <c r="AB509" s="106">
        <f t="shared" si="200"/>
        <v>0</v>
      </c>
      <c r="AC509" s="106">
        <f t="shared" si="201"/>
        <v>0</v>
      </c>
      <c r="AD509" s="106">
        <f t="shared" si="202"/>
        <v>0</v>
      </c>
      <c r="AE509" s="106">
        <f t="shared" si="203"/>
        <v>0</v>
      </c>
      <c r="AF509" s="172">
        <f t="shared" si="209"/>
        <v>7.5750000000000001E-3</v>
      </c>
      <c r="AG509" s="106">
        <f t="shared" si="204"/>
        <v>1.0000000000000002E-3</v>
      </c>
      <c r="AH509" s="106">
        <f t="shared" si="205"/>
        <v>0</v>
      </c>
      <c r="AI509" s="106">
        <f t="shared" si="206"/>
        <v>0</v>
      </c>
      <c r="AJ509" s="106">
        <f t="shared" si="207"/>
        <v>0</v>
      </c>
      <c r="AK509" s="106">
        <f t="shared" si="222"/>
        <v>8.5749999999999993E-3</v>
      </c>
      <c r="AL509" s="107">
        <f t="shared" si="208"/>
        <v>7.2947249999999997</v>
      </c>
    </row>
    <row r="510" spans="1:38" ht="12.75">
      <c r="A510" s="89">
        <v>17</v>
      </c>
      <c r="B510" s="89">
        <v>32</v>
      </c>
      <c r="C510" s="96">
        <v>0.38</v>
      </c>
      <c r="D510" s="96">
        <v>0.4</v>
      </c>
      <c r="E510" s="97">
        <v>3.43</v>
      </c>
      <c r="F510" s="102">
        <f t="shared" si="213"/>
        <v>0.40974457803893904</v>
      </c>
      <c r="G510" s="89">
        <v>24</v>
      </c>
      <c r="H510" s="103">
        <f t="shared" si="195"/>
        <v>38.666666666666664</v>
      </c>
      <c r="I510" s="103">
        <f t="shared" si="196"/>
        <v>1.16625</v>
      </c>
      <c r="J510" s="89" t="s">
        <v>74</v>
      </c>
      <c r="K510" s="89">
        <v>6</v>
      </c>
      <c r="L510" s="105">
        <f t="shared" si="220"/>
        <v>3.43</v>
      </c>
      <c r="M510" s="89">
        <v>2.0299999999999998</v>
      </c>
      <c r="N510" s="89">
        <v>1.08</v>
      </c>
      <c r="Q510" s="89">
        <v>0.16</v>
      </c>
      <c r="R510" s="89">
        <v>0.16</v>
      </c>
      <c r="X510" s="106">
        <f t="shared" si="221"/>
        <v>1.05644E-2</v>
      </c>
      <c r="Y510" s="106">
        <f t="shared" si="197"/>
        <v>5.0749999999999997E-3</v>
      </c>
      <c r="Z510" s="106">
        <f t="shared" si="198"/>
        <v>2.7000000000000006E-3</v>
      </c>
      <c r="AA510" s="106">
        <f t="shared" si="199"/>
        <v>0</v>
      </c>
      <c r="AB510" s="106">
        <f t="shared" si="200"/>
        <v>0</v>
      </c>
      <c r="AC510" s="106">
        <f t="shared" si="201"/>
        <v>0</v>
      </c>
      <c r="AD510" s="106">
        <f t="shared" si="202"/>
        <v>0</v>
      </c>
      <c r="AE510" s="106">
        <f t="shared" si="203"/>
        <v>0</v>
      </c>
      <c r="AF510" s="172">
        <f t="shared" si="209"/>
        <v>7.7750000000000007E-3</v>
      </c>
      <c r="AG510" s="106">
        <f t="shared" si="204"/>
        <v>4.0000000000000002E-4</v>
      </c>
      <c r="AH510" s="106">
        <f t="shared" si="205"/>
        <v>4.0000000000000002E-4</v>
      </c>
      <c r="AI510" s="106">
        <f t="shared" si="206"/>
        <v>0</v>
      </c>
      <c r="AJ510" s="106">
        <f t="shared" si="207"/>
        <v>0</v>
      </c>
      <c r="AK510" s="106">
        <f t="shared" si="222"/>
        <v>8.575000000000001E-3</v>
      </c>
      <c r="AL510" s="107">
        <f t="shared" si="208"/>
        <v>7.4873249999999985</v>
      </c>
    </row>
    <row r="511" spans="1:38" ht="12.75">
      <c r="A511" s="89">
        <v>17</v>
      </c>
      <c r="B511" s="89">
        <v>32</v>
      </c>
      <c r="C511" s="96">
        <v>0.38</v>
      </c>
      <c r="D511" s="96">
        <v>0.4</v>
      </c>
      <c r="E511" s="97">
        <v>3.43</v>
      </c>
      <c r="F511" s="102">
        <f t="shared" si="213"/>
        <v>0.40974457803893904</v>
      </c>
      <c r="G511" s="89">
        <v>24</v>
      </c>
      <c r="H511" s="103">
        <f t="shared" si="195"/>
        <v>38.666666666666664</v>
      </c>
      <c r="I511" s="103">
        <f t="shared" si="196"/>
        <v>1.2225000000000001</v>
      </c>
      <c r="J511" s="89" t="s">
        <v>74</v>
      </c>
      <c r="K511" s="89">
        <v>7</v>
      </c>
      <c r="L511" s="105">
        <f t="shared" si="220"/>
        <v>3.4299999999999997</v>
      </c>
      <c r="M511" s="89">
        <v>2.52</v>
      </c>
      <c r="R511" s="89">
        <v>0.17</v>
      </c>
      <c r="V511" s="89">
        <v>0.74</v>
      </c>
      <c r="X511" s="106">
        <f t="shared" si="221"/>
        <v>1.05644E-2</v>
      </c>
      <c r="Y511" s="106">
        <f t="shared" si="197"/>
        <v>6.3E-3</v>
      </c>
      <c r="Z511" s="106">
        <f t="shared" si="198"/>
        <v>0</v>
      </c>
      <c r="AA511" s="106">
        <f t="shared" si="199"/>
        <v>0</v>
      </c>
      <c r="AB511" s="106">
        <f t="shared" si="200"/>
        <v>0</v>
      </c>
      <c r="AC511" s="106">
        <f t="shared" si="201"/>
        <v>0</v>
      </c>
      <c r="AD511" s="106">
        <f t="shared" si="202"/>
        <v>1.8500000000000001E-3</v>
      </c>
      <c r="AE511" s="106">
        <f t="shared" si="203"/>
        <v>0</v>
      </c>
      <c r="AF511" s="172">
        <f t="shared" si="209"/>
        <v>8.150000000000001E-3</v>
      </c>
      <c r="AG511" s="106">
        <f t="shared" si="204"/>
        <v>0</v>
      </c>
      <c r="AH511" s="106">
        <f t="shared" si="205"/>
        <v>4.2500000000000003E-4</v>
      </c>
      <c r="AI511" s="106">
        <f t="shared" si="206"/>
        <v>0</v>
      </c>
      <c r="AJ511" s="106">
        <f t="shared" si="207"/>
        <v>0</v>
      </c>
      <c r="AK511" s="106">
        <f t="shared" si="222"/>
        <v>8.5749999999999993E-3</v>
      </c>
      <c r="AL511" s="107">
        <f t="shared" si="208"/>
        <v>7.4488499999999993</v>
      </c>
    </row>
    <row r="512" spans="1:38" ht="12.75">
      <c r="A512" s="89">
        <v>17</v>
      </c>
      <c r="B512" s="89">
        <v>32</v>
      </c>
      <c r="C512" s="96">
        <v>0.38</v>
      </c>
      <c r="D512" s="96">
        <v>0.4</v>
      </c>
      <c r="E512" s="97">
        <v>3.43</v>
      </c>
      <c r="F512" s="102">
        <f t="shared" si="213"/>
        <v>0.40974457803893904</v>
      </c>
      <c r="G512" s="89">
        <v>24</v>
      </c>
      <c r="H512" s="103">
        <f t="shared" si="195"/>
        <v>38.666666666666664</v>
      </c>
      <c r="I512" s="103">
        <f t="shared" si="196"/>
        <v>0.89250000000000007</v>
      </c>
      <c r="J512" s="89" t="s">
        <v>74</v>
      </c>
      <c r="K512" s="89">
        <v>8</v>
      </c>
      <c r="L512" s="105">
        <f t="shared" si="220"/>
        <v>3.4299999999999997</v>
      </c>
      <c r="M512" s="89">
        <v>2.38</v>
      </c>
      <c r="Q512" s="89">
        <v>1.05</v>
      </c>
      <c r="X512" s="106">
        <f t="shared" si="221"/>
        <v>1.05644E-2</v>
      </c>
      <c r="Y512" s="106">
        <f t="shared" si="197"/>
        <v>5.9500000000000004E-3</v>
      </c>
      <c r="Z512" s="106">
        <f t="shared" si="198"/>
        <v>0</v>
      </c>
      <c r="AA512" s="106">
        <f t="shared" si="199"/>
        <v>0</v>
      </c>
      <c r="AB512" s="106">
        <f t="shared" si="200"/>
        <v>0</v>
      </c>
      <c r="AC512" s="106">
        <f t="shared" si="201"/>
        <v>0</v>
      </c>
      <c r="AD512" s="106">
        <f t="shared" si="202"/>
        <v>0</v>
      </c>
      <c r="AE512" s="106">
        <f t="shared" si="203"/>
        <v>0</v>
      </c>
      <c r="AF512" s="172">
        <f t="shared" si="209"/>
        <v>5.9500000000000004E-3</v>
      </c>
      <c r="AG512" s="106">
        <f t="shared" si="204"/>
        <v>2.6250000000000006E-3</v>
      </c>
      <c r="AH512" s="106">
        <f t="shared" si="205"/>
        <v>0</v>
      </c>
      <c r="AI512" s="106">
        <f t="shared" si="206"/>
        <v>0</v>
      </c>
      <c r="AJ512" s="106">
        <f t="shared" si="207"/>
        <v>0</v>
      </c>
      <c r="AK512" s="106">
        <f t="shared" si="222"/>
        <v>8.5749999999999993E-3</v>
      </c>
      <c r="AL512" s="107">
        <f t="shared" si="208"/>
        <v>5.729849999999999</v>
      </c>
    </row>
    <row r="513" spans="1:38" ht="12.75">
      <c r="A513" s="89">
        <v>17</v>
      </c>
      <c r="B513" s="89">
        <v>32</v>
      </c>
      <c r="C513" s="96">
        <v>0.38</v>
      </c>
      <c r="D513" s="96">
        <v>0.4</v>
      </c>
      <c r="E513" s="97">
        <v>3.43</v>
      </c>
      <c r="F513" s="102">
        <f t="shared" si="213"/>
        <v>0.40974457803893904</v>
      </c>
      <c r="G513" s="89">
        <v>24</v>
      </c>
      <c r="H513" s="103">
        <f t="shared" si="195"/>
        <v>38.666666666666664</v>
      </c>
      <c r="I513" s="103">
        <f t="shared" si="196"/>
        <v>0.7875000000000002</v>
      </c>
      <c r="J513" s="89" t="s">
        <v>74</v>
      </c>
      <c r="K513" s="89">
        <v>9</v>
      </c>
      <c r="L513" s="105">
        <f t="shared" si="220"/>
        <v>3.4300000000000006</v>
      </c>
      <c r="M513" s="89">
        <v>1.5</v>
      </c>
      <c r="Q513" s="89">
        <v>1.1100000000000001</v>
      </c>
      <c r="R513" s="89">
        <v>0.22</v>
      </c>
      <c r="V513" s="89">
        <v>0.6</v>
      </c>
      <c r="X513" s="106">
        <f t="shared" si="221"/>
        <v>1.0564400000000002E-2</v>
      </c>
      <c r="Y513" s="106">
        <f t="shared" si="197"/>
        <v>3.7500000000000007E-3</v>
      </c>
      <c r="Z513" s="106">
        <f t="shared" si="198"/>
        <v>0</v>
      </c>
      <c r="AA513" s="106">
        <f t="shared" si="199"/>
        <v>0</v>
      </c>
      <c r="AB513" s="106">
        <f t="shared" si="200"/>
        <v>0</v>
      </c>
      <c r="AC513" s="106">
        <f t="shared" si="201"/>
        <v>0</v>
      </c>
      <c r="AD513" s="106">
        <f t="shared" si="202"/>
        <v>1.5E-3</v>
      </c>
      <c r="AE513" s="106">
        <f t="shared" si="203"/>
        <v>0</v>
      </c>
      <c r="AF513" s="172">
        <f t="shared" si="209"/>
        <v>5.2500000000000012E-3</v>
      </c>
      <c r="AG513" s="106">
        <f t="shared" si="204"/>
        <v>2.7750000000000006E-3</v>
      </c>
      <c r="AH513" s="106">
        <f t="shared" si="205"/>
        <v>5.5000000000000003E-4</v>
      </c>
      <c r="AI513" s="106">
        <f t="shared" si="206"/>
        <v>0</v>
      </c>
      <c r="AJ513" s="106">
        <f t="shared" si="207"/>
        <v>0</v>
      </c>
      <c r="AK513" s="106">
        <f t="shared" si="222"/>
        <v>8.5750000000000028E-3</v>
      </c>
      <c r="AL513" s="107">
        <f t="shared" si="208"/>
        <v>4.7317499999999999</v>
      </c>
    </row>
    <row r="514" spans="1:38" ht="12.75">
      <c r="A514" s="89">
        <v>17</v>
      </c>
      <c r="B514" s="89">
        <v>32</v>
      </c>
      <c r="C514" s="96">
        <v>0.38</v>
      </c>
      <c r="D514" s="96">
        <v>0.4</v>
      </c>
      <c r="E514" s="97">
        <v>3.43</v>
      </c>
      <c r="F514" s="102">
        <f t="shared" si="213"/>
        <v>0.40974457803893904</v>
      </c>
      <c r="G514" s="89">
        <v>24</v>
      </c>
      <c r="H514" s="103">
        <f t="shared" si="195"/>
        <v>38.666666666666664</v>
      </c>
      <c r="I514" s="103">
        <f t="shared" si="196"/>
        <v>0.93375000000000019</v>
      </c>
      <c r="J514" s="89" t="s">
        <v>74</v>
      </c>
      <c r="K514" s="89">
        <v>10</v>
      </c>
      <c r="L514" s="105">
        <f t="shared" si="220"/>
        <v>3.43</v>
      </c>
      <c r="M514" s="89">
        <v>1.55</v>
      </c>
      <c r="Q514" s="89">
        <v>0.94</v>
      </c>
      <c r="U514" s="89">
        <v>0.94</v>
      </c>
      <c r="X514" s="106">
        <f t="shared" si="221"/>
        <v>1.05644E-2</v>
      </c>
      <c r="Y514" s="106">
        <f t="shared" si="197"/>
        <v>3.8750000000000008E-3</v>
      </c>
      <c r="Z514" s="106">
        <f t="shared" si="198"/>
        <v>0</v>
      </c>
      <c r="AA514" s="106">
        <f t="shared" si="199"/>
        <v>0</v>
      </c>
      <c r="AB514" s="106">
        <f t="shared" si="200"/>
        <v>0</v>
      </c>
      <c r="AC514" s="106">
        <f t="shared" si="201"/>
        <v>2.3500000000000001E-3</v>
      </c>
      <c r="AD514" s="106">
        <f t="shared" si="202"/>
        <v>0</v>
      </c>
      <c r="AE514" s="106">
        <f t="shared" si="203"/>
        <v>0</v>
      </c>
      <c r="AF514" s="172">
        <f t="shared" si="209"/>
        <v>6.2250000000000014E-3</v>
      </c>
      <c r="AG514" s="106">
        <f t="shared" si="204"/>
        <v>2.3500000000000001E-3</v>
      </c>
      <c r="AH514" s="106">
        <f t="shared" si="205"/>
        <v>0</v>
      </c>
      <c r="AI514" s="106">
        <f t="shared" si="206"/>
        <v>0</v>
      </c>
      <c r="AJ514" s="106">
        <f t="shared" si="207"/>
        <v>0</v>
      </c>
      <c r="AK514" s="106">
        <f t="shared" si="222"/>
        <v>8.575000000000001E-3</v>
      </c>
      <c r="AL514" s="107">
        <f t="shared" si="208"/>
        <v>5.3178749999999999</v>
      </c>
    </row>
    <row r="515" spans="1:38" ht="12.75">
      <c r="A515" s="89">
        <v>17</v>
      </c>
      <c r="B515" s="89">
        <v>32</v>
      </c>
      <c r="C515" s="96">
        <v>0.38</v>
      </c>
      <c r="D515" s="96">
        <v>0.4</v>
      </c>
      <c r="E515" s="97">
        <v>3.43</v>
      </c>
      <c r="F515" s="102">
        <f t="shared" si="213"/>
        <v>0.40974457803893904</v>
      </c>
      <c r="G515" s="89">
        <v>24</v>
      </c>
      <c r="H515" s="103">
        <f t="shared" ref="H515:H578" si="223">SUM(G515,loadTime)/60*costMilling</f>
        <v>38.666666666666664</v>
      </c>
      <c r="I515" s="103">
        <f t="shared" ref="I515:I578" si="224">AF515*KDCost</f>
        <v>0.86625000000000008</v>
      </c>
      <c r="J515" s="89" t="s">
        <v>74</v>
      </c>
      <c r="K515" s="89">
        <v>11</v>
      </c>
      <c r="L515" s="105">
        <f t="shared" si="220"/>
        <v>3.43</v>
      </c>
      <c r="M515" s="89">
        <v>2.31</v>
      </c>
      <c r="Q515" s="89">
        <v>1.1200000000000001</v>
      </c>
      <c r="X515" s="106">
        <f t="shared" si="221"/>
        <v>1.05644E-2</v>
      </c>
      <c r="Y515" s="106">
        <f t="shared" ref="Y515:Y578" si="225">M515*VLOOKUP($J515,dimension,4,FALSE)*VLOOKUP($J515,dimension,5,FALSE)</f>
        <v>5.7750000000000006E-3</v>
      </c>
      <c r="Z515" s="106">
        <f t="shared" ref="Z515:Z578" si="226">N515*VLOOKUP($J515,dimension,4,FALSE)*VLOOKUP($J515,dimension,5,FALSE)</f>
        <v>0</v>
      </c>
      <c r="AA515" s="106">
        <f t="shared" ref="AA515:AA578" si="227">O515*VLOOKUP($J515,dimension,4,FALSE)*VLOOKUP($J515,dimension,5,FALSE)</f>
        <v>0</v>
      </c>
      <c r="AB515" s="106">
        <f t="shared" ref="AB515:AB578" si="228">P515*VLOOKUP($J515,dimension,4,FALSE)*VLOOKUP($J515,dimension,5,FALSE)</f>
        <v>0</v>
      </c>
      <c r="AC515" s="106">
        <f t="shared" ref="AC515:AC578" si="229">U515*VLOOKUP($J515,dimension,4,FALSE)*VLOOKUP($J515,dimension,5,FALSE)</f>
        <v>0</v>
      </c>
      <c r="AD515" s="106">
        <f t="shared" ref="AD515:AD578" si="230">V515*VLOOKUP($J515,dimension,4,FALSE)*VLOOKUP($J515,dimension,5,FALSE)</f>
        <v>0</v>
      </c>
      <c r="AE515" s="106">
        <f t="shared" ref="AE515:AE578" si="231">IF(J515="Fillets",K515*VLOOKUP(J515,dimension,4,FALSE)*VLOOKUP(J515,dimension,5,FALSE),0)*L515</f>
        <v>0</v>
      </c>
      <c r="AF515" s="172">
        <f t="shared" si="209"/>
        <v>5.7750000000000006E-3</v>
      </c>
      <c r="AG515" s="106">
        <f t="shared" ref="AG515:AG578" si="232">Q515*VLOOKUP($J515,dimension,4,FALSE)*VLOOKUP($J515,dimension,5,FALSE)</f>
        <v>2.8000000000000004E-3</v>
      </c>
      <c r="AH515" s="106">
        <f t="shared" ref="AH515:AH578" si="233">R515*VLOOKUP($J515,dimension,4,FALSE)*VLOOKUP($J515,dimension,5,FALSE)</f>
        <v>0</v>
      </c>
      <c r="AI515" s="106">
        <f t="shared" ref="AI515:AI578" si="234">S515*VLOOKUP($J515,dimension,4,FALSE)*VLOOKUP($J515,dimension,5,FALSE)</f>
        <v>0</v>
      </c>
      <c r="AJ515" s="106">
        <f t="shared" ref="AJ515:AJ578" si="235">T515*VLOOKUP($J515,dimension,4,FALSE)*VLOOKUP($J515,dimension,5,FALSE)</f>
        <v>0</v>
      </c>
      <c r="AK515" s="106">
        <f t="shared" si="222"/>
        <v>8.575000000000001E-3</v>
      </c>
      <c r="AL515" s="107">
        <f t="shared" ref="AL515:AL578" si="236">IF(J515="Fillets",AK515*priceFillets,IF(J515="4 x 1",(M515*priceSelect)+(N515*priceSelect)+(O515*priceStandard)+(P515*priceHigh)+(U515*priceShortClear)+(V515*priceLongClear),IF(J515="3 x 1",(M515*priceSelect3)+(N515*priceSelect3)+(O515*priceStandard3)+(P515*priceHigh3)+(U515*priceShortClear3)+(V515*priceLongClear3),IF(J515="2 x 2",(M515*priceSelect2)+(N515*priceSelect2)+(O515*priceStandard2)+(P515*priceHigh2)+(U515*priceShortClear2)+(V515*priceLongClear2),IF(J515="2 x 2",(M515*priceSelect2)+(N515*priceSelect2)+(O515*priceStandard2)+(P515*priceHigh2)+(U515*priceShortClear2)+(V515*priceLongClear2),(M515*priceSelect6)+(N515*priceSelect6)+(O515*priceStandard6)+(P515*priceHigh6)+(U515*priceShortClear6)+(V515*priceLongClear6))))))</f>
        <v>5.5613249999999992</v>
      </c>
    </row>
    <row r="516" spans="1:38" ht="12.75">
      <c r="A516" s="89">
        <v>17</v>
      </c>
      <c r="B516" s="89">
        <v>32</v>
      </c>
      <c r="C516" s="96">
        <v>0.38</v>
      </c>
      <c r="D516" s="96">
        <v>0.4</v>
      </c>
      <c r="E516" s="97">
        <v>3.43</v>
      </c>
      <c r="F516" s="102">
        <f t="shared" si="213"/>
        <v>0.40974457803893904</v>
      </c>
      <c r="G516" s="89">
        <v>24</v>
      </c>
      <c r="H516" s="103">
        <f t="shared" si="223"/>
        <v>38.666666666666664</v>
      </c>
      <c r="I516" s="103">
        <f t="shared" si="224"/>
        <v>1.2787500000000003</v>
      </c>
      <c r="J516" s="89" t="s">
        <v>74</v>
      </c>
      <c r="K516" s="89">
        <v>12</v>
      </c>
      <c r="L516" s="105">
        <f t="shared" si="220"/>
        <v>3.43</v>
      </c>
      <c r="M516" s="89">
        <v>2.4500000000000002</v>
      </c>
      <c r="N516" s="89">
        <v>0.96</v>
      </c>
      <c r="Q516" s="89">
        <v>0.02</v>
      </c>
      <c r="X516" s="106">
        <f t="shared" si="221"/>
        <v>1.05644E-2</v>
      </c>
      <c r="Y516" s="106">
        <f t="shared" si="225"/>
        <v>6.1250000000000011E-3</v>
      </c>
      <c r="Z516" s="106">
        <f t="shared" si="226"/>
        <v>2.4000000000000002E-3</v>
      </c>
      <c r="AA516" s="106">
        <f t="shared" si="227"/>
        <v>0</v>
      </c>
      <c r="AB516" s="106">
        <f t="shared" si="228"/>
        <v>0</v>
      </c>
      <c r="AC516" s="106">
        <f t="shared" si="229"/>
        <v>0</v>
      </c>
      <c r="AD516" s="106">
        <f t="shared" si="230"/>
        <v>0</v>
      </c>
      <c r="AE516" s="106">
        <f t="shared" si="231"/>
        <v>0</v>
      </c>
      <c r="AF516" s="172">
        <f t="shared" ref="AF516:AF579" si="237">SUM(Y516:AE516)</f>
        <v>8.5250000000000013E-3</v>
      </c>
      <c r="AG516" s="106">
        <f t="shared" si="232"/>
        <v>5.0000000000000002E-5</v>
      </c>
      <c r="AH516" s="106">
        <f t="shared" si="233"/>
        <v>0</v>
      </c>
      <c r="AI516" s="106">
        <f t="shared" si="234"/>
        <v>0</v>
      </c>
      <c r="AJ516" s="106">
        <f t="shared" si="235"/>
        <v>0</v>
      </c>
      <c r="AK516" s="106">
        <f t="shared" si="222"/>
        <v>8.575000000000001E-3</v>
      </c>
      <c r="AL516" s="107">
        <f t="shared" si="236"/>
        <v>8.2095749999999992</v>
      </c>
    </row>
    <row r="517" spans="1:38" ht="12.75">
      <c r="A517" s="89">
        <v>17</v>
      </c>
      <c r="B517" s="89">
        <v>32</v>
      </c>
      <c r="C517" s="96">
        <v>0.38</v>
      </c>
      <c r="D517" s="96">
        <v>0.4</v>
      </c>
      <c r="E517" s="97">
        <v>3.43</v>
      </c>
      <c r="F517" s="102">
        <f t="shared" si="213"/>
        <v>0.40974457803893904</v>
      </c>
      <c r="G517" s="89">
        <v>24</v>
      </c>
      <c r="H517" s="103">
        <f t="shared" si="223"/>
        <v>38.666666666666664</v>
      </c>
      <c r="I517" s="103">
        <f t="shared" si="224"/>
        <v>1.1100000000000001</v>
      </c>
      <c r="J517" s="89" t="s">
        <v>74</v>
      </c>
      <c r="K517" s="89">
        <v>13</v>
      </c>
      <c r="L517" s="105">
        <f t="shared" si="220"/>
        <v>3.4299999999999997</v>
      </c>
      <c r="M517" s="89">
        <v>2.96</v>
      </c>
      <c r="R517" s="89">
        <v>0.47</v>
      </c>
      <c r="X517" s="106">
        <f t="shared" si="221"/>
        <v>1.05644E-2</v>
      </c>
      <c r="Y517" s="106">
        <f t="shared" si="225"/>
        <v>7.4000000000000003E-3</v>
      </c>
      <c r="Z517" s="106">
        <f t="shared" si="226"/>
        <v>0</v>
      </c>
      <c r="AA517" s="106">
        <f t="shared" si="227"/>
        <v>0</v>
      </c>
      <c r="AB517" s="106">
        <f t="shared" si="228"/>
        <v>0</v>
      </c>
      <c r="AC517" s="106">
        <f t="shared" si="229"/>
        <v>0</v>
      </c>
      <c r="AD517" s="106">
        <f t="shared" si="230"/>
        <v>0</v>
      </c>
      <c r="AE517" s="106">
        <f t="shared" si="231"/>
        <v>0</v>
      </c>
      <c r="AF517" s="172">
        <f t="shared" si="237"/>
        <v>7.4000000000000003E-3</v>
      </c>
      <c r="AG517" s="106">
        <f t="shared" si="232"/>
        <v>0</v>
      </c>
      <c r="AH517" s="106">
        <f t="shared" si="233"/>
        <v>1.175E-3</v>
      </c>
      <c r="AI517" s="106">
        <f t="shared" si="234"/>
        <v>0</v>
      </c>
      <c r="AJ517" s="106">
        <f t="shared" si="235"/>
        <v>0</v>
      </c>
      <c r="AK517" s="106">
        <f t="shared" si="222"/>
        <v>8.5749999999999993E-3</v>
      </c>
      <c r="AL517" s="107">
        <f t="shared" si="236"/>
        <v>7.126199999999999</v>
      </c>
    </row>
    <row r="518" spans="1:38" ht="12.75">
      <c r="A518" s="89">
        <v>17</v>
      </c>
      <c r="B518" s="89">
        <v>32</v>
      </c>
      <c r="C518" s="96">
        <v>0.38</v>
      </c>
      <c r="D518" s="96">
        <v>0.4</v>
      </c>
      <c r="E518" s="97">
        <v>3.43</v>
      </c>
      <c r="F518" s="102">
        <f t="shared" si="213"/>
        <v>0.40974457803893904</v>
      </c>
      <c r="G518" s="89">
        <v>24</v>
      </c>
      <c r="H518" s="103">
        <f t="shared" si="223"/>
        <v>38.666666666666664</v>
      </c>
      <c r="I518" s="103">
        <f t="shared" si="224"/>
        <v>0.9900000000000001</v>
      </c>
      <c r="J518" s="89" t="s">
        <v>74</v>
      </c>
      <c r="K518" s="89">
        <v>14</v>
      </c>
      <c r="L518" s="105">
        <f t="shared" si="220"/>
        <v>3.4299999999999997</v>
      </c>
      <c r="M518" s="89">
        <v>1.91</v>
      </c>
      <c r="Q518" s="89">
        <v>0.62</v>
      </c>
      <c r="R518" s="89">
        <v>0.17</v>
      </c>
      <c r="V518" s="89">
        <v>0.73</v>
      </c>
      <c r="X518" s="106">
        <f t="shared" si="221"/>
        <v>1.05644E-2</v>
      </c>
      <c r="Y518" s="106">
        <f t="shared" si="225"/>
        <v>4.7750000000000006E-3</v>
      </c>
      <c r="Z518" s="106">
        <f t="shared" si="226"/>
        <v>0</v>
      </c>
      <c r="AA518" s="106">
        <f t="shared" si="227"/>
        <v>0</v>
      </c>
      <c r="AB518" s="106">
        <f t="shared" si="228"/>
        <v>0</v>
      </c>
      <c r="AC518" s="106">
        <f t="shared" si="229"/>
        <v>0</v>
      </c>
      <c r="AD518" s="106">
        <f t="shared" si="230"/>
        <v>1.825E-3</v>
      </c>
      <c r="AE518" s="106">
        <f t="shared" si="231"/>
        <v>0</v>
      </c>
      <c r="AF518" s="172">
        <f t="shared" si="237"/>
        <v>6.6000000000000008E-3</v>
      </c>
      <c r="AG518" s="106">
        <f t="shared" si="232"/>
        <v>1.5500000000000002E-3</v>
      </c>
      <c r="AH518" s="106">
        <f t="shared" si="233"/>
        <v>4.2500000000000003E-4</v>
      </c>
      <c r="AI518" s="106">
        <f t="shared" si="234"/>
        <v>0</v>
      </c>
      <c r="AJ518" s="106">
        <f t="shared" si="235"/>
        <v>0</v>
      </c>
      <c r="AK518" s="106">
        <f t="shared" si="222"/>
        <v>8.5749999999999993E-3</v>
      </c>
      <c r="AL518" s="107">
        <f t="shared" si="236"/>
        <v>5.9615999999999989</v>
      </c>
    </row>
    <row r="519" spans="1:38" ht="12.75">
      <c r="A519" s="89">
        <v>17</v>
      </c>
      <c r="B519" s="89">
        <v>32</v>
      </c>
      <c r="C519" s="96">
        <v>0.38</v>
      </c>
      <c r="D519" s="96">
        <v>0.4</v>
      </c>
      <c r="E519" s="97">
        <v>3.43</v>
      </c>
      <c r="F519" s="102">
        <f t="shared" si="213"/>
        <v>0.40974457803893904</v>
      </c>
      <c r="G519" s="89">
        <v>24</v>
      </c>
      <c r="H519" s="103">
        <f t="shared" si="223"/>
        <v>38.666666666666664</v>
      </c>
      <c r="I519" s="103">
        <f t="shared" si="224"/>
        <v>1.2862500000000001</v>
      </c>
      <c r="J519" s="89" t="s">
        <v>74</v>
      </c>
      <c r="K519" s="89">
        <v>15</v>
      </c>
      <c r="L519" s="105">
        <f t="shared" si="220"/>
        <v>3.43</v>
      </c>
      <c r="M519" s="89">
        <v>3.43</v>
      </c>
      <c r="X519" s="106">
        <f t="shared" si="221"/>
        <v>1.05644E-2</v>
      </c>
      <c r="Y519" s="106">
        <f t="shared" si="225"/>
        <v>8.575000000000001E-3</v>
      </c>
      <c r="Z519" s="106">
        <f t="shared" si="226"/>
        <v>0</v>
      </c>
      <c r="AA519" s="106">
        <f t="shared" si="227"/>
        <v>0</v>
      </c>
      <c r="AB519" s="106">
        <f t="shared" si="228"/>
        <v>0</v>
      </c>
      <c r="AC519" s="106">
        <f t="shared" si="229"/>
        <v>0</v>
      </c>
      <c r="AD519" s="106">
        <f t="shared" si="230"/>
        <v>0</v>
      </c>
      <c r="AE519" s="106">
        <f t="shared" si="231"/>
        <v>0</v>
      </c>
      <c r="AF519" s="172">
        <f t="shared" si="237"/>
        <v>8.575000000000001E-3</v>
      </c>
      <c r="AG519" s="106">
        <f t="shared" si="232"/>
        <v>0</v>
      </c>
      <c r="AH519" s="106">
        <f t="shared" si="233"/>
        <v>0</v>
      </c>
      <c r="AI519" s="106">
        <f t="shared" si="234"/>
        <v>0</v>
      </c>
      <c r="AJ519" s="106">
        <f t="shared" si="235"/>
        <v>0</v>
      </c>
      <c r="AK519" s="106">
        <f t="shared" si="222"/>
        <v>8.575000000000001E-3</v>
      </c>
      <c r="AL519" s="107">
        <f t="shared" si="236"/>
        <v>8.2577249999999989</v>
      </c>
    </row>
    <row r="520" spans="1:38" ht="12.75">
      <c r="A520" s="89">
        <v>17</v>
      </c>
      <c r="B520" s="89">
        <v>32</v>
      </c>
      <c r="C520" s="96">
        <v>0.38</v>
      </c>
      <c r="D520" s="96">
        <v>0.4</v>
      </c>
      <c r="E520" s="97">
        <v>3.43</v>
      </c>
      <c r="F520" s="102">
        <f t="shared" si="213"/>
        <v>0.40974457803893904</v>
      </c>
      <c r="G520" s="89">
        <v>24</v>
      </c>
      <c r="H520" s="103">
        <f t="shared" si="223"/>
        <v>38.666666666666664</v>
      </c>
      <c r="I520" s="103">
        <f t="shared" si="224"/>
        <v>1.18875</v>
      </c>
      <c r="J520" s="89" t="s">
        <v>74</v>
      </c>
      <c r="K520" s="89">
        <v>16</v>
      </c>
      <c r="L520" s="105">
        <f t="shared" si="220"/>
        <v>3.4299999999999997</v>
      </c>
      <c r="M520" s="89">
        <v>3.17</v>
      </c>
      <c r="R520" s="89">
        <v>0.26</v>
      </c>
      <c r="X520" s="106">
        <f t="shared" si="221"/>
        <v>1.05644E-2</v>
      </c>
      <c r="Y520" s="106">
        <f t="shared" si="225"/>
        <v>7.9249999999999998E-3</v>
      </c>
      <c r="Z520" s="106">
        <f t="shared" si="226"/>
        <v>0</v>
      </c>
      <c r="AA520" s="106">
        <f t="shared" si="227"/>
        <v>0</v>
      </c>
      <c r="AB520" s="106">
        <f t="shared" si="228"/>
        <v>0</v>
      </c>
      <c r="AC520" s="106">
        <f t="shared" si="229"/>
        <v>0</v>
      </c>
      <c r="AD520" s="106">
        <f t="shared" si="230"/>
        <v>0</v>
      </c>
      <c r="AE520" s="106">
        <f t="shared" si="231"/>
        <v>0</v>
      </c>
      <c r="AF520" s="172">
        <f t="shared" si="237"/>
        <v>7.9249999999999998E-3</v>
      </c>
      <c r="AG520" s="106">
        <f t="shared" si="232"/>
        <v>0</v>
      </c>
      <c r="AH520" s="106">
        <f t="shared" si="233"/>
        <v>6.5000000000000008E-4</v>
      </c>
      <c r="AI520" s="106">
        <f t="shared" si="234"/>
        <v>0</v>
      </c>
      <c r="AJ520" s="106">
        <f t="shared" si="235"/>
        <v>0</v>
      </c>
      <c r="AK520" s="106">
        <f t="shared" si="222"/>
        <v>8.5749999999999993E-3</v>
      </c>
      <c r="AL520" s="107">
        <f t="shared" si="236"/>
        <v>7.6317749999999993</v>
      </c>
    </row>
    <row r="521" spans="1:38" ht="12.75">
      <c r="A521" s="89">
        <v>17</v>
      </c>
      <c r="B521" s="89">
        <v>32</v>
      </c>
      <c r="C521" s="96">
        <v>0.38</v>
      </c>
      <c r="D521" s="96">
        <v>0.4</v>
      </c>
      <c r="E521" s="97">
        <v>3.43</v>
      </c>
      <c r="F521" s="102">
        <f t="shared" si="213"/>
        <v>0.40974457803893904</v>
      </c>
      <c r="G521" s="89">
        <v>24</v>
      </c>
      <c r="H521" s="103">
        <f t="shared" si="223"/>
        <v>38.666666666666664</v>
      </c>
      <c r="I521" s="103">
        <f t="shared" si="224"/>
        <v>0.95343749999999994</v>
      </c>
      <c r="J521" s="89" t="s">
        <v>77</v>
      </c>
      <c r="K521" s="89">
        <v>1</v>
      </c>
      <c r="L521" s="105">
        <f t="shared" si="220"/>
        <v>3.4299999999999997</v>
      </c>
      <c r="M521" s="89">
        <v>2.42</v>
      </c>
      <c r="N521" s="89">
        <v>0.97</v>
      </c>
      <c r="Q521" s="89">
        <v>0.04</v>
      </c>
      <c r="X521" s="106">
        <f t="shared" si="221"/>
        <v>7.9713200000000005E-3</v>
      </c>
      <c r="Y521" s="106">
        <f t="shared" si="225"/>
        <v>4.5374999999999999E-3</v>
      </c>
      <c r="Z521" s="106">
        <f t="shared" si="226"/>
        <v>1.8187500000000001E-3</v>
      </c>
      <c r="AA521" s="106">
        <f t="shared" si="227"/>
        <v>0</v>
      </c>
      <c r="AB521" s="106">
        <f t="shared" si="228"/>
        <v>0</v>
      </c>
      <c r="AC521" s="106">
        <f t="shared" si="229"/>
        <v>0</v>
      </c>
      <c r="AD521" s="106">
        <f t="shared" si="230"/>
        <v>0</v>
      </c>
      <c r="AE521" s="106">
        <f t="shared" si="231"/>
        <v>0</v>
      </c>
      <c r="AF521" s="172">
        <f t="shared" si="237"/>
        <v>6.3562499999999999E-3</v>
      </c>
      <c r="AG521" s="106">
        <f t="shared" si="232"/>
        <v>7.4999999999999993E-5</v>
      </c>
      <c r="AH521" s="106">
        <f t="shared" si="233"/>
        <v>0</v>
      </c>
      <c r="AI521" s="106">
        <f t="shared" si="234"/>
        <v>0</v>
      </c>
      <c r="AJ521" s="106">
        <f t="shared" si="235"/>
        <v>0</v>
      </c>
      <c r="AK521" s="106">
        <f t="shared" si="222"/>
        <v>6.4312499999999995E-3</v>
      </c>
      <c r="AL521" s="107">
        <f t="shared" si="236"/>
        <v>6.0447937500000002</v>
      </c>
    </row>
    <row r="522" spans="1:38" ht="12.75">
      <c r="A522" s="89">
        <v>17</v>
      </c>
      <c r="B522" s="89">
        <v>32</v>
      </c>
      <c r="C522" s="96">
        <v>0.38</v>
      </c>
      <c r="D522" s="96">
        <v>0.4</v>
      </c>
      <c r="E522" s="97">
        <v>3.43</v>
      </c>
      <c r="F522" s="102">
        <f t="shared" si="213"/>
        <v>0.40974457803893904</v>
      </c>
      <c r="G522" s="89">
        <v>24</v>
      </c>
      <c r="H522" s="103">
        <f t="shared" si="223"/>
        <v>38.666666666666664</v>
      </c>
      <c r="I522" s="103">
        <f t="shared" si="224"/>
        <v>0.92249999999999988</v>
      </c>
      <c r="J522" s="89" t="s">
        <v>77</v>
      </c>
      <c r="K522" s="89">
        <v>2</v>
      </c>
      <c r="L522" s="105">
        <f t="shared" si="220"/>
        <v>3.43</v>
      </c>
      <c r="M522" s="89">
        <v>2</v>
      </c>
      <c r="N522" s="89">
        <v>1.28</v>
      </c>
      <c r="Q522" s="89">
        <v>0.05</v>
      </c>
      <c r="R522" s="89">
        <v>0.1</v>
      </c>
      <c r="X522" s="106">
        <f t="shared" si="221"/>
        <v>7.9713200000000005E-3</v>
      </c>
      <c r="Y522" s="106">
        <f t="shared" si="225"/>
        <v>3.7499999999999999E-3</v>
      </c>
      <c r="Z522" s="106">
        <f t="shared" si="226"/>
        <v>2.3999999999999998E-3</v>
      </c>
      <c r="AA522" s="106">
        <f t="shared" si="227"/>
        <v>0</v>
      </c>
      <c r="AB522" s="106">
        <f t="shared" si="228"/>
        <v>0</v>
      </c>
      <c r="AC522" s="106">
        <f t="shared" si="229"/>
        <v>0</v>
      </c>
      <c r="AD522" s="106">
        <f t="shared" si="230"/>
        <v>0</v>
      </c>
      <c r="AE522" s="106">
        <f t="shared" si="231"/>
        <v>0</v>
      </c>
      <c r="AF522" s="172">
        <f t="shared" si="237"/>
        <v>6.1499999999999992E-3</v>
      </c>
      <c r="AG522" s="106">
        <f t="shared" si="232"/>
        <v>9.3750000000000016E-5</v>
      </c>
      <c r="AH522" s="106">
        <f t="shared" si="233"/>
        <v>1.8750000000000003E-4</v>
      </c>
      <c r="AI522" s="106">
        <f t="shared" si="234"/>
        <v>0</v>
      </c>
      <c r="AJ522" s="106">
        <f t="shared" si="235"/>
        <v>0</v>
      </c>
      <c r="AK522" s="106">
        <f t="shared" si="222"/>
        <v>6.4312500000000003E-3</v>
      </c>
      <c r="AL522" s="107">
        <f t="shared" si="236"/>
        <v>5.8486500000000001</v>
      </c>
    </row>
    <row r="523" spans="1:38" ht="12.75">
      <c r="A523" s="89">
        <v>17</v>
      </c>
      <c r="B523" s="89">
        <v>32</v>
      </c>
      <c r="C523" s="96">
        <v>0.38</v>
      </c>
      <c r="D523" s="96">
        <v>0.4</v>
      </c>
      <c r="E523" s="97">
        <v>3.43</v>
      </c>
      <c r="F523" s="102">
        <f t="shared" si="213"/>
        <v>0.40974457803893904</v>
      </c>
      <c r="G523" s="89">
        <v>24</v>
      </c>
      <c r="H523" s="103">
        <f t="shared" si="223"/>
        <v>38.666666666666664</v>
      </c>
      <c r="I523" s="103">
        <f t="shared" si="224"/>
        <v>0.96468750000000003</v>
      </c>
      <c r="J523" s="89" t="s">
        <v>77</v>
      </c>
      <c r="K523" s="89">
        <v>3</v>
      </c>
      <c r="L523" s="105">
        <f t="shared" si="220"/>
        <v>3.43</v>
      </c>
      <c r="M523" s="89">
        <v>3.43</v>
      </c>
      <c r="W523" s="89" t="s">
        <v>105</v>
      </c>
      <c r="X523" s="106">
        <f t="shared" si="221"/>
        <v>7.9713200000000005E-3</v>
      </c>
      <c r="Y523" s="106">
        <f t="shared" si="225"/>
        <v>6.4312500000000003E-3</v>
      </c>
      <c r="Z523" s="106">
        <f t="shared" si="226"/>
        <v>0</v>
      </c>
      <c r="AA523" s="106">
        <f t="shared" si="227"/>
        <v>0</v>
      </c>
      <c r="AB523" s="106">
        <f t="shared" si="228"/>
        <v>0</v>
      </c>
      <c r="AC523" s="106">
        <f t="shared" si="229"/>
        <v>0</v>
      </c>
      <c r="AD523" s="106">
        <f t="shared" si="230"/>
        <v>0</v>
      </c>
      <c r="AE523" s="106">
        <f t="shared" si="231"/>
        <v>0</v>
      </c>
      <c r="AF523" s="172">
        <f t="shared" si="237"/>
        <v>6.4312500000000003E-3</v>
      </c>
      <c r="AG523" s="106">
        <f t="shared" si="232"/>
        <v>0</v>
      </c>
      <c r="AH523" s="106">
        <f t="shared" si="233"/>
        <v>0</v>
      </c>
      <c r="AI523" s="106">
        <f t="shared" si="234"/>
        <v>0</v>
      </c>
      <c r="AJ523" s="106">
        <f t="shared" si="235"/>
        <v>0</v>
      </c>
      <c r="AK523" s="106">
        <f t="shared" si="222"/>
        <v>6.4312500000000003E-3</v>
      </c>
      <c r="AL523" s="107">
        <f t="shared" si="236"/>
        <v>6.1161187500000009</v>
      </c>
    </row>
    <row r="524" spans="1:38" ht="12.75">
      <c r="A524" s="89">
        <v>17</v>
      </c>
      <c r="B524" s="89">
        <v>32</v>
      </c>
      <c r="C524" s="96">
        <v>0.38</v>
      </c>
      <c r="D524" s="96">
        <v>0.4</v>
      </c>
      <c r="E524" s="97">
        <v>3.43</v>
      </c>
      <c r="F524" s="102">
        <f t="shared" si="213"/>
        <v>0.40974457803893904</v>
      </c>
      <c r="G524" s="89">
        <v>24</v>
      </c>
      <c r="H524" s="103">
        <f t="shared" si="223"/>
        <v>38.666666666666664</v>
      </c>
      <c r="I524" s="103">
        <f t="shared" si="224"/>
        <v>0.89437500000000014</v>
      </c>
      <c r="J524" s="89" t="s">
        <v>77</v>
      </c>
      <c r="K524" s="89">
        <v>4</v>
      </c>
      <c r="L524" s="105">
        <f t="shared" si="220"/>
        <v>3.43</v>
      </c>
      <c r="M524" s="89">
        <v>3.18</v>
      </c>
      <c r="R524" s="89">
        <v>0.25</v>
      </c>
      <c r="X524" s="106">
        <f t="shared" si="221"/>
        <v>7.9713200000000005E-3</v>
      </c>
      <c r="Y524" s="106">
        <f t="shared" si="225"/>
        <v>5.9625000000000008E-3</v>
      </c>
      <c r="Z524" s="106">
        <f t="shared" si="226"/>
        <v>0</v>
      </c>
      <c r="AA524" s="106">
        <f t="shared" si="227"/>
        <v>0</v>
      </c>
      <c r="AB524" s="106">
        <f t="shared" si="228"/>
        <v>0</v>
      </c>
      <c r="AC524" s="106">
        <f t="shared" si="229"/>
        <v>0</v>
      </c>
      <c r="AD524" s="106">
        <f t="shared" si="230"/>
        <v>0</v>
      </c>
      <c r="AE524" s="106">
        <f t="shared" si="231"/>
        <v>0</v>
      </c>
      <c r="AF524" s="172">
        <f t="shared" si="237"/>
        <v>5.9625000000000008E-3</v>
      </c>
      <c r="AG524" s="106">
        <f t="shared" si="232"/>
        <v>0</v>
      </c>
      <c r="AH524" s="106">
        <f t="shared" si="233"/>
        <v>4.6874999999999998E-4</v>
      </c>
      <c r="AI524" s="106">
        <f t="shared" si="234"/>
        <v>0</v>
      </c>
      <c r="AJ524" s="106">
        <f t="shared" si="235"/>
        <v>0</v>
      </c>
      <c r="AK524" s="106">
        <f t="shared" si="222"/>
        <v>6.4312500000000003E-3</v>
      </c>
      <c r="AL524" s="107">
        <f t="shared" si="236"/>
        <v>5.6703375000000005</v>
      </c>
    </row>
    <row r="525" spans="1:38" ht="12.75">
      <c r="A525" s="89">
        <v>17</v>
      </c>
      <c r="B525" s="89">
        <v>32</v>
      </c>
      <c r="C525" s="96">
        <v>0.38</v>
      </c>
      <c r="D525" s="96">
        <v>0.4</v>
      </c>
      <c r="E525" s="97">
        <v>3.43</v>
      </c>
      <c r="F525" s="102">
        <f t="shared" si="213"/>
        <v>0.40974457803893904</v>
      </c>
      <c r="G525" s="89">
        <v>24</v>
      </c>
      <c r="H525" s="103">
        <f t="shared" si="223"/>
        <v>38.666666666666664</v>
      </c>
      <c r="I525" s="103">
        <f t="shared" si="224"/>
        <v>5.6852250000000009</v>
      </c>
      <c r="J525" s="89" t="s">
        <v>79</v>
      </c>
      <c r="K525" s="89">
        <v>26</v>
      </c>
      <c r="L525" s="97">
        <v>3.43</v>
      </c>
      <c r="X525" s="106">
        <f>L525*VLOOKUP(J525,dimension,2,FALSE)*VLOOKUP(J525,dimension,3,FALSE)*K525</f>
        <v>4.7443760000000001E-2</v>
      </c>
      <c r="Y525" s="106">
        <f t="shared" si="225"/>
        <v>0</v>
      </c>
      <c r="Z525" s="106">
        <f t="shared" si="226"/>
        <v>0</v>
      </c>
      <c r="AA525" s="106">
        <f t="shared" si="227"/>
        <v>0</v>
      </c>
      <c r="AB525" s="106">
        <f t="shared" si="228"/>
        <v>0</v>
      </c>
      <c r="AC525" s="106">
        <f t="shared" si="229"/>
        <v>0</v>
      </c>
      <c r="AD525" s="106">
        <f t="shared" si="230"/>
        <v>0</v>
      </c>
      <c r="AE525" s="106">
        <f t="shared" si="231"/>
        <v>3.7901500000000005E-2</v>
      </c>
      <c r="AF525" s="172">
        <f t="shared" si="237"/>
        <v>3.7901500000000005E-2</v>
      </c>
      <c r="AG525" s="106">
        <f t="shared" si="232"/>
        <v>0</v>
      </c>
      <c r="AH525" s="106">
        <f t="shared" si="233"/>
        <v>0</v>
      </c>
      <c r="AI525" s="106">
        <f t="shared" si="234"/>
        <v>0</v>
      </c>
      <c r="AJ525" s="106">
        <f t="shared" si="235"/>
        <v>0</v>
      </c>
      <c r="AK525" s="106">
        <f>L525*VLOOKUP(J525,dimension,4,FALSE)*VLOOKUP(J525,dimension,5,FALSE)*K525</f>
        <v>3.7901500000000005E-2</v>
      </c>
      <c r="AL525" s="107">
        <f t="shared" si="236"/>
        <v>32.405782500000001</v>
      </c>
    </row>
    <row r="526" spans="1:38" ht="12.75">
      <c r="A526" s="89">
        <v>17</v>
      </c>
      <c r="B526" s="89">
        <v>33</v>
      </c>
      <c r="C526" s="96">
        <v>0.4</v>
      </c>
      <c r="D526" s="96">
        <v>0.44</v>
      </c>
      <c r="E526" s="97">
        <v>3.15</v>
      </c>
      <c r="F526" s="102">
        <f t="shared" si="213"/>
        <v>0.43641434347342617</v>
      </c>
      <c r="G526" s="89">
        <v>29.5</v>
      </c>
      <c r="H526" s="103">
        <f t="shared" si="223"/>
        <v>46</v>
      </c>
      <c r="I526" s="103">
        <f t="shared" si="224"/>
        <v>1.715625</v>
      </c>
      <c r="J526" s="89" t="s">
        <v>73</v>
      </c>
      <c r="K526" s="89">
        <v>1</v>
      </c>
      <c r="L526" s="105">
        <f t="shared" ref="L526:L547" si="238">SUM(M526:V526)</f>
        <v>3.15</v>
      </c>
      <c r="M526" s="89">
        <v>3.05</v>
      </c>
      <c r="R526" s="89">
        <v>0.1</v>
      </c>
      <c r="X526" s="106">
        <f t="shared" ref="X526:X547" si="239">L526*VLOOKUP(J526,dimension,2,FALSE)*VLOOKUP(J526,dimension,3,FALSE)</f>
        <v>1.42884E-2</v>
      </c>
      <c r="Y526" s="106">
        <f t="shared" si="225"/>
        <v>1.14375E-2</v>
      </c>
      <c r="Z526" s="106">
        <f t="shared" si="226"/>
        <v>0</v>
      </c>
      <c r="AA526" s="106">
        <f t="shared" si="227"/>
        <v>0</v>
      </c>
      <c r="AB526" s="106">
        <f t="shared" si="228"/>
        <v>0</v>
      </c>
      <c r="AC526" s="106">
        <f t="shared" si="229"/>
        <v>0</v>
      </c>
      <c r="AD526" s="106">
        <f t="shared" si="230"/>
        <v>0</v>
      </c>
      <c r="AE526" s="106">
        <f t="shared" si="231"/>
        <v>0</v>
      </c>
      <c r="AF526" s="172">
        <f t="shared" si="237"/>
        <v>1.14375E-2</v>
      </c>
      <c r="AG526" s="106">
        <f t="shared" si="232"/>
        <v>0</v>
      </c>
      <c r="AH526" s="106">
        <f t="shared" si="233"/>
        <v>3.7500000000000006E-4</v>
      </c>
      <c r="AI526" s="106">
        <f t="shared" si="234"/>
        <v>0</v>
      </c>
      <c r="AJ526" s="106">
        <f t="shared" si="235"/>
        <v>0</v>
      </c>
      <c r="AK526" s="106">
        <f t="shared" ref="AK526:AK547" si="240">L526*VLOOKUP(J526,dimension,4,FALSE)*VLOOKUP(J526,dimension,5,FALSE)</f>
        <v>1.18125E-2</v>
      </c>
      <c r="AL526" s="107">
        <f t="shared" si="236"/>
        <v>11.151562499999999</v>
      </c>
    </row>
    <row r="527" spans="1:38" ht="12.75">
      <c r="A527" s="89">
        <v>17</v>
      </c>
      <c r="B527" s="89">
        <v>33</v>
      </c>
      <c r="C527" s="96">
        <v>0.4</v>
      </c>
      <c r="D527" s="96">
        <v>0.44</v>
      </c>
      <c r="E527" s="97">
        <v>3.15</v>
      </c>
      <c r="F527" s="102">
        <f t="shared" si="213"/>
        <v>0.43641434347342617</v>
      </c>
      <c r="G527" s="89">
        <v>29.5</v>
      </c>
      <c r="H527" s="103">
        <f t="shared" si="223"/>
        <v>46</v>
      </c>
      <c r="I527" s="103">
        <f t="shared" si="224"/>
        <v>1.7718750000000001</v>
      </c>
      <c r="J527" s="89" t="s">
        <v>73</v>
      </c>
      <c r="K527" s="89">
        <v>2</v>
      </c>
      <c r="L527" s="105">
        <f t="shared" si="238"/>
        <v>3.15</v>
      </c>
      <c r="M527" s="89">
        <v>3.15</v>
      </c>
      <c r="X527" s="106">
        <f t="shared" si="239"/>
        <v>1.42884E-2</v>
      </c>
      <c r="Y527" s="106">
        <f t="shared" si="225"/>
        <v>1.18125E-2</v>
      </c>
      <c r="Z527" s="106">
        <f t="shared" si="226"/>
        <v>0</v>
      </c>
      <c r="AA527" s="106">
        <f t="shared" si="227"/>
        <v>0</v>
      </c>
      <c r="AB527" s="106">
        <f t="shared" si="228"/>
        <v>0</v>
      </c>
      <c r="AC527" s="106">
        <f t="shared" si="229"/>
        <v>0</v>
      </c>
      <c r="AD527" s="106">
        <f t="shared" si="230"/>
        <v>0</v>
      </c>
      <c r="AE527" s="106">
        <f t="shared" si="231"/>
        <v>0</v>
      </c>
      <c r="AF527" s="172">
        <f t="shared" si="237"/>
        <v>1.18125E-2</v>
      </c>
      <c r="AG527" s="106">
        <f t="shared" si="232"/>
        <v>0</v>
      </c>
      <c r="AH527" s="106">
        <f t="shared" si="233"/>
        <v>0</v>
      </c>
      <c r="AI527" s="106">
        <f t="shared" si="234"/>
        <v>0</v>
      </c>
      <c r="AJ527" s="106">
        <f t="shared" si="235"/>
        <v>0</v>
      </c>
      <c r="AK527" s="106">
        <f t="shared" si="240"/>
        <v>1.18125E-2</v>
      </c>
      <c r="AL527" s="107">
        <f t="shared" si="236"/>
        <v>11.5171875</v>
      </c>
    </row>
    <row r="528" spans="1:38" ht="12.75">
      <c r="A528" s="89">
        <v>17</v>
      </c>
      <c r="B528" s="89">
        <v>33</v>
      </c>
      <c r="C528" s="96">
        <v>0.4</v>
      </c>
      <c r="D528" s="96">
        <v>0.44</v>
      </c>
      <c r="E528" s="97">
        <v>3.15</v>
      </c>
      <c r="F528" s="102">
        <f t="shared" si="213"/>
        <v>0.43641434347342617</v>
      </c>
      <c r="G528" s="89">
        <v>29.5</v>
      </c>
      <c r="H528" s="103">
        <f t="shared" si="223"/>
        <v>46</v>
      </c>
      <c r="I528" s="103">
        <f t="shared" si="224"/>
        <v>1.4568750000000001</v>
      </c>
      <c r="J528" s="89" t="s">
        <v>73</v>
      </c>
      <c r="K528" s="89">
        <v>3</v>
      </c>
      <c r="L528" s="105">
        <f t="shared" si="238"/>
        <v>3.15</v>
      </c>
      <c r="O528" s="89">
        <v>2.59</v>
      </c>
      <c r="Q528" s="89">
        <v>0.15</v>
      </c>
      <c r="R528" s="89">
        <v>0.41</v>
      </c>
      <c r="X528" s="106">
        <f t="shared" si="239"/>
        <v>1.42884E-2</v>
      </c>
      <c r="Y528" s="106">
        <f t="shared" si="225"/>
        <v>0</v>
      </c>
      <c r="Z528" s="106">
        <f t="shared" si="226"/>
        <v>0</v>
      </c>
      <c r="AA528" s="106">
        <f t="shared" si="227"/>
        <v>9.7125000000000006E-3</v>
      </c>
      <c r="AB528" s="106">
        <f t="shared" si="228"/>
        <v>0</v>
      </c>
      <c r="AC528" s="106">
        <f t="shared" si="229"/>
        <v>0</v>
      </c>
      <c r="AD528" s="106">
        <f t="shared" si="230"/>
        <v>0</v>
      </c>
      <c r="AE528" s="106">
        <f t="shared" si="231"/>
        <v>0</v>
      </c>
      <c r="AF528" s="172">
        <f t="shared" si="237"/>
        <v>9.7125000000000006E-3</v>
      </c>
      <c r="AG528" s="106">
        <f t="shared" si="232"/>
        <v>5.6249999999999996E-4</v>
      </c>
      <c r="AH528" s="106">
        <f t="shared" si="233"/>
        <v>1.5375E-3</v>
      </c>
      <c r="AI528" s="106">
        <f t="shared" si="234"/>
        <v>0</v>
      </c>
      <c r="AJ528" s="106">
        <f t="shared" si="235"/>
        <v>0</v>
      </c>
      <c r="AK528" s="106">
        <f t="shared" si="240"/>
        <v>1.18125E-2</v>
      </c>
      <c r="AL528" s="107">
        <f t="shared" si="236"/>
        <v>8.3041874999999994</v>
      </c>
    </row>
    <row r="529" spans="1:38" ht="12.75">
      <c r="A529" s="89">
        <v>17</v>
      </c>
      <c r="B529" s="89">
        <v>33</v>
      </c>
      <c r="C529" s="96">
        <v>0.4</v>
      </c>
      <c r="D529" s="96">
        <v>0.44</v>
      </c>
      <c r="E529" s="97">
        <v>3.15</v>
      </c>
      <c r="F529" s="102">
        <f t="shared" si="213"/>
        <v>0.43641434347342617</v>
      </c>
      <c r="G529" s="89">
        <v>29.5</v>
      </c>
      <c r="H529" s="103">
        <f t="shared" si="223"/>
        <v>46</v>
      </c>
      <c r="I529" s="103">
        <f t="shared" si="224"/>
        <v>1.4512499999999999</v>
      </c>
      <c r="J529" s="89" t="s">
        <v>73</v>
      </c>
      <c r="K529" s="89">
        <v>4</v>
      </c>
      <c r="L529" s="105">
        <f t="shared" si="238"/>
        <v>3.15</v>
      </c>
      <c r="M529" s="89">
        <v>1.98</v>
      </c>
      <c r="Q529" s="89">
        <v>0.27</v>
      </c>
      <c r="R529" s="89">
        <v>0.3</v>
      </c>
      <c r="V529" s="89">
        <v>0.6</v>
      </c>
      <c r="X529" s="106">
        <f t="shared" si="239"/>
        <v>1.42884E-2</v>
      </c>
      <c r="Y529" s="106">
        <f t="shared" si="225"/>
        <v>7.4250000000000002E-3</v>
      </c>
      <c r="Z529" s="106">
        <f t="shared" si="226"/>
        <v>0</v>
      </c>
      <c r="AA529" s="106">
        <f t="shared" si="227"/>
        <v>0</v>
      </c>
      <c r="AB529" s="106">
        <f t="shared" si="228"/>
        <v>0</v>
      </c>
      <c r="AC529" s="106">
        <f t="shared" si="229"/>
        <v>0</v>
      </c>
      <c r="AD529" s="106">
        <f t="shared" si="230"/>
        <v>2.2499999999999998E-3</v>
      </c>
      <c r="AE529" s="106">
        <f t="shared" si="231"/>
        <v>0</v>
      </c>
      <c r="AF529" s="172">
        <f t="shared" si="237"/>
        <v>9.6749999999999996E-3</v>
      </c>
      <c r="AG529" s="106">
        <f t="shared" si="232"/>
        <v>1.0125000000000002E-3</v>
      </c>
      <c r="AH529" s="106">
        <f t="shared" si="233"/>
        <v>1.1249999999999999E-3</v>
      </c>
      <c r="AI529" s="106">
        <f t="shared" si="234"/>
        <v>0</v>
      </c>
      <c r="AJ529" s="106">
        <f t="shared" si="235"/>
        <v>0</v>
      </c>
      <c r="AK529" s="106">
        <f t="shared" si="240"/>
        <v>1.18125E-2</v>
      </c>
      <c r="AL529" s="107">
        <f t="shared" si="236"/>
        <v>8.8931249999999995</v>
      </c>
    </row>
    <row r="530" spans="1:38" ht="12.75">
      <c r="A530" s="89">
        <v>17</v>
      </c>
      <c r="B530" s="89">
        <v>33</v>
      </c>
      <c r="C530" s="96">
        <v>0.4</v>
      </c>
      <c r="D530" s="96">
        <v>0.44</v>
      </c>
      <c r="E530" s="97">
        <v>3.15</v>
      </c>
      <c r="F530" s="102">
        <f t="shared" si="213"/>
        <v>0.43641434347342617</v>
      </c>
      <c r="G530" s="89">
        <v>29.5</v>
      </c>
      <c r="H530" s="103">
        <f t="shared" si="223"/>
        <v>46</v>
      </c>
      <c r="I530" s="103">
        <f t="shared" si="224"/>
        <v>1.5131250000000001</v>
      </c>
      <c r="J530" s="89" t="s">
        <v>73</v>
      </c>
      <c r="K530" s="89">
        <v>5</v>
      </c>
      <c r="L530" s="105">
        <f t="shared" si="238"/>
        <v>3.15</v>
      </c>
      <c r="M530" s="89">
        <v>2.69</v>
      </c>
      <c r="Q530" s="89">
        <v>0.46</v>
      </c>
      <c r="X530" s="106">
        <f t="shared" si="239"/>
        <v>1.42884E-2</v>
      </c>
      <c r="Y530" s="106">
        <f t="shared" si="225"/>
        <v>1.0087500000000001E-2</v>
      </c>
      <c r="Z530" s="106">
        <f t="shared" si="226"/>
        <v>0</v>
      </c>
      <c r="AA530" s="106">
        <f t="shared" si="227"/>
        <v>0</v>
      </c>
      <c r="AB530" s="106">
        <f t="shared" si="228"/>
        <v>0</v>
      </c>
      <c r="AC530" s="106">
        <f t="shared" si="229"/>
        <v>0</v>
      </c>
      <c r="AD530" s="106">
        <f t="shared" si="230"/>
        <v>0</v>
      </c>
      <c r="AE530" s="106">
        <f t="shared" si="231"/>
        <v>0</v>
      </c>
      <c r="AF530" s="172">
        <f t="shared" si="237"/>
        <v>1.0087500000000001E-2</v>
      </c>
      <c r="AG530" s="106">
        <f t="shared" si="232"/>
        <v>1.7250000000000002E-3</v>
      </c>
      <c r="AH530" s="106">
        <f t="shared" si="233"/>
        <v>0</v>
      </c>
      <c r="AI530" s="106">
        <f t="shared" si="234"/>
        <v>0</v>
      </c>
      <c r="AJ530" s="106">
        <f t="shared" si="235"/>
        <v>0</v>
      </c>
      <c r="AK530" s="106">
        <f t="shared" si="240"/>
        <v>1.18125E-2</v>
      </c>
      <c r="AL530" s="107">
        <f t="shared" si="236"/>
        <v>9.8353125000000006</v>
      </c>
    </row>
    <row r="531" spans="1:38" ht="12.75">
      <c r="A531" s="89">
        <v>17</v>
      </c>
      <c r="B531" s="89">
        <v>33</v>
      </c>
      <c r="C531" s="96">
        <v>0.4</v>
      </c>
      <c r="D531" s="96">
        <v>0.44</v>
      </c>
      <c r="E531" s="97">
        <v>3.15</v>
      </c>
      <c r="F531" s="102">
        <f t="shared" si="213"/>
        <v>0.43641434347342617</v>
      </c>
      <c r="G531" s="89">
        <v>29.5</v>
      </c>
      <c r="H531" s="103">
        <f t="shared" si="223"/>
        <v>46</v>
      </c>
      <c r="I531" s="103">
        <f t="shared" si="224"/>
        <v>1.715625</v>
      </c>
      <c r="J531" s="89" t="s">
        <v>73</v>
      </c>
      <c r="K531" s="89">
        <v>6</v>
      </c>
      <c r="L531" s="105">
        <f t="shared" si="238"/>
        <v>3.15</v>
      </c>
      <c r="M531" s="89">
        <v>3.05</v>
      </c>
      <c r="R531" s="89">
        <v>0.1</v>
      </c>
      <c r="X531" s="106">
        <f t="shared" si="239"/>
        <v>1.42884E-2</v>
      </c>
      <c r="Y531" s="106">
        <f t="shared" si="225"/>
        <v>1.14375E-2</v>
      </c>
      <c r="Z531" s="106">
        <f t="shared" si="226"/>
        <v>0</v>
      </c>
      <c r="AA531" s="106">
        <f t="shared" si="227"/>
        <v>0</v>
      </c>
      <c r="AB531" s="106">
        <f t="shared" si="228"/>
        <v>0</v>
      </c>
      <c r="AC531" s="106">
        <f t="shared" si="229"/>
        <v>0</v>
      </c>
      <c r="AD531" s="106">
        <f t="shared" si="230"/>
        <v>0</v>
      </c>
      <c r="AE531" s="106">
        <f t="shared" si="231"/>
        <v>0</v>
      </c>
      <c r="AF531" s="172">
        <f t="shared" si="237"/>
        <v>1.14375E-2</v>
      </c>
      <c r="AG531" s="106">
        <f t="shared" si="232"/>
        <v>0</v>
      </c>
      <c r="AH531" s="106">
        <f t="shared" si="233"/>
        <v>3.7500000000000006E-4</v>
      </c>
      <c r="AI531" s="106">
        <f t="shared" si="234"/>
        <v>0</v>
      </c>
      <c r="AJ531" s="106">
        <f t="shared" si="235"/>
        <v>0</v>
      </c>
      <c r="AK531" s="106">
        <f t="shared" si="240"/>
        <v>1.18125E-2</v>
      </c>
      <c r="AL531" s="107">
        <f t="shared" si="236"/>
        <v>11.151562499999999</v>
      </c>
    </row>
    <row r="532" spans="1:38" ht="12.75">
      <c r="A532" s="89">
        <v>17</v>
      </c>
      <c r="B532" s="89">
        <v>33</v>
      </c>
      <c r="C532" s="96">
        <v>0.4</v>
      </c>
      <c r="D532" s="96">
        <v>0.44</v>
      </c>
      <c r="E532" s="97">
        <v>3.15</v>
      </c>
      <c r="F532" s="102">
        <f t="shared" si="213"/>
        <v>0.43641434347342617</v>
      </c>
      <c r="G532" s="89">
        <v>29.5</v>
      </c>
      <c r="H532" s="103">
        <f t="shared" si="223"/>
        <v>46</v>
      </c>
      <c r="I532" s="103">
        <f t="shared" si="224"/>
        <v>1.7212500000000002</v>
      </c>
      <c r="J532" s="89" t="s">
        <v>73</v>
      </c>
      <c r="K532" s="89">
        <v>7</v>
      </c>
      <c r="L532" s="105">
        <f t="shared" si="238"/>
        <v>3.15</v>
      </c>
      <c r="P532" s="89">
        <v>3.06</v>
      </c>
      <c r="R532" s="89">
        <v>0.09</v>
      </c>
      <c r="X532" s="106">
        <f t="shared" si="239"/>
        <v>1.42884E-2</v>
      </c>
      <c r="Y532" s="106">
        <f t="shared" si="225"/>
        <v>0</v>
      </c>
      <c r="Z532" s="106">
        <f t="shared" si="226"/>
        <v>0</v>
      </c>
      <c r="AA532" s="106">
        <f t="shared" si="227"/>
        <v>0</v>
      </c>
      <c r="AB532" s="106">
        <f t="shared" si="228"/>
        <v>1.1475000000000001E-2</v>
      </c>
      <c r="AC532" s="106">
        <f t="shared" si="229"/>
        <v>0</v>
      </c>
      <c r="AD532" s="106">
        <f t="shared" si="230"/>
        <v>0</v>
      </c>
      <c r="AE532" s="106">
        <f t="shared" si="231"/>
        <v>0</v>
      </c>
      <c r="AF532" s="172">
        <f t="shared" si="237"/>
        <v>1.1475000000000001E-2</v>
      </c>
      <c r="AG532" s="106">
        <f t="shared" si="232"/>
        <v>0</v>
      </c>
      <c r="AH532" s="106">
        <f t="shared" si="233"/>
        <v>3.3749999999999996E-4</v>
      </c>
      <c r="AI532" s="106">
        <f t="shared" si="234"/>
        <v>0</v>
      </c>
      <c r="AJ532" s="106">
        <f t="shared" si="235"/>
        <v>0</v>
      </c>
      <c r="AK532" s="106">
        <f t="shared" si="240"/>
        <v>1.18125E-2</v>
      </c>
      <c r="AL532" s="107">
        <f t="shared" si="236"/>
        <v>9.3980250000000005</v>
      </c>
    </row>
    <row r="533" spans="1:38" ht="12.75">
      <c r="A533" s="89">
        <v>17</v>
      </c>
      <c r="B533" s="89">
        <v>33</v>
      </c>
      <c r="C533" s="96">
        <v>0.4</v>
      </c>
      <c r="D533" s="96">
        <v>0.44</v>
      </c>
      <c r="E533" s="97">
        <v>3.15</v>
      </c>
      <c r="F533" s="102">
        <f t="shared" si="213"/>
        <v>0.43641434347342617</v>
      </c>
      <c r="G533" s="89">
        <v>29.5</v>
      </c>
      <c r="H533" s="103">
        <f t="shared" si="223"/>
        <v>46</v>
      </c>
      <c r="I533" s="103">
        <f t="shared" si="224"/>
        <v>1.4962499999999999</v>
      </c>
      <c r="J533" s="89" t="s">
        <v>73</v>
      </c>
      <c r="K533" s="89">
        <v>8</v>
      </c>
      <c r="L533" s="105">
        <f t="shared" si="238"/>
        <v>3.1500000000000004</v>
      </c>
      <c r="M533" s="89">
        <v>2.66</v>
      </c>
      <c r="Q533" s="89">
        <v>0.28999999999999998</v>
      </c>
      <c r="R533" s="89">
        <v>0.2</v>
      </c>
      <c r="X533" s="106">
        <f t="shared" si="239"/>
        <v>1.4288400000000003E-2</v>
      </c>
      <c r="Y533" s="106">
        <f t="shared" si="225"/>
        <v>9.9749999999999995E-3</v>
      </c>
      <c r="Z533" s="106">
        <f t="shared" si="226"/>
        <v>0</v>
      </c>
      <c r="AA533" s="106">
        <f t="shared" si="227"/>
        <v>0</v>
      </c>
      <c r="AB533" s="106">
        <f t="shared" si="228"/>
        <v>0</v>
      </c>
      <c r="AC533" s="106">
        <f t="shared" si="229"/>
        <v>0</v>
      </c>
      <c r="AD533" s="106">
        <f t="shared" si="230"/>
        <v>0</v>
      </c>
      <c r="AE533" s="106">
        <f t="shared" si="231"/>
        <v>0</v>
      </c>
      <c r="AF533" s="172">
        <f t="shared" si="237"/>
        <v>9.9749999999999995E-3</v>
      </c>
      <c r="AG533" s="106">
        <f t="shared" si="232"/>
        <v>1.0874999999999999E-3</v>
      </c>
      <c r="AH533" s="106">
        <f t="shared" si="233"/>
        <v>7.5000000000000012E-4</v>
      </c>
      <c r="AI533" s="106">
        <f t="shared" si="234"/>
        <v>0</v>
      </c>
      <c r="AJ533" s="106">
        <f t="shared" si="235"/>
        <v>0</v>
      </c>
      <c r="AK533" s="106">
        <f t="shared" si="240"/>
        <v>1.1812500000000002E-2</v>
      </c>
      <c r="AL533" s="107">
        <f t="shared" si="236"/>
        <v>9.7256250000000009</v>
      </c>
    </row>
    <row r="534" spans="1:38" ht="12.75">
      <c r="A534" s="89">
        <v>17</v>
      </c>
      <c r="B534" s="89">
        <v>33</v>
      </c>
      <c r="C534" s="96">
        <v>0.4</v>
      </c>
      <c r="D534" s="96">
        <v>0.44</v>
      </c>
      <c r="E534" s="97">
        <v>3.15</v>
      </c>
      <c r="F534" s="102">
        <f t="shared" ref="F534:F597" si="241">SUMSQ(AVERAGE(C534:D534)/2)*PI()*E534</f>
        <v>0.43641434347342617</v>
      </c>
      <c r="G534" s="89">
        <v>29.5</v>
      </c>
      <c r="H534" s="103">
        <f t="shared" si="223"/>
        <v>46</v>
      </c>
      <c r="I534" s="103">
        <f t="shared" si="224"/>
        <v>1.7718750000000001</v>
      </c>
      <c r="J534" s="89" t="s">
        <v>73</v>
      </c>
      <c r="K534" s="89">
        <v>9</v>
      </c>
      <c r="L534" s="105">
        <f t="shared" si="238"/>
        <v>3.15</v>
      </c>
      <c r="M534" s="89">
        <v>3.15</v>
      </c>
      <c r="X534" s="106">
        <f t="shared" si="239"/>
        <v>1.42884E-2</v>
      </c>
      <c r="Y534" s="106">
        <f t="shared" si="225"/>
        <v>1.18125E-2</v>
      </c>
      <c r="Z534" s="106">
        <f t="shared" si="226"/>
        <v>0</v>
      </c>
      <c r="AA534" s="106">
        <f t="shared" si="227"/>
        <v>0</v>
      </c>
      <c r="AB534" s="106">
        <f t="shared" si="228"/>
        <v>0</v>
      </c>
      <c r="AC534" s="106">
        <f t="shared" si="229"/>
        <v>0</v>
      </c>
      <c r="AD534" s="106">
        <f t="shared" si="230"/>
        <v>0</v>
      </c>
      <c r="AE534" s="106">
        <f t="shared" si="231"/>
        <v>0</v>
      </c>
      <c r="AF534" s="172">
        <f t="shared" si="237"/>
        <v>1.18125E-2</v>
      </c>
      <c r="AG534" s="106">
        <f t="shared" si="232"/>
        <v>0</v>
      </c>
      <c r="AH534" s="106">
        <f t="shared" si="233"/>
        <v>0</v>
      </c>
      <c r="AI534" s="106">
        <f t="shared" si="234"/>
        <v>0</v>
      </c>
      <c r="AJ534" s="106">
        <f t="shared" si="235"/>
        <v>0</v>
      </c>
      <c r="AK534" s="106">
        <f t="shared" si="240"/>
        <v>1.18125E-2</v>
      </c>
      <c r="AL534" s="107">
        <f t="shared" si="236"/>
        <v>11.5171875</v>
      </c>
    </row>
    <row r="535" spans="1:38" ht="12.75">
      <c r="A535" s="89">
        <v>17</v>
      </c>
      <c r="B535" s="89">
        <v>33</v>
      </c>
      <c r="C535" s="96">
        <v>0.4</v>
      </c>
      <c r="D535" s="96">
        <v>0.44</v>
      </c>
      <c r="E535" s="97">
        <v>3.15</v>
      </c>
      <c r="F535" s="102">
        <f t="shared" si="241"/>
        <v>0.43641434347342617</v>
      </c>
      <c r="G535" s="89">
        <v>29.5</v>
      </c>
      <c r="H535" s="103">
        <f t="shared" si="223"/>
        <v>46</v>
      </c>
      <c r="I535" s="103">
        <f t="shared" si="224"/>
        <v>1.1812499999999999</v>
      </c>
      <c r="J535" s="89" t="s">
        <v>74</v>
      </c>
      <c r="K535" s="89">
        <v>1</v>
      </c>
      <c r="L535" s="105">
        <f t="shared" si="238"/>
        <v>3.15</v>
      </c>
      <c r="M535" s="89">
        <v>3.15</v>
      </c>
      <c r="X535" s="106">
        <f t="shared" si="239"/>
        <v>9.7020000000000006E-3</v>
      </c>
      <c r="Y535" s="106">
        <f t="shared" si="225"/>
        <v>7.8750000000000001E-3</v>
      </c>
      <c r="Z535" s="106">
        <f t="shared" si="226"/>
        <v>0</v>
      </c>
      <c r="AA535" s="106">
        <f t="shared" si="227"/>
        <v>0</v>
      </c>
      <c r="AB535" s="106">
        <f t="shared" si="228"/>
        <v>0</v>
      </c>
      <c r="AC535" s="106">
        <f t="shared" si="229"/>
        <v>0</v>
      </c>
      <c r="AD535" s="106">
        <f t="shared" si="230"/>
        <v>0</v>
      </c>
      <c r="AE535" s="106">
        <f t="shared" si="231"/>
        <v>0</v>
      </c>
      <c r="AF535" s="172">
        <f t="shared" si="237"/>
        <v>7.8750000000000001E-3</v>
      </c>
      <c r="AG535" s="106">
        <f t="shared" si="232"/>
        <v>0</v>
      </c>
      <c r="AH535" s="106">
        <f t="shared" si="233"/>
        <v>0</v>
      </c>
      <c r="AI535" s="106">
        <f t="shared" si="234"/>
        <v>0</v>
      </c>
      <c r="AJ535" s="106">
        <f t="shared" si="235"/>
        <v>0</v>
      </c>
      <c r="AK535" s="106">
        <f t="shared" si="240"/>
        <v>7.8750000000000001E-3</v>
      </c>
      <c r="AL535" s="107">
        <f t="shared" si="236"/>
        <v>7.5836249999999987</v>
      </c>
    </row>
    <row r="536" spans="1:38" ht="12.75">
      <c r="A536" s="89">
        <v>17</v>
      </c>
      <c r="B536" s="89">
        <v>33</v>
      </c>
      <c r="C536" s="96">
        <v>0.4</v>
      </c>
      <c r="D536" s="96">
        <v>0.44</v>
      </c>
      <c r="E536" s="97">
        <v>3.15</v>
      </c>
      <c r="F536" s="102">
        <f t="shared" si="241"/>
        <v>0.43641434347342617</v>
      </c>
      <c r="G536" s="89">
        <v>29.5</v>
      </c>
      <c r="H536" s="103">
        <f t="shared" si="223"/>
        <v>46</v>
      </c>
      <c r="I536" s="103">
        <f t="shared" si="224"/>
        <v>1.1812499999999999</v>
      </c>
      <c r="J536" s="89" t="s">
        <v>74</v>
      </c>
      <c r="K536" s="89">
        <v>2</v>
      </c>
      <c r="L536" s="105">
        <f t="shared" si="238"/>
        <v>3.15</v>
      </c>
      <c r="O536" s="89">
        <v>3.15</v>
      </c>
      <c r="X536" s="106">
        <f t="shared" si="239"/>
        <v>9.7020000000000006E-3</v>
      </c>
      <c r="Y536" s="106">
        <f t="shared" si="225"/>
        <v>0</v>
      </c>
      <c r="Z536" s="106">
        <f t="shared" si="226"/>
        <v>0</v>
      </c>
      <c r="AA536" s="106">
        <f t="shared" si="227"/>
        <v>7.8750000000000001E-3</v>
      </c>
      <c r="AB536" s="106">
        <f t="shared" si="228"/>
        <v>0</v>
      </c>
      <c r="AC536" s="106">
        <f t="shared" si="229"/>
        <v>0</v>
      </c>
      <c r="AD536" s="106">
        <f t="shared" si="230"/>
        <v>0</v>
      </c>
      <c r="AE536" s="106">
        <f t="shared" si="231"/>
        <v>0</v>
      </c>
      <c r="AF536" s="172">
        <f t="shared" si="237"/>
        <v>7.8750000000000001E-3</v>
      </c>
      <c r="AG536" s="106">
        <f t="shared" si="232"/>
        <v>0</v>
      </c>
      <c r="AH536" s="106">
        <f t="shared" si="233"/>
        <v>0</v>
      </c>
      <c r="AI536" s="106">
        <f t="shared" si="234"/>
        <v>0</v>
      </c>
      <c r="AJ536" s="106">
        <f t="shared" si="235"/>
        <v>0</v>
      </c>
      <c r="AK536" s="106">
        <f t="shared" si="240"/>
        <v>7.8750000000000001E-3</v>
      </c>
      <c r="AL536" s="107">
        <f t="shared" si="236"/>
        <v>6.7331250000000002</v>
      </c>
    </row>
    <row r="537" spans="1:38" ht="12.75">
      <c r="A537" s="89">
        <v>17</v>
      </c>
      <c r="B537" s="89">
        <v>33</v>
      </c>
      <c r="C537" s="96">
        <v>0.4</v>
      </c>
      <c r="D537" s="96">
        <v>0.44</v>
      </c>
      <c r="E537" s="97">
        <v>3.15</v>
      </c>
      <c r="F537" s="102">
        <f t="shared" si="241"/>
        <v>0.43641434347342617</v>
      </c>
      <c r="G537" s="89">
        <v>29.5</v>
      </c>
      <c r="H537" s="103">
        <f t="shared" si="223"/>
        <v>46</v>
      </c>
      <c r="I537" s="103">
        <f t="shared" si="224"/>
        <v>1.05375</v>
      </c>
      <c r="J537" s="89" t="s">
        <v>74</v>
      </c>
      <c r="K537" s="89">
        <v>3</v>
      </c>
      <c r="L537" s="105">
        <f t="shared" si="238"/>
        <v>3.15</v>
      </c>
      <c r="M537" s="89">
        <v>2.21</v>
      </c>
      <c r="Q537" s="89">
        <v>0.34</v>
      </c>
      <c r="V537" s="89">
        <v>0.6</v>
      </c>
      <c r="X537" s="106">
        <f t="shared" si="239"/>
        <v>9.7020000000000006E-3</v>
      </c>
      <c r="Y537" s="106">
        <f t="shared" si="225"/>
        <v>5.5250000000000004E-3</v>
      </c>
      <c r="Z537" s="106">
        <f t="shared" si="226"/>
        <v>0</v>
      </c>
      <c r="AA537" s="106">
        <f t="shared" si="227"/>
        <v>0</v>
      </c>
      <c r="AB537" s="106">
        <f t="shared" si="228"/>
        <v>0</v>
      </c>
      <c r="AC537" s="106">
        <f t="shared" si="229"/>
        <v>0</v>
      </c>
      <c r="AD537" s="106">
        <f t="shared" si="230"/>
        <v>1.5E-3</v>
      </c>
      <c r="AE537" s="106">
        <f t="shared" si="231"/>
        <v>0</v>
      </c>
      <c r="AF537" s="172">
        <f t="shared" si="237"/>
        <v>7.025E-3</v>
      </c>
      <c r="AG537" s="106">
        <f t="shared" si="232"/>
        <v>8.5000000000000006E-4</v>
      </c>
      <c r="AH537" s="106">
        <f t="shared" si="233"/>
        <v>0</v>
      </c>
      <c r="AI537" s="106">
        <f t="shared" si="234"/>
        <v>0</v>
      </c>
      <c r="AJ537" s="106">
        <f t="shared" si="235"/>
        <v>0</v>
      </c>
      <c r="AK537" s="106">
        <f t="shared" si="240"/>
        <v>7.8750000000000001E-3</v>
      </c>
      <c r="AL537" s="107">
        <f t="shared" si="236"/>
        <v>6.4410749999999988</v>
      </c>
    </row>
    <row r="538" spans="1:38" ht="12.75">
      <c r="A538" s="89">
        <v>17</v>
      </c>
      <c r="B538" s="89">
        <v>33</v>
      </c>
      <c r="C538" s="96">
        <v>0.4</v>
      </c>
      <c r="D538" s="96">
        <v>0.44</v>
      </c>
      <c r="E538" s="97">
        <v>3.15</v>
      </c>
      <c r="F538" s="102">
        <f t="shared" si="241"/>
        <v>0.43641434347342617</v>
      </c>
      <c r="G538" s="89">
        <v>29.5</v>
      </c>
      <c r="H538" s="103">
        <f t="shared" si="223"/>
        <v>46</v>
      </c>
      <c r="I538" s="103">
        <f t="shared" si="224"/>
        <v>0.71250000000000013</v>
      </c>
      <c r="J538" s="89" t="s">
        <v>74</v>
      </c>
      <c r="K538" s="89">
        <v>4</v>
      </c>
      <c r="L538" s="105">
        <f t="shared" si="238"/>
        <v>3.15</v>
      </c>
      <c r="M538" s="89">
        <v>1.9</v>
      </c>
      <c r="Q538" s="89">
        <v>0.87</v>
      </c>
      <c r="R538" s="89">
        <v>0.38</v>
      </c>
      <c r="X538" s="106">
        <f t="shared" si="239"/>
        <v>9.7020000000000006E-3</v>
      </c>
      <c r="Y538" s="106">
        <f t="shared" si="225"/>
        <v>4.7500000000000007E-3</v>
      </c>
      <c r="Z538" s="106">
        <f t="shared" si="226"/>
        <v>0</v>
      </c>
      <c r="AA538" s="106">
        <f t="shared" si="227"/>
        <v>0</v>
      </c>
      <c r="AB538" s="106">
        <f t="shared" si="228"/>
        <v>0</v>
      </c>
      <c r="AC538" s="106">
        <f t="shared" si="229"/>
        <v>0</v>
      </c>
      <c r="AD538" s="106">
        <f t="shared" si="230"/>
        <v>0</v>
      </c>
      <c r="AE538" s="106">
        <f t="shared" si="231"/>
        <v>0</v>
      </c>
      <c r="AF538" s="172">
        <f t="shared" si="237"/>
        <v>4.7500000000000007E-3</v>
      </c>
      <c r="AG538" s="106">
        <f t="shared" si="232"/>
        <v>2.1750000000000003E-3</v>
      </c>
      <c r="AH538" s="106">
        <f t="shared" si="233"/>
        <v>9.5000000000000021E-4</v>
      </c>
      <c r="AI538" s="106">
        <f t="shared" si="234"/>
        <v>0</v>
      </c>
      <c r="AJ538" s="106">
        <f t="shared" si="235"/>
        <v>0</v>
      </c>
      <c r="AK538" s="106">
        <f t="shared" si="240"/>
        <v>7.8750000000000001E-3</v>
      </c>
      <c r="AL538" s="107">
        <f t="shared" si="236"/>
        <v>4.5742499999999993</v>
      </c>
    </row>
    <row r="539" spans="1:38" ht="12.75">
      <c r="A539" s="89">
        <v>17</v>
      </c>
      <c r="B539" s="89">
        <v>33</v>
      </c>
      <c r="C539" s="96">
        <v>0.4</v>
      </c>
      <c r="D539" s="96">
        <v>0.44</v>
      </c>
      <c r="E539" s="97">
        <v>3.15</v>
      </c>
      <c r="F539" s="102">
        <f t="shared" si="241"/>
        <v>0.43641434347342617</v>
      </c>
      <c r="G539" s="89">
        <v>29.5</v>
      </c>
      <c r="H539" s="103">
        <f t="shared" si="223"/>
        <v>46</v>
      </c>
      <c r="I539" s="103">
        <f t="shared" si="224"/>
        <v>1.05</v>
      </c>
      <c r="J539" s="89" t="s">
        <v>74</v>
      </c>
      <c r="K539" s="89">
        <v>5</v>
      </c>
      <c r="L539" s="105">
        <f t="shared" si="238"/>
        <v>3.1500000000000004</v>
      </c>
      <c r="M539" s="89">
        <v>2.2000000000000002</v>
      </c>
      <c r="Q539" s="89">
        <v>0.35</v>
      </c>
      <c r="V539" s="89">
        <v>0.6</v>
      </c>
      <c r="X539" s="106">
        <f t="shared" si="239"/>
        <v>9.7020000000000023E-3</v>
      </c>
      <c r="Y539" s="106">
        <f t="shared" si="225"/>
        <v>5.5000000000000014E-3</v>
      </c>
      <c r="Z539" s="106">
        <f t="shared" si="226"/>
        <v>0</v>
      </c>
      <c r="AA539" s="106">
        <f t="shared" si="227"/>
        <v>0</v>
      </c>
      <c r="AB539" s="106">
        <f t="shared" si="228"/>
        <v>0</v>
      </c>
      <c r="AC539" s="106">
        <f t="shared" si="229"/>
        <v>0</v>
      </c>
      <c r="AD539" s="106">
        <f t="shared" si="230"/>
        <v>1.5E-3</v>
      </c>
      <c r="AE539" s="106">
        <f t="shared" si="231"/>
        <v>0</v>
      </c>
      <c r="AF539" s="172">
        <f t="shared" si="237"/>
        <v>7.000000000000001E-3</v>
      </c>
      <c r="AG539" s="106">
        <f t="shared" si="232"/>
        <v>8.7499999999999991E-4</v>
      </c>
      <c r="AH539" s="106">
        <f t="shared" si="233"/>
        <v>0</v>
      </c>
      <c r="AI539" s="106">
        <f t="shared" si="234"/>
        <v>0</v>
      </c>
      <c r="AJ539" s="106">
        <f t="shared" si="235"/>
        <v>0</v>
      </c>
      <c r="AK539" s="106">
        <f t="shared" si="240"/>
        <v>7.8750000000000018E-3</v>
      </c>
      <c r="AL539" s="107">
        <f t="shared" si="236"/>
        <v>6.4169999999999998</v>
      </c>
    </row>
    <row r="540" spans="1:38" ht="12.75">
      <c r="A540" s="89">
        <v>17</v>
      </c>
      <c r="B540" s="89">
        <v>33</v>
      </c>
      <c r="C540" s="96">
        <v>0.4</v>
      </c>
      <c r="D540" s="96">
        <v>0.44</v>
      </c>
      <c r="E540" s="97">
        <v>3.15</v>
      </c>
      <c r="F540" s="102">
        <f t="shared" si="241"/>
        <v>0.43641434347342617</v>
      </c>
      <c r="G540" s="89">
        <v>29.5</v>
      </c>
      <c r="H540" s="103">
        <f t="shared" si="223"/>
        <v>46</v>
      </c>
      <c r="I540" s="103">
        <f t="shared" si="224"/>
        <v>1.1812499999999999</v>
      </c>
      <c r="J540" s="89" t="s">
        <v>74</v>
      </c>
      <c r="K540" s="89">
        <v>6</v>
      </c>
      <c r="L540" s="105">
        <f t="shared" si="238"/>
        <v>3.15</v>
      </c>
      <c r="M540" s="89">
        <v>3.15</v>
      </c>
      <c r="X540" s="106">
        <f t="shared" si="239"/>
        <v>9.7020000000000006E-3</v>
      </c>
      <c r="Y540" s="106">
        <f t="shared" si="225"/>
        <v>7.8750000000000001E-3</v>
      </c>
      <c r="Z540" s="106">
        <f t="shared" si="226"/>
        <v>0</v>
      </c>
      <c r="AA540" s="106">
        <f t="shared" si="227"/>
        <v>0</v>
      </c>
      <c r="AB540" s="106">
        <f t="shared" si="228"/>
        <v>0</v>
      </c>
      <c r="AC540" s="106">
        <f t="shared" si="229"/>
        <v>0</v>
      </c>
      <c r="AD540" s="106">
        <f t="shared" si="230"/>
        <v>0</v>
      </c>
      <c r="AE540" s="106">
        <f t="shared" si="231"/>
        <v>0</v>
      </c>
      <c r="AF540" s="172">
        <f t="shared" si="237"/>
        <v>7.8750000000000001E-3</v>
      </c>
      <c r="AG540" s="106">
        <f t="shared" si="232"/>
        <v>0</v>
      </c>
      <c r="AH540" s="106">
        <f t="shared" si="233"/>
        <v>0</v>
      </c>
      <c r="AI540" s="106">
        <f t="shared" si="234"/>
        <v>0</v>
      </c>
      <c r="AJ540" s="106">
        <f t="shared" si="235"/>
        <v>0</v>
      </c>
      <c r="AK540" s="106">
        <f t="shared" si="240"/>
        <v>7.8750000000000001E-3</v>
      </c>
      <c r="AL540" s="107">
        <f t="shared" si="236"/>
        <v>7.5836249999999987</v>
      </c>
    </row>
    <row r="541" spans="1:38" ht="12.75">
      <c r="A541" s="89">
        <v>17</v>
      </c>
      <c r="B541" s="89">
        <v>33</v>
      </c>
      <c r="C541" s="96">
        <v>0.4</v>
      </c>
      <c r="D541" s="96">
        <v>0.44</v>
      </c>
      <c r="E541" s="97">
        <v>3.15</v>
      </c>
      <c r="F541" s="102">
        <f t="shared" si="241"/>
        <v>0.43641434347342617</v>
      </c>
      <c r="G541" s="89">
        <v>29.5</v>
      </c>
      <c r="H541" s="103">
        <f t="shared" si="223"/>
        <v>46</v>
      </c>
      <c r="I541" s="103">
        <f t="shared" si="224"/>
        <v>1.1212500000000003</v>
      </c>
      <c r="J541" s="89" t="s">
        <v>74</v>
      </c>
      <c r="K541" s="89">
        <v>7</v>
      </c>
      <c r="L541" s="105">
        <f t="shared" si="238"/>
        <v>3.1500000000000004</v>
      </c>
      <c r="M541" s="89">
        <v>2.99</v>
      </c>
      <c r="Q541" s="89">
        <v>0.16</v>
      </c>
      <c r="X541" s="106">
        <f t="shared" si="239"/>
        <v>9.7020000000000023E-3</v>
      </c>
      <c r="Y541" s="106">
        <f t="shared" si="225"/>
        <v>7.4750000000000016E-3</v>
      </c>
      <c r="Z541" s="106">
        <f t="shared" si="226"/>
        <v>0</v>
      </c>
      <c r="AA541" s="106">
        <f t="shared" si="227"/>
        <v>0</v>
      </c>
      <c r="AB541" s="106">
        <f t="shared" si="228"/>
        <v>0</v>
      </c>
      <c r="AC541" s="106">
        <f t="shared" si="229"/>
        <v>0</v>
      </c>
      <c r="AD541" s="106">
        <f t="shared" si="230"/>
        <v>0</v>
      </c>
      <c r="AE541" s="106">
        <f t="shared" si="231"/>
        <v>0</v>
      </c>
      <c r="AF541" s="172">
        <f t="shared" si="237"/>
        <v>7.4750000000000016E-3</v>
      </c>
      <c r="AG541" s="106">
        <f t="shared" si="232"/>
        <v>4.0000000000000002E-4</v>
      </c>
      <c r="AH541" s="106">
        <f t="shared" si="233"/>
        <v>0</v>
      </c>
      <c r="AI541" s="106">
        <f t="shared" si="234"/>
        <v>0</v>
      </c>
      <c r="AJ541" s="106">
        <f t="shared" si="235"/>
        <v>0</v>
      </c>
      <c r="AK541" s="106">
        <f t="shared" si="240"/>
        <v>7.8750000000000018E-3</v>
      </c>
      <c r="AL541" s="107">
        <f t="shared" si="236"/>
        <v>7.1984249999999994</v>
      </c>
    </row>
    <row r="542" spans="1:38" ht="12.75">
      <c r="A542" s="89">
        <v>17</v>
      </c>
      <c r="B542" s="89">
        <v>33</v>
      </c>
      <c r="C542" s="96">
        <v>0.4</v>
      </c>
      <c r="D542" s="96">
        <v>0.44</v>
      </c>
      <c r="E542" s="97">
        <v>3.15</v>
      </c>
      <c r="F542" s="102">
        <f t="shared" si="241"/>
        <v>0.43641434347342617</v>
      </c>
      <c r="G542" s="89">
        <v>29.5</v>
      </c>
      <c r="H542" s="103">
        <f t="shared" si="223"/>
        <v>46</v>
      </c>
      <c r="I542" s="103">
        <f t="shared" si="224"/>
        <v>1.0837500000000002</v>
      </c>
      <c r="J542" s="89" t="s">
        <v>74</v>
      </c>
      <c r="K542" s="89">
        <v>8</v>
      </c>
      <c r="L542" s="105">
        <f t="shared" si="238"/>
        <v>3.1500000000000004</v>
      </c>
      <c r="M542" s="89">
        <v>2.89</v>
      </c>
      <c r="Q542" s="89">
        <v>0.14000000000000001</v>
      </c>
      <c r="R542" s="89">
        <v>0.12</v>
      </c>
      <c r="X542" s="106">
        <f t="shared" si="239"/>
        <v>9.7020000000000023E-3</v>
      </c>
      <c r="Y542" s="106">
        <f t="shared" si="225"/>
        <v>7.2250000000000014E-3</v>
      </c>
      <c r="Z542" s="106">
        <f t="shared" si="226"/>
        <v>0</v>
      </c>
      <c r="AA542" s="106">
        <f t="shared" si="227"/>
        <v>0</v>
      </c>
      <c r="AB542" s="106">
        <f t="shared" si="228"/>
        <v>0</v>
      </c>
      <c r="AC542" s="106">
        <f t="shared" si="229"/>
        <v>0</v>
      </c>
      <c r="AD542" s="106">
        <f t="shared" si="230"/>
        <v>0</v>
      </c>
      <c r="AE542" s="106">
        <f t="shared" si="231"/>
        <v>0</v>
      </c>
      <c r="AF542" s="172">
        <f t="shared" si="237"/>
        <v>7.2250000000000014E-3</v>
      </c>
      <c r="AG542" s="106">
        <f t="shared" si="232"/>
        <v>3.5000000000000005E-4</v>
      </c>
      <c r="AH542" s="106">
        <f t="shared" si="233"/>
        <v>3.0000000000000003E-4</v>
      </c>
      <c r="AI542" s="106">
        <f t="shared" si="234"/>
        <v>0</v>
      </c>
      <c r="AJ542" s="106">
        <f t="shared" si="235"/>
        <v>0</v>
      </c>
      <c r="AK542" s="106">
        <f t="shared" si="240"/>
        <v>7.8750000000000018E-3</v>
      </c>
      <c r="AL542" s="107">
        <f t="shared" si="236"/>
        <v>6.9576749999999992</v>
      </c>
    </row>
    <row r="543" spans="1:38" ht="12.75">
      <c r="A543" s="89">
        <v>17</v>
      </c>
      <c r="B543" s="89">
        <v>33</v>
      </c>
      <c r="C543" s="96">
        <v>0.4</v>
      </c>
      <c r="D543" s="96">
        <v>0.44</v>
      </c>
      <c r="E543" s="97">
        <v>3.15</v>
      </c>
      <c r="F543" s="102">
        <f t="shared" si="241"/>
        <v>0.43641434347342617</v>
      </c>
      <c r="G543" s="89">
        <v>29.5</v>
      </c>
      <c r="H543" s="103">
        <f t="shared" si="223"/>
        <v>46</v>
      </c>
      <c r="I543" s="103">
        <f t="shared" si="224"/>
        <v>0.94125000000000003</v>
      </c>
      <c r="J543" s="89" t="s">
        <v>74</v>
      </c>
      <c r="K543" s="89">
        <v>9</v>
      </c>
      <c r="L543" s="105">
        <f t="shared" si="238"/>
        <v>3.15</v>
      </c>
      <c r="P543" s="89">
        <v>2.5099999999999998</v>
      </c>
      <c r="Q543" s="89">
        <v>0.41</v>
      </c>
      <c r="R543" s="89">
        <v>0.23</v>
      </c>
      <c r="X543" s="106">
        <f t="shared" si="239"/>
        <v>9.7020000000000006E-3</v>
      </c>
      <c r="Y543" s="106">
        <f t="shared" si="225"/>
        <v>0</v>
      </c>
      <c r="Z543" s="106">
        <f t="shared" si="226"/>
        <v>0</v>
      </c>
      <c r="AA543" s="106">
        <f t="shared" si="227"/>
        <v>0</v>
      </c>
      <c r="AB543" s="106">
        <f t="shared" si="228"/>
        <v>6.2750000000000002E-3</v>
      </c>
      <c r="AC543" s="106">
        <f t="shared" si="229"/>
        <v>0</v>
      </c>
      <c r="AD543" s="106">
        <f t="shared" si="230"/>
        <v>0</v>
      </c>
      <c r="AE543" s="106">
        <f t="shared" si="231"/>
        <v>0</v>
      </c>
      <c r="AF543" s="172">
        <f t="shared" si="237"/>
        <v>6.2750000000000002E-3</v>
      </c>
      <c r="AG543" s="106">
        <f t="shared" si="232"/>
        <v>1.0250000000000001E-3</v>
      </c>
      <c r="AH543" s="106">
        <f t="shared" si="233"/>
        <v>5.750000000000001E-4</v>
      </c>
      <c r="AI543" s="106">
        <f t="shared" si="234"/>
        <v>0</v>
      </c>
      <c r="AJ543" s="106">
        <f t="shared" si="235"/>
        <v>0</v>
      </c>
      <c r="AK543" s="106">
        <f t="shared" si="240"/>
        <v>7.8750000000000001E-3</v>
      </c>
      <c r="AL543" s="107">
        <f t="shared" si="236"/>
        <v>5.1392249999999988</v>
      </c>
    </row>
    <row r="544" spans="1:38" ht="12.75">
      <c r="A544" s="89">
        <v>17</v>
      </c>
      <c r="B544" s="89">
        <v>33</v>
      </c>
      <c r="C544" s="96">
        <v>0.4</v>
      </c>
      <c r="D544" s="96">
        <v>0.44</v>
      </c>
      <c r="E544" s="97">
        <v>3.15</v>
      </c>
      <c r="F544" s="102">
        <f t="shared" si="241"/>
        <v>0.43641434347342617</v>
      </c>
      <c r="G544" s="89">
        <v>29.5</v>
      </c>
      <c r="H544" s="103">
        <f t="shared" si="223"/>
        <v>46</v>
      </c>
      <c r="I544" s="103">
        <f t="shared" si="224"/>
        <v>1.1812499999999999</v>
      </c>
      <c r="J544" s="89" t="s">
        <v>78</v>
      </c>
      <c r="K544" s="89">
        <v>1</v>
      </c>
      <c r="L544" s="105">
        <f t="shared" si="238"/>
        <v>3.15</v>
      </c>
      <c r="M544" s="89">
        <v>3.15</v>
      </c>
      <c r="X544" s="106">
        <f t="shared" si="239"/>
        <v>8.8451999999999992E-3</v>
      </c>
      <c r="Y544" s="106">
        <f t="shared" si="225"/>
        <v>7.8750000000000001E-3</v>
      </c>
      <c r="Z544" s="106">
        <f t="shared" si="226"/>
        <v>0</v>
      </c>
      <c r="AA544" s="106">
        <f t="shared" si="227"/>
        <v>0</v>
      </c>
      <c r="AB544" s="106">
        <f t="shared" si="228"/>
        <v>0</v>
      </c>
      <c r="AC544" s="106">
        <f t="shared" si="229"/>
        <v>0</v>
      </c>
      <c r="AD544" s="106">
        <f t="shared" si="230"/>
        <v>0</v>
      </c>
      <c r="AE544" s="106">
        <f t="shared" si="231"/>
        <v>0</v>
      </c>
      <c r="AF544" s="172">
        <f t="shared" si="237"/>
        <v>7.8750000000000001E-3</v>
      </c>
      <c r="AG544" s="106">
        <f t="shared" si="232"/>
        <v>0</v>
      </c>
      <c r="AH544" s="106">
        <f t="shared" si="233"/>
        <v>0</v>
      </c>
      <c r="AI544" s="106">
        <f t="shared" si="234"/>
        <v>0</v>
      </c>
      <c r="AJ544" s="106">
        <f t="shared" si="235"/>
        <v>0</v>
      </c>
      <c r="AK544" s="106">
        <f t="shared" si="240"/>
        <v>7.8750000000000001E-3</v>
      </c>
      <c r="AL544" s="107">
        <f t="shared" si="236"/>
        <v>7.5836249999999987</v>
      </c>
    </row>
    <row r="545" spans="1:38" ht="12.75">
      <c r="A545" s="89">
        <v>17</v>
      </c>
      <c r="B545" s="89">
        <v>33</v>
      </c>
      <c r="C545" s="96">
        <v>0.4</v>
      </c>
      <c r="D545" s="96">
        <v>0.44</v>
      </c>
      <c r="E545" s="97">
        <v>3.15</v>
      </c>
      <c r="F545" s="102">
        <f t="shared" si="241"/>
        <v>0.43641434347342617</v>
      </c>
      <c r="G545" s="89">
        <v>29.5</v>
      </c>
      <c r="H545" s="103">
        <f t="shared" si="223"/>
        <v>46</v>
      </c>
      <c r="I545" s="103">
        <f t="shared" si="224"/>
        <v>1.1812499999999999</v>
      </c>
      <c r="J545" s="89" t="s">
        <v>78</v>
      </c>
      <c r="K545" s="89">
        <v>2</v>
      </c>
      <c r="L545" s="105">
        <f t="shared" si="238"/>
        <v>3.15</v>
      </c>
      <c r="M545" s="89">
        <v>3.15</v>
      </c>
      <c r="X545" s="106">
        <f t="shared" si="239"/>
        <v>8.8451999999999992E-3</v>
      </c>
      <c r="Y545" s="106">
        <f t="shared" si="225"/>
        <v>7.8750000000000001E-3</v>
      </c>
      <c r="Z545" s="106">
        <f t="shared" si="226"/>
        <v>0</v>
      </c>
      <c r="AA545" s="106">
        <f t="shared" si="227"/>
        <v>0</v>
      </c>
      <c r="AB545" s="106">
        <f t="shared" si="228"/>
        <v>0</v>
      </c>
      <c r="AC545" s="106">
        <f t="shared" si="229"/>
        <v>0</v>
      </c>
      <c r="AD545" s="106">
        <f t="shared" si="230"/>
        <v>0</v>
      </c>
      <c r="AE545" s="106">
        <f t="shared" si="231"/>
        <v>0</v>
      </c>
      <c r="AF545" s="172">
        <f t="shared" si="237"/>
        <v>7.8750000000000001E-3</v>
      </c>
      <c r="AG545" s="106">
        <f t="shared" si="232"/>
        <v>0</v>
      </c>
      <c r="AH545" s="106">
        <f t="shared" si="233"/>
        <v>0</v>
      </c>
      <c r="AI545" s="106">
        <f t="shared" si="234"/>
        <v>0</v>
      </c>
      <c r="AJ545" s="106">
        <f t="shared" si="235"/>
        <v>0</v>
      </c>
      <c r="AK545" s="106">
        <f t="shared" si="240"/>
        <v>7.8750000000000001E-3</v>
      </c>
      <c r="AL545" s="107">
        <f t="shared" si="236"/>
        <v>7.5836249999999987</v>
      </c>
    </row>
    <row r="546" spans="1:38" ht="12.75">
      <c r="A546" s="89">
        <v>17</v>
      </c>
      <c r="B546" s="89">
        <v>33</v>
      </c>
      <c r="C546" s="96">
        <v>0.4</v>
      </c>
      <c r="D546" s="96">
        <v>0.44</v>
      </c>
      <c r="E546" s="97">
        <v>3.15</v>
      </c>
      <c r="F546" s="102">
        <f t="shared" si="241"/>
        <v>0.43641434347342617</v>
      </c>
      <c r="G546" s="89">
        <v>29.5</v>
      </c>
      <c r="H546" s="103">
        <f t="shared" si="223"/>
        <v>46</v>
      </c>
      <c r="I546" s="103">
        <f t="shared" si="224"/>
        <v>1.1812499999999999</v>
      </c>
      <c r="J546" s="89" t="s">
        <v>78</v>
      </c>
      <c r="K546" s="89">
        <v>3</v>
      </c>
      <c r="L546" s="105">
        <f t="shared" si="238"/>
        <v>3.15</v>
      </c>
      <c r="M546" s="89">
        <v>3.15</v>
      </c>
      <c r="X546" s="106">
        <f t="shared" si="239"/>
        <v>8.8451999999999992E-3</v>
      </c>
      <c r="Y546" s="106">
        <f t="shared" si="225"/>
        <v>7.8750000000000001E-3</v>
      </c>
      <c r="Z546" s="106">
        <f t="shared" si="226"/>
        <v>0</v>
      </c>
      <c r="AA546" s="106">
        <f t="shared" si="227"/>
        <v>0</v>
      </c>
      <c r="AB546" s="106">
        <f t="shared" si="228"/>
        <v>0</v>
      </c>
      <c r="AC546" s="106">
        <f t="shared" si="229"/>
        <v>0</v>
      </c>
      <c r="AD546" s="106">
        <f t="shared" si="230"/>
        <v>0</v>
      </c>
      <c r="AE546" s="106">
        <f t="shared" si="231"/>
        <v>0</v>
      </c>
      <c r="AF546" s="172">
        <f t="shared" si="237"/>
        <v>7.8750000000000001E-3</v>
      </c>
      <c r="AG546" s="106">
        <f t="shared" si="232"/>
        <v>0</v>
      </c>
      <c r="AH546" s="106">
        <f t="shared" si="233"/>
        <v>0</v>
      </c>
      <c r="AI546" s="106">
        <f t="shared" si="234"/>
        <v>0</v>
      </c>
      <c r="AJ546" s="106">
        <f t="shared" si="235"/>
        <v>0</v>
      </c>
      <c r="AK546" s="106">
        <f t="shared" si="240"/>
        <v>7.8750000000000001E-3</v>
      </c>
      <c r="AL546" s="107">
        <f t="shared" si="236"/>
        <v>7.5836249999999987</v>
      </c>
    </row>
    <row r="547" spans="1:38" ht="12.75">
      <c r="A547" s="89">
        <v>17</v>
      </c>
      <c r="B547" s="89">
        <v>33</v>
      </c>
      <c r="C547" s="96">
        <v>0.4</v>
      </c>
      <c r="D547" s="96">
        <v>0.44</v>
      </c>
      <c r="E547" s="97">
        <v>3.15</v>
      </c>
      <c r="F547" s="102">
        <f t="shared" si="241"/>
        <v>0.43641434347342617</v>
      </c>
      <c r="G547" s="89">
        <v>29.5</v>
      </c>
      <c r="H547" s="103">
        <f t="shared" si="223"/>
        <v>46</v>
      </c>
      <c r="I547" s="103">
        <f t="shared" si="224"/>
        <v>1.1812499999999999</v>
      </c>
      <c r="J547" s="89" t="s">
        <v>78</v>
      </c>
      <c r="K547" s="89">
        <v>4</v>
      </c>
      <c r="L547" s="105">
        <f t="shared" si="238"/>
        <v>3.15</v>
      </c>
      <c r="M547" s="89">
        <v>3.15</v>
      </c>
      <c r="X547" s="106">
        <f t="shared" si="239"/>
        <v>8.8451999999999992E-3</v>
      </c>
      <c r="Y547" s="106">
        <f t="shared" si="225"/>
        <v>7.8750000000000001E-3</v>
      </c>
      <c r="Z547" s="106">
        <f t="shared" si="226"/>
        <v>0</v>
      </c>
      <c r="AA547" s="106">
        <f t="shared" si="227"/>
        <v>0</v>
      </c>
      <c r="AB547" s="106">
        <f t="shared" si="228"/>
        <v>0</v>
      </c>
      <c r="AC547" s="106">
        <f t="shared" si="229"/>
        <v>0</v>
      </c>
      <c r="AD547" s="106">
        <f t="shared" si="230"/>
        <v>0</v>
      </c>
      <c r="AE547" s="106">
        <f t="shared" si="231"/>
        <v>0</v>
      </c>
      <c r="AF547" s="172">
        <f t="shared" si="237"/>
        <v>7.8750000000000001E-3</v>
      </c>
      <c r="AG547" s="106">
        <f t="shared" si="232"/>
        <v>0</v>
      </c>
      <c r="AH547" s="106">
        <f t="shared" si="233"/>
        <v>0</v>
      </c>
      <c r="AI547" s="106">
        <f t="shared" si="234"/>
        <v>0</v>
      </c>
      <c r="AJ547" s="106">
        <f t="shared" si="235"/>
        <v>0</v>
      </c>
      <c r="AK547" s="106">
        <f t="shared" si="240"/>
        <v>7.8750000000000001E-3</v>
      </c>
      <c r="AL547" s="107">
        <f t="shared" si="236"/>
        <v>7.5836249999999987</v>
      </c>
    </row>
    <row r="548" spans="1:38" ht="12.75">
      <c r="A548" s="89">
        <v>17</v>
      </c>
      <c r="B548" s="89">
        <v>33</v>
      </c>
      <c r="C548" s="96">
        <v>0.4</v>
      </c>
      <c r="D548" s="96">
        <v>0.44</v>
      </c>
      <c r="E548" s="97">
        <v>3.15</v>
      </c>
      <c r="F548" s="102">
        <f t="shared" si="241"/>
        <v>0.43641434347342617</v>
      </c>
      <c r="G548" s="89">
        <v>29.5</v>
      </c>
      <c r="H548" s="103">
        <f t="shared" si="223"/>
        <v>46</v>
      </c>
      <c r="I548" s="103">
        <f t="shared" si="224"/>
        <v>1.4056875000000002</v>
      </c>
      <c r="J548" s="89" t="s">
        <v>79</v>
      </c>
      <c r="K548" s="89">
        <v>7</v>
      </c>
      <c r="L548" s="97">
        <v>3.15</v>
      </c>
      <c r="X548" s="106">
        <f>L548*VLOOKUP(J548,dimension,2,FALSE)*VLOOKUP(J548,dimension,3,FALSE)*K548</f>
        <v>1.1730600000000001E-2</v>
      </c>
      <c r="Y548" s="106">
        <f t="shared" si="225"/>
        <v>0</v>
      </c>
      <c r="Z548" s="106">
        <f t="shared" si="226"/>
        <v>0</v>
      </c>
      <c r="AA548" s="106">
        <f t="shared" si="227"/>
        <v>0</v>
      </c>
      <c r="AB548" s="106">
        <f t="shared" si="228"/>
        <v>0</v>
      </c>
      <c r="AC548" s="106">
        <f t="shared" si="229"/>
        <v>0</v>
      </c>
      <c r="AD548" s="106">
        <f t="shared" si="230"/>
        <v>0</v>
      </c>
      <c r="AE548" s="106">
        <f t="shared" si="231"/>
        <v>9.3712500000000011E-3</v>
      </c>
      <c r="AF548" s="172">
        <f t="shared" si="237"/>
        <v>9.3712500000000011E-3</v>
      </c>
      <c r="AG548" s="106">
        <f t="shared" si="232"/>
        <v>0</v>
      </c>
      <c r="AH548" s="106">
        <f t="shared" si="233"/>
        <v>0</v>
      </c>
      <c r="AI548" s="106">
        <f t="shared" si="234"/>
        <v>0</v>
      </c>
      <c r="AJ548" s="106">
        <f t="shared" si="235"/>
        <v>0</v>
      </c>
      <c r="AK548" s="106">
        <f>L548*VLOOKUP(J548,dimension,4,FALSE)*VLOOKUP(J548,dimension,5,FALSE)*K548</f>
        <v>9.3712500000000011E-3</v>
      </c>
      <c r="AL548" s="107">
        <f t="shared" si="236"/>
        <v>8.0124187500000001</v>
      </c>
    </row>
    <row r="549" spans="1:38" ht="12.75">
      <c r="A549" s="89">
        <v>18</v>
      </c>
      <c r="B549" s="89">
        <v>34</v>
      </c>
      <c r="C549" s="96">
        <v>0.3</v>
      </c>
      <c r="D549" s="96">
        <v>0.33</v>
      </c>
      <c r="E549" s="97">
        <v>3.2</v>
      </c>
      <c r="F549" s="102">
        <f t="shared" si="241"/>
        <v>0.2493796248419578</v>
      </c>
      <c r="G549" s="89">
        <v>21</v>
      </c>
      <c r="H549" s="103">
        <f t="shared" si="223"/>
        <v>34.666666666666671</v>
      </c>
      <c r="I549" s="103">
        <f t="shared" si="224"/>
        <v>0.99375000000000013</v>
      </c>
      <c r="J549" s="89" t="s">
        <v>74</v>
      </c>
      <c r="K549" s="89">
        <v>1</v>
      </c>
      <c r="L549" s="105">
        <f t="shared" ref="L549:L564" si="242">SUM(M549:V549)</f>
        <v>2.8</v>
      </c>
      <c r="P549" s="89">
        <v>2.65</v>
      </c>
      <c r="R549" s="89">
        <v>0.15</v>
      </c>
      <c r="X549" s="106">
        <f t="shared" ref="X549:X564" si="243">L549*VLOOKUP(J549,dimension,2,FALSE)*VLOOKUP(J549,dimension,3,FALSE)</f>
        <v>8.6239999999999997E-3</v>
      </c>
      <c r="Y549" s="106">
        <f t="shared" si="225"/>
        <v>0</v>
      </c>
      <c r="Z549" s="106">
        <f t="shared" si="226"/>
        <v>0</v>
      </c>
      <c r="AA549" s="106">
        <f t="shared" si="227"/>
        <v>0</v>
      </c>
      <c r="AB549" s="106">
        <f t="shared" si="228"/>
        <v>6.6250000000000007E-3</v>
      </c>
      <c r="AC549" s="106">
        <f t="shared" si="229"/>
        <v>0</v>
      </c>
      <c r="AD549" s="106">
        <f t="shared" si="230"/>
        <v>0</v>
      </c>
      <c r="AE549" s="106">
        <f t="shared" si="231"/>
        <v>0</v>
      </c>
      <c r="AF549" s="172">
        <f t="shared" si="237"/>
        <v>6.6250000000000007E-3</v>
      </c>
      <c r="AG549" s="106">
        <f t="shared" si="232"/>
        <v>0</v>
      </c>
      <c r="AH549" s="106">
        <f t="shared" si="233"/>
        <v>3.7500000000000001E-4</v>
      </c>
      <c r="AI549" s="106">
        <f t="shared" si="234"/>
        <v>0</v>
      </c>
      <c r="AJ549" s="106">
        <f t="shared" si="235"/>
        <v>0</v>
      </c>
      <c r="AK549" s="106">
        <f t="shared" ref="AK549:AK564" si="244">L549*VLOOKUP(J549,dimension,4,FALSE)*VLOOKUP(J549,dimension,5,FALSE)</f>
        <v>6.9999999999999993E-3</v>
      </c>
      <c r="AL549" s="107">
        <f t="shared" si="236"/>
        <v>5.4258749999999996</v>
      </c>
    </row>
    <row r="550" spans="1:38" ht="12.75">
      <c r="A550" s="89">
        <v>18</v>
      </c>
      <c r="B550" s="89">
        <v>34</v>
      </c>
      <c r="C550" s="96">
        <v>0.3</v>
      </c>
      <c r="D550" s="96">
        <v>0.33</v>
      </c>
      <c r="E550" s="97">
        <v>3.2</v>
      </c>
      <c r="F550" s="102">
        <f t="shared" si="241"/>
        <v>0.2493796248419578</v>
      </c>
      <c r="G550" s="89">
        <v>21</v>
      </c>
      <c r="H550" s="103">
        <f t="shared" si="223"/>
        <v>34.666666666666671</v>
      </c>
      <c r="I550" s="103">
        <f t="shared" si="224"/>
        <v>0.70874999999999999</v>
      </c>
      <c r="J550" s="89" t="s">
        <v>74</v>
      </c>
      <c r="K550" s="89">
        <v>2</v>
      </c>
      <c r="L550" s="105">
        <f t="shared" si="242"/>
        <v>2.6799999999999997</v>
      </c>
      <c r="P550" s="89">
        <v>1.89</v>
      </c>
      <c r="Q550" s="89">
        <v>0.79</v>
      </c>
      <c r="X550" s="106">
        <f t="shared" si="243"/>
        <v>8.2544000000000003E-3</v>
      </c>
      <c r="Y550" s="106">
        <f t="shared" si="225"/>
        <v>0</v>
      </c>
      <c r="Z550" s="106">
        <f t="shared" si="226"/>
        <v>0</v>
      </c>
      <c r="AA550" s="106">
        <f t="shared" si="227"/>
        <v>0</v>
      </c>
      <c r="AB550" s="106">
        <f t="shared" si="228"/>
        <v>4.725E-3</v>
      </c>
      <c r="AC550" s="106">
        <f t="shared" si="229"/>
        <v>0</v>
      </c>
      <c r="AD550" s="106">
        <f t="shared" si="230"/>
        <v>0</v>
      </c>
      <c r="AE550" s="106">
        <f t="shared" si="231"/>
        <v>0</v>
      </c>
      <c r="AF550" s="172">
        <f t="shared" si="237"/>
        <v>4.725E-3</v>
      </c>
      <c r="AG550" s="106">
        <f t="shared" si="232"/>
        <v>1.9750000000000006E-3</v>
      </c>
      <c r="AH550" s="106">
        <f t="shared" si="233"/>
        <v>0</v>
      </c>
      <c r="AI550" s="106">
        <f t="shared" si="234"/>
        <v>0</v>
      </c>
      <c r="AJ550" s="106">
        <f t="shared" si="235"/>
        <v>0</v>
      </c>
      <c r="AK550" s="106">
        <f t="shared" si="244"/>
        <v>6.6999999999999994E-3</v>
      </c>
      <c r="AL550" s="107">
        <f t="shared" si="236"/>
        <v>3.8697749999999997</v>
      </c>
    </row>
    <row r="551" spans="1:38" ht="12.75">
      <c r="A551" s="89">
        <v>18</v>
      </c>
      <c r="B551" s="89">
        <v>34</v>
      </c>
      <c r="C551" s="96">
        <v>0.3</v>
      </c>
      <c r="D551" s="96">
        <v>0.33</v>
      </c>
      <c r="E551" s="97">
        <v>3.2</v>
      </c>
      <c r="F551" s="102">
        <f t="shared" si="241"/>
        <v>0.2493796248419578</v>
      </c>
      <c r="G551" s="89">
        <v>21</v>
      </c>
      <c r="H551" s="103">
        <f t="shared" si="223"/>
        <v>34.666666666666671</v>
      </c>
      <c r="I551" s="103">
        <f t="shared" si="224"/>
        <v>1.1062500000000002</v>
      </c>
      <c r="J551" s="89" t="s">
        <v>74</v>
      </c>
      <c r="K551" s="89">
        <v>3</v>
      </c>
      <c r="L551" s="105">
        <f t="shared" si="242"/>
        <v>2.95</v>
      </c>
      <c r="M551" s="89">
        <v>2.95</v>
      </c>
      <c r="X551" s="106">
        <f t="shared" si="243"/>
        <v>9.0860000000000003E-3</v>
      </c>
      <c r="Y551" s="106">
        <f t="shared" si="225"/>
        <v>7.3750000000000013E-3</v>
      </c>
      <c r="Z551" s="106">
        <f t="shared" si="226"/>
        <v>0</v>
      </c>
      <c r="AA551" s="106">
        <f t="shared" si="227"/>
        <v>0</v>
      </c>
      <c r="AB551" s="106">
        <f t="shared" si="228"/>
        <v>0</v>
      </c>
      <c r="AC551" s="106">
        <f t="shared" si="229"/>
        <v>0</v>
      </c>
      <c r="AD551" s="106">
        <f t="shared" si="230"/>
        <v>0</v>
      </c>
      <c r="AE551" s="106">
        <f t="shared" si="231"/>
        <v>0</v>
      </c>
      <c r="AF551" s="172">
        <f t="shared" si="237"/>
        <v>7.3750000000000013E-3</v>
      </c>
      <c r="AG551" s="106">
        <f t="shared" si="232"/>
        <v>0</v>
      </c>
      <c r="AH551" s="106">
        <f t="shared" si="233"/>
        <v>0</v>
      </c>
      <c r="AI551" s="106">
        <f t="shared" si="234"/>
        <v>0</v>
      </c>
      <c r="AJ551" s="106">
        <f t="shared" si="235"/>
        <v>0</v>
      </c>
      <c r="AK551" s="106">
        <f t="shared" si="244"/>
        <v>7.3750000000000013E-3</v>
      </c>
      <c r="AL551" s="107">
        <f t="shared" si="236"/>
        <v>7.102125</v>
      </c>
    </row>
    <row r="552" spans="1:38" ht="12.75">
      <c r="A552" s="89">
        <v>18</v>
      </c>
      <c r="B552" s="89">
        <v>34</v>
      </c>
      <c r="C552" s="96">
        <v>0.3</v>
      </c>
      <c r="D552" s="96">
        <v>0.33</v>
      </c>
      <c r="E552" s="97">
        <v>3.2</v>
      </c>
      <c r="F552" s="102">
        <f t="shared" si="241"/>
        <v>0.2493796248419578</v>
      </c>
      <c r="G552" s="89">
        <v>21</v>
      </c>
      <c r="H552" s="103">
        <f t="shared" si="223"/>
        <v>34.666666666666671</v>
      </c>
      <c r="I552" s="103">
        <f t="shared" si="224"/>
        <v>0.9375</v>
      </c>
      <c r="J552" s="89" t="s">
        <v>74</v>
      </c>
      <c r="K552" s="89">
        <v>4</v>
      </c>
      <c r="L552" s="105">
        <f t="shared" si="242"/>
        <v>3.2</v>
      </c>
      <c r="P552" s="89">
        <v>2.5</v>
      </c>
      <c r="Q552" s="89">
        <v>0.7</v>
      </c>
      <c r="X552" s="106">
        <f t="shared" si="243"/>
        <v>9.8560000000000019E-3</v>
      </c>
      <c r="Y552" s="106">
        <f t="shared" si="225"/>
        <v>0</v>
      </c>
      <c r="Z552" s="106">
        <f t="shared" si="226"/>
        <v>0</v>
      </c>
      <c r="AA552" s="106">
        <f t="shared" si="227"/>
        <v>0</v>
      </c>
      <c r="AB552" s="106">
        <f t="shared" si="228"/>
        <v>6.2500000000000003E-3</v>
      </c>
      <c r="AC552" s="106">
        <f t="shared" si="229"/>
        <v>0</v>
      </c>
      <c r="AD552" s="106">
        <f t="shared" si="230"/>
        <v>0</v>
      </c>
      <c r="AE552" s="106">
        <f t="shared" si="231"/>
        <v>0</v>
      </c>
      <c r="AF552" s="172">
        <f t="shared" si="237"/>
        <v>6.2500000000000003E-3</v>
      </c>
      <c r="AG552" s="106">
        <f t="shared" si="232"/>
        <v>1.7499999999999998E-3</v>
      </c>
      <c r="AH552" s="106">
        <f t="shared" si="233"/>
        <v>0</v>
      </c>
      <c r="AI552" s="106">
        <f t="shared" si="234"/>
        <v>0</v>
      </c>
      <c r="AJ552" s="106">
        <f t="shared" si="235"/>
        <v>0</v>
      </c>
      <c r="AK552" s="106">
        <f t="shared" si="244"/>
        <v>8.0000000000000019E-3</v>
      </c>
      <c r="AL552" s="107">
        <f t="shared" si="236"/>
        <v>5.1187499999999995</v>
      </c>
    </row>
    <row r="553" spans="1:38" ht="12.75">
      <c r="A553" s="89">
        <v>18</v>
      </c>
      <c r="B553" s="89">
        <v>34</v>
      </c>
      <c r="C553" s="96">
        <v>0.3</v>
      </c>
      <c r="D553" s="96">
        <v>0.33</v>
      </c>
      <c r="E553" s="97">
        <v>3.2</v>
      </c>
      <c r="F553" s="102">
        <f t="shared" si="241"/>
        <v>0.2493796248419578</v>
      </c>
      <c r="G553" s="89">
        <v>21</v>
      </c>
      <c r="H553" s="103">
        <f t="shared" si="223"/>
        <v>34.666666666666671</v>
      </c>
      <c r="I553" s="103">
        <f t="shared" si="224"/>
        <v>1.1025</v>
      </c>
      <c r="J553" s="89" t="s">
        <v>74</v>
      </c>
      <c r="K553" s="89">
        <v>5</v>
      </c>
      <c r="L553" s="105">
        <f t="shared" si="242"/>
        <v>3.2</v>
      </c>
      <c r="M553" s="89">
        <v>2.2400000000000002</v>
      </c>
      <c r="Q553" s="89">
        <v>0.1</v>
      </c>
      <c r="R553" s="89">
        <v>0.16</v>
      </c>
      <c r="V553" s="89">
        <v>0.7</v>
      </c>
      <c r="X553" s="106">
        <f t="shared" si="243"/>
        <v>9.8560000000000019E-3</v>
      </c>
      <c r="Y553" s="106">
        <f t="shared" si="225"/>
        <v>5.6000000000000008E-3</v>
      </c>
      <c r="Z553" s="106">
        <f t="shared" si="226"/>
        <v>0</v>
      </c>
      <c r="AA553" s="106">
        <f t="shared" si="227"/>
        <v>0</v>
      </c>
      <c r="AB553" s="106">
        <f t="shared" si="228"/>
        <v>0</v>
      </c>
      <c r="AC553" s="106">
        <f t="shared" si="229"/>
        <v>0</v>
      </c>
      <c r="AD553" s="106">
        <f t="shared" si="230"/>
        <v>1.7499999999999998E-3</v>
      </c>
      <c r="AE553" s="106">
        <f t="shared" si="231"/>
        <v>0</v>
      </c>
      <c r="AF553" s="172">
        <f t="shared" si="237"/>
        <v>7.3500000000000006E-3</v>
      </c>
      <c r="AG553" s="106">
        <f t="shared" si="232"/>
        <v>2.5000000000000006E-4</v>
      </c>
      <c r="AH553" s="106">
        <f t="shared" si="233"/>
        <v>4.0000000000000002E-4</v>
      </c>
      <c r="AI553" s="106">
        <f t="shared" si="234"/>
        <v>0</v>
      </c>
      <c r="AJ553" s="106">
        <f t="shared" si="235"/>
        <v>0</v>
      </c>
      <c r="AK553" s="106">
        <f t="shared" si="244"/>
        <v>8.0000000000000019E-3</v>
      </c>
      <c r="AL553" s="107">
        <f t="shared" si="236"/>
        <v>6.7000500000000001</v>
      </c>
    </row>
    <row r="554" spans="1:38" ht="12.75">
      <c r="A554" s="89">
        <v>18</v>
      </c>
      <c r="B554" s="89">
        <v>34</v>
      </c>
      <c r="C554" s="96">
        <v>0.3</v>
      </c>
      <c r="D554" s="96">
        <v>0.33</v>
      </c>
      <c r="E554" s="97">
        <v>3.2</v>
      </c>
      <c r="F554" s="102">
        <f t="shared" si="241"/>
        <v>0.2493796248419578</v>
      </c>
      <c r="G554" s="89">
        <v>21</v>
      </c>
      <c r="H554" s="103">
        <f t="shared" si="223"/>
        <v>34.666666666666671</v>
      </c>
      <c r="I554" s="103">
        <f t="shared" si="224"/>
        <v>1.1775000000000002</v>
      </c>
      <c r="J554" s="89" t="s">
        <v>74</v>
      </c>
      <c r="K554" s="89">
        <v>6</v>
      </c>
      <c r="L554" s="105">
        <f t="shared" si="242"/>
        <v>3.2</v>
      </c>
      <c r="M554" s="89">
        <v>2.39</v>
      </c>
      <c r="Q554" s="89">
        <v>0.06</v>
      </c>
      <c r="V554" s="89">
        <v>0.75</v>
      </c>
      <c r="X554" s="106">
        <f t="shared" si="243"/>
        <v>9.8560000000000019E-3</v>
      </c>
      <c r="Y554" s="106">
        <f t="shared" si="225"/>
        <v>5.9750000000000011E-3</v>
      </c>
      <c r="Z554" s="106">
        <f t="shared" si="226"/>
        <v>0</v>
      </c>
      <c r="AA554" s="106">
        <f t="shared" si="227"/>
        <v>0</v>
      </c>
      <c r="AB554" s="106">
        <f t="shared" si="228"/>
        <v>0</v>
      </c>
      <c r="AC554" s="106">
        <f t="shared" si="229"/>
        <v>0</v>
      </c>
      <c r="AD554" s="106">
        <f t="shared" si="230"/>
        <v>1.8750000000000004E-3</v>
      </c>
      <c r="AE554" s="106">
        <f t="shared" si="231"/>
        <v>0</v>
      </c>
      <c r="AF554" s="172">
        <f t="shared" si="237"/>
        <v>7.8500000000000011E-3</v>
      </c>
      <c r="AG554" s="106">
        <f t="shared" si="232"/>
        <v>1.5000000000000001E-4</v>
      </c>
      <c r="AH554" s="106">
        <f t="shared" si="233"/>
        <v>0</v>
      </c>
      <c r="AI554" s="106">
        <f t="shared" si="234"/>
        <v>0</v>
      </c>
      <c r="AJ554" s="106">
        <f t="shared" si="235"/>
        <v>0</v>
      </c>
      <c r="AK554" s="106">
        <f t="shared" si="244"/>
        <v>8.0000000000000019E-3</v>
      </c>
      <c r="AL554" s="107">
        <f t="shared" si="236"/>
        <v>7.1545500000000004</v>
      </c>
    </row>
    <row r="555" spans="1:38" ht="12.75">
      <c r="A555" s="89">
        <v>18</v>
      </c>
      <c r="B555" s="89">
        <v>34</v>
      </c>
      <c r="C555" s="96">
        <v>0.3</v>
      </c>
      <c r="D555" s="96">
        <v>0.33</v>
      </c>
      <c r="E555" s="97">
        <v>3.2</v>
      </c>
      <c r="F555" s="102">
        <f t="shared" si="241"/>
        <v>0.2493796248419578</v>
      </c>
      <c r="G555" s="89">
        <v>21</v>
      </c>
      <c r="H555" s="103">
        <f t="shared" si="223"/>
        <v>34.666666666666671</v>
      </c>
      <c r="I555" s="103">
        <f t="shared" si="224"/>
        <v>0.95625000000000004</v>
      </c>
      <c r="J555" s="89" t="s">
        <v>74</v>
      </c>
      <c r="K555" s="89">
        <v>7</v>
      </c>
      <c r="L555" s="105">
        <f t="shared" si="242"/>
        <v>2.73</v>
      </c>
      <c r="M555" s="89">
        <v>2.5499999999999998</v>
      </c>
      <c r="Q555" s="89">
        <v>0.18</v>
      </c>
      <c r="X555" s="106">
        <f t="shared" si="243"/>
        <v>8.4084000000000016E-3</v>
      </c>
      <c r="Y555" s="106">
        <f t="shared" si="225"/>
        <v>6.3750000000000005E-3</v>
      </c>
      <c r="Z555" s="106">
        <f t="shared" si="226"/>
        <v>0</v>
      </c>
      <c r="AA555" s="106">
        <f t="shared" si="227"/>
        <v>0</v>
      </c>
      <c r="AB555" s="106">
        <f t="shared" si="228"/>
        <v>0</v>
      </c>
      <c r="AC555" s="106">
        <f t="shared" si="229"/>
        <v>0</v>
      </c>
      <c r="AD555" s="106">
        <f t="shared" si="230"/>
        <v>0</v>
      </c>
      <c r="AE555" s="106">
        <f t="shared" si="231"/>
        <v>0</v>
      </c>
      <c r="AF555" s="172">
        <f t="shared" si="237"/>
        <v>6.3750000000000005E-3</v>
      </c>
      <c r="AG555" s="106">
        <f t="shared" si="232"/>
        <v>4.4999999999999999E-4</v>
      </c>
      <c r="AH555" s="106">
        <f t="shared" si="233"/>
        <v>0</v>
      </c>
      <c r="AI555" s="106">
        <f t="shared" si="234"/>
        <v>0</v>
      </c>
      <c r="AJ555" s="106">
        <f t="shared" si="235"/>
        <v>0</v>
      </c>
      <c r="AK555" s="106">
        <f t="shared" si="244"/>
        <v>6.8250000000000012E-3</v>
      </c>
      <c r="AL555" s="107">
        <f t="shared" si="236"/>
        <v>6.1391249999999991</v>
      </c>
    </row>
    <row r="556" spans="1:38" ht="12.75">
      <c r="A556" s="89">
        <v>18</v>
      </c>
      <c r="B556" s="89">
        <v>34</v>
      </c>
      <c r="C556" s="96">
        <v>0.3</v>
      </c>
      <c r="D556" s="96">
        <v>0.33</v>
      </c>
      <c r="E556" s="97">
        <v>3.2</v>
      </c>
      <c r="F556" s="102">
        <f t="shared" si="241"/>
        <v>0.2493796248419578</v>
      </c>
      <c r="G556" s="89">
        <v>21</v>
      </c>
      <c r="H556" s="103">
        <f t="shared" si="223"/>
        <v>34.666666666666671</v>
      </c>
      <c r="I556" s="103">
        <f t="shared" si="224"/>
        <v>1.05</v>
      </c>
      <c r="J556" s="89" t="s">
        <v>74</v>
      </c>
      <c r="K556" s="89">
        <v>8</v>
      </c>
      <c r="L556" s="105">
        <f t="shared" si="242"/>
        <v>3.09</v>
      </c>
      <c r="M556" s="89">
        <v>2.0299999999999998</v>
      </c>
      <c r="Q556" s="89">
        <v>0.28999999999999998</v>
      </c>
      <c r="V556" s="89">
        <v>0.77</v>
      </c>
      <c r="X556" s="106">
        <f t="shared" si="243"/>
        <v>9.5172E-3</v>
      </c>
      <c r="Y556" s="106">
        <f t="shared" si="225"/>
        <v>5.0749999999999997E-3</v>
      </c>
      <c r="Z556" s="106">
        <f t="shared" si="226"/>
        <v>0</v>
      </c>
      <c r="AA556" s="106">
        <f t="shared" si="227"/>
        <v>0</v>
      </c>
      <c r="AB556" s="106">
        <f t="shared" si="228"/>
        <v>0</v>
      </c>
      <c r="AC556" s="106">
        <f t="shared" si="229"/>
        <v>0</v>
      </c>
      <c r="AD556" s="106">
        <f t="shared" si="230"/>
        <v>1.9250000000000005E-3</v>
      </c>
      <c r="AE556" s="106">
        <f t="shared" si="231"/>
        <v>0</v>
      </c>
      <c r="AF556" s="172">
        <f t="shared" si="237"/>
        <v>7.0000000000000001E-3</v>
      </c>
      <c r="AG556" s="106">
        <f t="shared" si="232"/>
        <v>7.2499999999999995E-4</v>
      </c>
      <c r="AH556" s="106">
        <f t="shared" si="233"/>
        <v>0</v>
      </c>
      <c r="AI556" s="106">
        <f t="shared" si="234"/>
        <v>0</v>
      </c>
      <c r="AJ556" s="106">
        <f t="shared" si="235"/>
        <v>0</v>
      </c>
      <c r="AK556" s="106">
        <f t="shared" si="244"/>
        <v>7.7250000000000001E-3</v>
      </c>
      <c r="AL556" s="107">
        <f t="shared" si="236"/>
        <v>6.3251999999999988</v>
      </c>
    </row>
    <row r="557" spans="1:38" ht="12.75">
      <c r="A557" s="89">
        <v>18</v>
      </c>
      <c r="B557" s="89">
        <v>34</v>
      </c>
      <c r="C557" s="96">
        <v>0.3</v>
      </c>
      <c r="D557" s="96">
        <v>0.33</v>
      </c>
      <c r="E557" s="97">
        <v>3.2</v>
      </c>
      <c r="F557" s="102">
        <f t="shared" si="241"/>
        <v>0.2493796248419578</v>
      </c>
      <c r="G557" s="89">
        <v>21</v>
      </c>
      <c r="H557" s="103">
        <f t="shared" si="223"/>
        <v>34.666666666666671</v>
      </c>
      <c r="I557" s="103">
        <f t="shared" si="224"/>
        <v>1.1400000000000003</v>
      </c>
      <c r="J557" s="89" t="s">
        <v>74</v>
      </c>
      <c r="K557" s="89">
        <v>9</v>
      </c>
      <c r="L557" s="105">
        <f t="shared" si="242"/>
        <v>3.04</v>
      </c>
      <c r="M557" s="89">
        <v>3.04</v>
      </c>
      <c r="X557" s="106">
        <f t="shared" si="243"/>
        <v>9.3632000000000003E-3</v>
      </c>
      <c r="Y557" s="106">
        <f t="shared" si="225"/>
        <v>7.6000000000000017E-3</v>
      </c>
      <c r="Z557" s="106">
        <f t="shared" si="226"/>
        <v>0</v>
      </c>
      <c r="AA557" s="106">
        <f t="shared" si="227"/>
        <v>0</v>
      </c>
      <c r="AB557" s="106">
        <f t="shared" si="228"/>
        <v>0</v>
      </c>
      <c r="AC557" s="106">
        <f t="shared" si="229"/>
        <v>0</v>
      </c>
      <c r="AD557" s="106">
        <f t="shared" si="230"/>
        <v>0</v>
      </c>
      <c r="AE557" s="106">
        <f t="shared" si="231"/>
        <v>0</v>
      </c>
      <c r="AF557" s="172">
        <f t="shared" si="237"/>
        <v>7.6000000000000017E-3</v>
      </c>
      <c r="AG557" s="106">
        <f t="shared" si="232"/>
        <v>0</v>
      </c>
      <c r="AH557" s="106">
        <f t="shared" si="233"/>
        <v>0</v>
      </c>
      <c r="AI557" s="106">
        <f t="shared" si="234"/>
        <v>0</v>
      </c>
      <c r="AJ557" s="106">
        <f t="shared" si="235"/>
        <v>0</v>
      </c>
      <c r="AK557" s="106">
        <f t="shared" si="244"/>
        <v>7.6000000000000017E-3</v>
      </c>
      <c r="AL557" s="107">
        <f t="shared" si="236"/>
        <v>7.3187999999999995</v>
      </c>
    </row>
    <row r="558" spans="1:38" ht="12.75">
      <c r="A558" s="89">
        <v>18</v>
      </c>
      <c r="B558" s="89">
        <v>34</v>
      </c>
      <c r="C558" s="96">
        <v>0.3</v>
      </c>
      <c r="D558" s="96">
        <v>0.33</v>
      </c>
      <c r="E558" s="97">
        <v>3.2</v>
      </c>
      <c r="F558" s="102">
        <f t="shared" si="241"/>
        <v>0.2493796248419578</v>
      </c>
      <c r="G558" s="89">
        <v>21</v>
      </c>
      <c r="H558" s="103">
        <f t="shared" si="223"/>
        <v>34.666666666666671</v>
      </c>
      <c r="I558" s="103">
        <f t="shared" si="224"/>
        <v>0.80437499999999984</v>
      </c>
      <c r="J558" s="89" t="s">
        <v>77</v>
      </c>
      <c r="K558" s="89">
        <v>1</v>
      </c>
      <c r="L558" s="105">
        <f t="shared" si="242"/>
        <v>3.1999999999999997</v>
      </c>
      <c r="O558" s="89">
        <v>2.86</v>
      </c>
      <c r="Q558" s="89">
        <v>0.34</v>
      </c>
      <c r="X558" s="106">
        <f t="shared" si="243"/>
        <v>7.4368000000000004E-3</v>
      </c>
      <c r="Y558" s="106">
        <f t="shared" si="225"/>
        <v>0</v>
      </c>
      <c r="Z558" s="106">
        <f t="shared" si="226"/>
        <v>0</v>
      </c>
      <c r="AA558" s="106">
        <f t="shared" si="227"/>
        <v>5.3624999999999992E-3</v>
      </c>
      <c r="AB558" s="106">
        <f t="shared" si="228"/>
        <v>0</v>
      </c>
      <c r="AC558" s="106">
        <f t="shared" si="229"/>
        <v>0</v>
      </c>
      <c r="AD558" s="106">
        <f t="shared" si="230"/>
        <v>0</v>
      </c>
      <c r="AE558" s="106">
        <f t="shared" si="231"/>
        <v>0</v>
      </c>
      <c r="AF558" s="172">
        <f t="shared" si="237"/>
        <v>5.3624999999999992E-3</v>
      </c>
      <c r="AG558" s="106">
        <f t="shared" si="232"/>
        <v>6.3750000000000005E-4</v>
      </c>
      <c r="AH558" s="106">
        <f t="shared" si="233"/>
        <v>0</v>
      </c>
      <c r="AI558" s="106">
        <f t="shared" si="234"/>
        <v>0</v>
      </c>
      <c r="AJ558" s="106">
        <f t="shared" si="235"/>
        <v>0</v>
      </c>
      <c r="AK558" s="106">
        <f t="shared" si="244"/>
        <v>6.0000000000000001E-3</v>
      </c>
      <c r="AL558" s="107">
        <f t="shared" si="236"/>
        <v>4.5849375000000006</v>
      </c>
    </row>
    <row r="559" spans="1:38" ht="12.75">
      <c r="A559" s="89">
        <v>18</v>
      </c>
      <c r="B559" s="89">
        <v>34</v>
      </c>
      <c r="C559" s="96">
        <v>0.3</v>
      </c>
      <c r="D559" s="96">
        <v>0.33</v>
      </c>
      <c r="E559" s="97">
        <v>3.2</v>
      </c>
      <c r="F559" s="102">
        <f t="shared" si="241"/>
        <v>0.2493796248419578</v>
      </c>
      <c r="G559" s="89">
        <v>21</v>
      </c>
      <c r="H559" s="103">
        <f t="shared" si="223"/>
        <v>34.666666666666671</v>
      </c>
      <c r="I559" s="103">
        <f t="shared" si="224"/>
        <v>0.80718750000000006</v>
      </c>
      <c r="J559" s="89" t="s">
        <v>77</v>
      </c>
      <c r="K559" s="89">
        <v>2</v>
      </c>
      <c r="L559" s="105">
        <f t="shared" si="242"/>
        <v>2.98</v>
      </c>
      <c r="O559" s="89">
        <v>2.87</v>
      </c>
      <c r="Q559" s="89">
        <v>0.11</v>
      </c>
      <c r="X559" s="106">
        <f t="shared" si="243"/>
        <v>6.9255200000000001E-3</v>
      </c>
      <c r="Y559" s="106">
        <f t="shared" si="225"/>
        <v>0</v>
      </c>
      <c r="Z559" s="106">
        <f t="shared" si="226"/>
        <v>0</v>
      </c>
      <c r="AA559" s="106">
        <f t="shared" si="227"/>
        <v>5.3812500000000006E-3</v>
      </c>
      <c r="AB559" s="106">
        <f t="shared" si="228"/>
        <v>0</v>
      </c>
      <c r="AC559" s="106">
        <f t="shared" si="229"/>
        <v>0</v>
      </c>
      <c r="AD559" s="106">
        <f t="shared" si="230"/>
        <v>0</v>
      </c>
      <c r="AE559" s="106">
        <f t="shared" si="231"/>
        <v>0</v>
      </c>
      <c r="AF559" s="172">
        <f t="shared" si="237"/>
        <v>5.3812500000000006E-3</v>
      </c>
      <c r="AG559" s="106">
        <f t="shared" si="232"/>
        <v>2.0625000000000003E-4</v>
      </c>
      <c r="AH559" s="106">
        <f t="shared" si="233"/>
        <v>0</v>
      </c>
      <c r="AI559" s="106">
        <f t="shared" si="234"/>
        <v>0</v>
      </c>
      <c r="AJ559" s="106">
        <f t="shared" si="235"/>
        <v>0</v>
      </c>
      <c r="AK559" s="106">
        <f t="shared" si="244"/>
        <v>5.5874999999999996E-3</v>
      </c>
      <c r="AL559" s="107">
        <f t="shared" si="236"/>
        <v>4.6009687500000007</v>
      </c>
    </row>
    <row r="560" spans="1:38" ht="12.75">
      <c r="A560" s="89">
        <v>18</v>
      </c>
      <c r="B560" s="89">
        <v>34</v>
      </c>
      <c r="C560" s="96">
        <v>0.3</v>
      </c>
      <c r="D560" s="96">
        <v>0.33</v>
      </c>
      <c r="E560" s="97">
        <v>3.2</v>
      </c>
      <c r="F560" s="102">
        <f t="shared" si="241"/>
        <v>0.2493796248419578</v>
      </c>
      <c r="G560" s="89">
        <v>21</v>
      </c>
      <c r="H560" s="103">
        <f t="shared" si="223"/>
        <v>34.666666666666671</v>
      </c>
      <c r="I560" s="103">
        <f t="shared" si="224"/>
        <v>0.80718750000000006</v>
      </c>
      <c r="J560" s="89" t="s">
        <v>77</v>
      </c>
      <c r="K560" s="89">
        <v>3</v>
      </c>
      <c r="L560" s="105">
        <f t="shared" si="242"/>
        <v>2.87</v>
      </c>
      <c r="M560" s="89">
        <v>2.87</v>
      </c>
      <c r="X560" s="106">
        <f t="shared" si="243"/>
        <v>6.6698800000000004E-3</v>
      </c>
      <c r="Y560" s="106">
        <f t="shared" si="225"/>
        <v>5.3812500000000006E-3</v>
      </c>
      <c r="Z560" s="106">
        <f t="shared" si="226"/>
        <v>0</v>
      </c>
      <c r="AA560" s="106">
        <f t="shared" si="227"/>
        <v>0</v>
      </c>
      <c r="AB560" s="106">
        <f t="shared" si="228"/>
        <v>0</v>
      </c>
      <c r="AC560" s="106">
        <f t="shared" si="229"/>
        <v>0</v>
      </c>
      <c r="AD560" s="106">
        <f t="shared" si="230"/>
        <v>0</v>
      </c>
      <c r="AE560" s="106">
        <f t="shared" si="231"/>
        <v>0</v>
      </c>
      <c r="AF560" s="172">
        <f t="shared" si="237"/>
        <v>5.3812500000000006E-3</v>
      </c>
      <c r="AG560" s="106">
        <f t="shared" si="232"/>
        <v>0</v>
      </c>
      <c r="AH560" s="106">
        <f t="shared" si="233"/>
        <v>0</v>
      </c>
      <c r="AI560" s="106">
        <f t="shared" si="234"/>
        <v>0</v>
      </c>
      <c r="AJ560" s="106">
        <f t="shared" si="235"/>
        <v>0</v>
      </c>
      <c r="AK560" s="106">
        <f t="shared" si="244"/>
        <v>5.3812500000000006E-3</v>
      </c>
      <c r="AL560" s="107">
        <f t="shared" si="236"/>
        <v>5.1175687500000002</v>
      </c>
    </row>
    <row r="561" spans="1:38" ht="12.75">
      <c r="A561" s="89">
        <v>18</v>
      </c>
      <c r="B561" s="89">
        <v>34</v>
      </c>
      <c r="C561" s="96">
        <v>0.3</v>
      </c>
      <c r="D561" s="96">
        <v>0.33</v>
      </c>
      <c r="E561" s="97">
        <v>3.2</v>
      </c>
      <c r="F561" s="102">
        <f t="shared" si="241"/>
        <v>0.2493796248419578</v>
      </c>
      <c r="G561" s="89">
        <v>21</v>
      </c>
      <c r="H561" s="103">
        <f t="shared" si="223"/>
        <v>34.666666666666671</v>
      </c>
      <c r="I561" s="103">
        <f t="shared" si="224"/>
        <v>0.93</v>
      </c>
      <c r="J561" s="89" t="s">
        <v>78</v>
      </c>
      <c r="K561" s="89">
        <v>1</v>
      </c>
      <c r="L561" s="105">
        <f t="shared" si="242"/>
        <v>3.2</v>
      </c>
      <c r="M561" s="89">
        <v>2.48</v>
      </c>
      <c r="S561" s="89">
        <v>0.72</v>
      </c>
      <c r="X561" s="106">
        <f t="shared" si="243"/>
        <v>8.9855999999999998E-3</v>
      </c>
      <c r="Y561" s="106">
        <f t="shared" si="225"/>
        <v>6.2000000000000006E-3</v>
      </c>
      <c r="Z561" s="106">
        <f t="shared" si="226"/>
        <v>0</v>
      </c>
      <c r="AA561" s="106">
        <f t="shared" si="227"/>
        <v>0</v>
      </c>
      <c r="AB561" s="106">
        <f t="shared" si="228"/>
        <v>0</v>
      </c>
      <c r="AC561" s="106">
        <f t="shared" si="229"/>
        <v>0</v>
      </c>
      <c r="AD561" s="106">
        <f t="shared" si="230"/>
        <v>0</v>
      </c>
      <c r="AE561" s="106">
        <f t="shared" si="231"/>
        <v>0</v>
      </c>
      <c r="AF561" s="172">
        <f t="shared" si="237"/>
        <v>6.2000000000000006E-3</v>
      </c>
      <c r="AG561" s="106">
        <f t="shared" si="232"/>
        <v>0</v>
      </c>
      <c r="AH561" s="106">
        <f t="shared" si="233"/>
        <v>0</v>
      </c>
      <c r="AI561" s="106">
        <f t="shared" si="234"/>
        <v>1.8E-3</v>
      </c>
      <c r="AJ561" s="106">
        <f t="shared" si="235"/>
        <v>0</v>
      </c>
      <c r="AK561" s="106">
        <f t="shared" si="244"/>
        <v>8.0000000000000019E-3</v>
      </c>
      <c r="AL561" s="107">
        <f t="shared" si="236"/>
        <v>5.9705999999999992</v>
      </c>
    </row>
    <row r="562" spans="1:38" ht="12.75">
      <c r="A562" s="89">
        <v>18</v>
      </c>
      <c r="B562" s="89">
        <v>34</v>
      </c>
      <c r="C562" s="96">
        <v>0.3</v>
      </c>
      <c r="D562" s="96">
        <v>0.33</v>
      </c>
      <c r="E562" s="97">
        <v>3.2</v>
      </c>
      <c r="F562" s="102">
        <f t="shared" si="241"/>
        <v>0.2493796248419578</v>
      </c>
      <c r="G562" s="89">
        <v>21</v>
      </c>
      <c r="H562" s="103">
        <f t="shared" si="223"/>
        <v>34.666666666666671</v>
      </c>
      <c r="I562" s="103">
        <f t="shared" si="224"/>
        <v>1.2000000000000002</v>
      </c>
      <c r="J562" s="89" t="s">
        <v>78</v>
      </c>
      <c r="K562" s="89">
        <v>2</v>
      </c>
      <c r="L562" s="105">
        <f t="shared" si="242"/>
        <v>3.2</v>
      </c>
      <c r="O562" s="89">
        <v>3.2</v>
      </c>
      <c r="X562" s="106">
        <f t="shared" si="243"/>
        <v>8.9855999999999998E-3</v>
      </c>
      <c r="Y562" s="106">
        <f t="shared" si="225"/>
        <v>0</v>
      </c>
      <c r="Z562" s="106">
        <f t="shared" si="226"/>
        <v>0</v>
      </c>
      <c r="AA562" s="106">
        <f t="shared" si="227"/>
        <v>8.0000000000000019E-3</v>
      </c>
      <c r="AB562" s="106">
        <f t="shared" si="228"/>
        <v>0</v>
      </c>
      <c r="AC562" s="106">
        <f t="shared" si="229"/>
        <v>0</v>
      </c>
      <c r="AD562" s="106">
        <f t="shared" si="230"/>
        <v>0</v>
      </c>
      <c r="AE562" s="106">
        <f t="shared" si="231"/>
        <v>0</v>
      </c>
      <c r="AF562" s="172">
        <f t="shared" si="237"/>
        <v>8.0000000000000019E-3</v>
      </c>
      <c r="AG562" s="106">
        <f t="shared" si="232"/>
        <v>0</v>
      </c>
      <c r="AH562" s="106">
        <f t="shared" si="233"/>
        <v>0</v>
      </c>
      <c r="AI562" s="106">
        <f t="shared" si="234"/>
        <v>0</v>
      </c>
      <c r="AJ562" s="106">
        <f t="shared" si="235"/>
        <v>0</v>
      </c>
      <c r="AK562" s="106">
        <f t="shared" si="244"/>
        <v>8.0000000000000019E-3</v>
      </c>
      <c r="AL562" s="107">
        <f t="shared" si="236"/>
        <v>6.8400000000000007</v>
      </c>
    </row>
    <row r="563" spans="1:38" ht="12.75">
      <c r="A563" s="89">
        <v>18</v>
      </c>
      <c r="B563" s="89">
        <v>34</v>
      </c>
      <c r="C563" s="96">
        <v>0.3</v>
      </c>
      <c r="D563" s="96">
        <v>0.33</v>
      </c>
      <c r="E563" s="97">
        <v>3.2</v>
      </c>
      <c r="F563" s="102">
        <f t="shared" si="241"/>
        <v>0.2493796248419578</v>
      </c>
      <c r="G563" s="89">
        <v>21</v>
      </c>
      <c r="H563" s="103">
        <f t="shared" si="223"/>
        <v>34.666666666666671</v>
      </c>
      <c r="I563" s="103">
        <f t="shared" si="224"/>
        <v>0.7875000000000002</v>
      </c>
      <c r="J563" s="89" t="s">
        <v>78</v>
      </c>
      <c r="K563" s="89">
        <v>3</v>
      </c>
      <c r="L563" s="105">
        <f t="shared" si="242"/>
        <v>2.1</v>
      </c>
      <c r="P563" s="89">
        <v>2.1</v>
      </c>
      <c r="X563" s="106">
        <f t="shared" si="243"/>
        <v>5.8968000000000007E-3</v>
      </c>
      <c r="Y563" s="106">
        <f t="shared" si="225"/>
        <v>0</v>
      </c>
      <c r="Z563" s="106">
        <f t="shared" si="226"/>
        <v>0</v>
      </c>
      <c r="AA563" s="106">
        <f t="shared" si="227"/>
        <v>0</v>
      </c>
      <c r="AB563" s="106">
        <f t="shared" si="228"/>
        <v>5.2500000000000012E-3</v>
      </c>
      <c r="AC563" s="106">
        <f t="shared" si="229"/>
        <v>0</v>
      </c>
      <c r="AD563" s="106">
        <f t="shared" si="230"/>
        <v>0</v>
      </c>
      <c r="AE563" s="106">
        <f t="shared" si="231"/>
        <v>0</v>
      </c>
      <c r="AF563" s="172">
        <f t="shared" si="237"/>
        <v>5.2500000000000012E-3</v>
      </c>
      <c r="AG563" s="106">
        <f t="shared" si="232"/>
        <v>0</v>
      </c>
      <c r="AH563" s="106">
        <f t="shared" si="233"/>
        <v>0</v>
      </c>
      <c r="AI563" s="106">
        <f t="shared" si="234"/>
        <v>0</v>
      </c>
      <c r="AJ563" s="106">
        <f t="shared" si="235"/>
        <v>0</v>
      </c>
      <c r="AK563" s="106">
        <f t="shared" si="244"/>
        <v>5.2500000000000012E-3</v>
      </c>
      <c r="AL563" s="107">
        <f t="shared" si="236"/>
        <v>4.2997499999999995</v>
      </c>
    </row>
    <row r="564" spans="1:38" ht="12.75">
      <c r="A564" s="89">
        <v>18</v>
      </c>
      <c r="B564" s="89">
        <v>34</v>
      </c>
      <c r="C564" s="96">
        <v>0.3</v>
      </c>
      <c r="D564" s="96">
        <v>0.33</v>
      </c>
      <c r="E564" s="97">
        <v>3.2</v>
      </c>
      <c r="F564" s="102">
        <f t="shared" si="241"/>
        <v>0.2493796248419578</v>
      </c>
      <c r="G564" s="89">
        <v>21</v>
      </c>
      <c r="H564" s="103">
        <f t="shared" si="223"/>
        <v>34.666666666666671</v>
      </c>
      <c r="I564" s="103">
        <f t="shared" si="224"/>
        <v>1.1887500000000002</v>
      </c>
      <c r="J564" s="89" t="s">
        <v>78</v>
      </c>
      <c r="K564" s="89">
        <v>4</v>
      </c>
      <c r="L564" s="105">
        <f t="shared" si="242"/>
        <v>3.1999999999999997</v>
      </c>
      <c r="M564" s="89">
        <v>2.25</v>
      </c>
      <c r="N564" s="89">
        <v>0.92</v>
      </c>
      <c r="Q564" s="89">
        <v>0.03</v>
      </c>
      <c r="X564" s="106">
        <f t="shared" si="243"/>
        <v>8.9855999999999998E-3</v>
      </c>
      <c r="Y564" s="106">
        <f t="shared" si="225"/>
        <v>5.6250000000000007E-3</v>
      </c>
      <c r="Z564" s="106">
        <f t="shared" si="226"/>
        <v>2.3000000000000004E-3</v>
      </c>
      <c r="AA564" s="106">
        <f t="shared" si="227"/>
        <v>0</v>
      </c>
      <c r="AB564" s="106">
        <f t="shared" si="228"/>
        <v>0</v>
      </c>
      <c r="AC564" s="106">
        <f t="shared" si="229"/>
        <v>0</v>
      </c>
      <c r="AD564" s="106">
        <f t="shared" si="230"/>
        <v>0</v>
      </c>
      <c r="AE564" s="106">
        <f t="shared" si="231"/>
        <v>0</v>
      </c>
      <c r="AF564" s="172">
        <f t="shared" si="237"/>
        <v>7.9250000000000015E-3</v>
      </c>
      <c r="AG564" s="106">
        <f t="shared" si="232"/>
        <v>7.5000000000000007E-5</v>
      </c>
      <c r="AH564" s="106">
        <f t="shared" si="233"/>
        <v>0</v>
      </c>
      <c r="AI564" s="106">
        <f t="shared" si="234"/>
        <v>0</v>
      </c>
      <c r="AJ564" s="106">
        <f t="shared" si="235"/>
        <v>0</v>
      </c>
      <c r="AK564" s="106">
        <f t="shared" si="244"/>
        <v>8.0000000000000002E-3</v>
      </c>
      <c r="AL564" s="107">
        <f t="shared" si="236"/>
        <v>7.6317749999999993</v>
      </c>
    </row>
    <row r="565" spans="1:38" ht="12.75">
      <c r="A565" s="89">
        <v>18</v>
      </c>
      <c r="B565" s="89">
        <v>34</v>
      </c>
      <c r="C565" s="96">
        <v>0.3</v>
      </c>
      <c r="D565" s="96">
        <v>0.33</v>
      </c>
      <c r="E565" s="97">
        <v>3.2</v>
      </c>
      <c r="F565" s="102">
        <f t="shared" si="241"/>
        <v>0.2493796248419578</v>
      </c>
      <c r="G565" s="89">
        <v>21</v>
      </c>
      <c r="H565" s="103">
        <f t="shared" si="223"/>
        <v>34.666666666666671</v>
      </c>
      <c r="I565" s="103">
        <f t="shared" si="224"/>
        <v>0.81600000000000006</v>
      </c>
      <c r="J565" s="89" t="s">
        <v>79</v>
      </c>
      <c r="K565" s="89">
        <v>4</v>
      </c>
      <c r="L565" s="97">
        <v>3.2</v>
      </c>
      <c r="X565" s="106">
        <f>L565*VLOOKUP(J565,dimension,2,FALSE)*VLOOKUP(J565,dimension,3,FALSE)*K565</f>
        <v>6.8096000000000007E-3</v>
      </c>
      <c r="Y565" s="106">
        <f t="shared" si="225"/>
        <v>0</v>
      </c>
      <c r="Z565" s="106">
        <f t="shared" si="226"/>
        <v>0</v>
      </c>
      <c r="AA565" s="106">
        <f t="shared" si="227"/>
        <v>0</v>
      </c>
      <c r="AB565" s="106">
        <f t="shared" si="228"/>
        <v>0</v>
      </c>
      <c r="AC565" s="106">
        <f t="shared" si="229"/>
        <v>0</v>
      </c>
      <c r="AD565" s="106">
        <f t="shared" si="230"/>
        <v>0</v>
      </c>
      <c r="AE565" s="106">
        <f t="shared" si="231"/>
        <v>5.4400000000000004E-3</v>
      </c>
      <c r="AF565" s="172">
        <f t="shared" si="237"/>
        <v>5.4400000000000004E-3</v>
      </c>
      <c r="AG565" s="106">
        <f t="shared" si="232"/>
        <v>0</v>
      </c>
      <c r="AH565" s="106">
        <f t="shared" si="233"/>
        <v>0</v>
      </c>
      <c r="AI565" s="106">
        <f t="shared" si="234"/>
        <v>0</v>
      </c>
      <c r="AJ565" s="106">
        <f t="shared" si="235"/>
        <v>0</v>
      </c>
      <c r="AK565" s="106">
        <f>L565*VLOOKUP(J565,dimension,4,FALSE)*VLOOKUP(J565,dimension,5,FALSE)*K565</f>
        <v>5.4400000000000013E-3</v>
      </c>
      <c r="AL565" s="107">
        <f t="shared" si="236"/>
        <v>4.6512000000000011</v>
      </c>
    </row>
    <row r="566" spans="1:38" ht="12.75">
      <c r="A566" s="89">
        <v>18</v>
      </c>
      <c r="B566" s="89">
        <v>35</v>
      </c>
      <c r="C566" s="96">
        <v>0.28999999999999998</v>
      </c>
      <c r="D566" s="96">
        <v>0.3</v>
      </c>
      <c r="E566" s="97">
        <v>2.9</v>
      </c>
      <c r="F566" s="102">
        <f t="shared" si="241"/>
        <v>0.19821289799202246</v>
      </c>
      <c r="G566" s="89">
        <v>17.5</v>
      </c>
      <c r="H566" s="103">
        <f t="shared" si="223"/>
        <v>30</v>
      </c>
      <c r="I566" s="103">
        <f t="shared" si="224"/>
        <v>0.92625000000000002</v>
      </c>
      <c r="J566" s="89" t="s">
        <v>74</v>
      </c>
      <c r="K566" s="89">
        <v>1</v>
      </c>
      <c r="L566" s="105">
        <f t="shared" ref="L566:L578" si="245">SUM(M566:V566)</f>
        <v>2.9</v>
      </c>
      <c r="M566" s="89">
        <v>1.75</v>
      </c>
      <c r="O566" s="89">
        <v>0.72</v>
      </c>
      <c r="Q566" s="89">
        <v>0.31</v>
      </c>
      <c r="R566" s="89">
        <v>0.12</v>
      </c>
      <c r="X566" s="106">
        <f t="shared" ref="X566:X578" si="246">L566*VLOOKUP(J566,dimension,2,FALSE)*VLOOKUP(J566,dimension,3,FALSE)</f>
        <v>8.931999999999999E-3</v>
      </c>
      <c r="Y566" s="106">
        <f t="shared" si="225"/>
        <v>4.3750000000000004E-3</v>
      </c>
      <c r="Z566" s="106">
        <f t="shared" si="226"/>
        <v>0</v>
      </c>
      <c r="AA566" s="106">
        <f t="shared" si="227"/>
        <v>1.8E-3</v>
      </c>
      <c r="AB566" s="106">
        <f t="shared" si="228"/>
        <v>0</v>
      </c>
      <c r="AC566" s="106">
        <f t="shared" si="229"/>
        <v>0</v>
      </c>
      <c r="AD566" s="106">
        <f t="shared" si="230"/>
        <v>0</v>
      </c>
      <c r="AE566" s="106">
        <f t="shared" si="231"/>
        <v>0</v>
      </c>
      <c r="AF566" s="172">
        <f t="shared" si="237"/>
        <v>6.1749999999999999E-3</v>
      </c>
      <c r="AG566" s="106">
        <f t="shared" si="232"/>
        <v>7.7500000000000008E-4</v>
      </c>
      <c r="AH566" s="106">
        <f t="shared" si="233"/>
        <v>3.0000000000000003E-4</v>
      </c>
      <c r="AI566" s="106">
        <f t="shared" si="234"/>
        <v>0</v>
      </c>
      <c r="AJ566" s="106">
        <f t="shared" si="235"/>
        <v>0</v>
      </c>
      <c r="AK566" s="106">
        <f t="shared" ref="AK566:AK578" si="247">L566*VLOOKUP(J566,dimension,4,FALSE)*VLOOKUP(J566,dimension,5,FALSE)</f>
        <v>7.2499999999999995E-3</v>
      </c>
      <c r="AL566" s="107">
        <f t="shared" si="236"/>
        <v>5.7521249999999995</v>
      </c>
    </row>
    <row r="567" spans="1:38" ht="12.75">
      <c r="A567" s="89">
        <v>18</v>
      </c>
      <c r="B567" s="89">
        <v>35</v>
      </c>
      <c r="C567" s="96">
        <v>0.28999999999999998</v>
      </c>
      <c r="D567" s="96">
        <v>0.3</v>
      </c>
      <c r="E567" s="97">
        <v>2.9</v>
      </c>
      <c r="F567" s="102">
        <f t="shared" si="241"/>
        <v>0.19821289799202246</v>
      </c>
      <c r="G567" s="89">
        <v>17.5</v>
      </c>
      <c r="H567" s="103">
        <f t="shared" si="223"/>
        <v>30</v>
      </c>
      <c r="I567" s="103">
        <f t="shared" si="224"/>
        <v>0.84750000000000003</v>
      </c>
      <c r="J567" s="89" t="s">
        <v>74</v>
      </c>
      <c r="K567" s="89">
        <v>2</v>
      </c>
      <c r="L567" s="105">
        <f t="shared" si="245"/>
        <v>2.65</v>
      </c>
      <c r="M567" s="89">
        <v>1.76</v>
      </c>
      <c r="Q567" s="89">
        <v>0.39</v>
      </c>
      <c r="U567" s="89">
        <v>0.5</v>
      </c>
      <c r="X567" s="106">
        <f t="shared" si="246"/>
        <v>8.1620000000000009E-3</v>
      </c>
      <c r="Y567" s="106">
        <f t="shared" si="225"/>
        <v>4.4000000000000003E-3</v>
      </c>
      <c r="Z567" s="106">
        <f t="shared" si="226"/>
        <v>0</v>
      </c>
      <c r="AA567" s="106">
        <f t="shared" si="227"/>
        <v>0</v>
      </c>
      <c r="AB567" s="106">
        <f t="shared" si="228"/>
        <v>0</v>
      </c>
      <c r="AC567" s="106">
        <f t="shared" si="229"/>
        <v>1.2500000000000002E-3</v>
      </c>
      <c r="AD567" s="106">
        <f t="shared" si="230"/>
        <v>0</v>
      </c>
      <c r="AE567" s="106">
        <f t="shared" si="231"/>
        <v>0</v>
      </c>
      <c r="AF567" s="172">
        <f t="shared" si="237"/>
        <v>5.6500000000000005E-3</v>
      </c>
      <c r="AG567" s="106">
        <f t="shared" si="232"/>
        <v>9.7500000000000017E-4</v>
      </c>
      <c r="AH567" s="106">
        <f t="shared" si="233"/>
        <v>0</v>
      </c>
      <c r="AI567" s="106">
        <f t="shared" si="234"/>
        <v>0</v>
      </c>
      <c r="AJ567" s="106">
        <f t="shared" si="235"/>
        <v>0</v>
      </c>
      <c r="AK567" s="106">
        <f t="shared" si="247"/>
        <v>6.6250000000000007E-3</v>
      </c>
      <c r="AL567" s="107">
        <f t="shared" si="236"/>
        <v>5.0809499999999996</v>
      </c>
    </row>
    <row r="568" spans="1:38" ht="12.75">
      <c r="A568" s="89">
        <v>18</v>
      </c>
      <c r="B568" s="89">
        <v>35</v>
      </c>
      <c r="C568" s="96">
        <v>0.28999999999999998</v>
      </c>
      <c r="D568" s="96">
        <v>0.3</v>
      </c>
      <c r="E568" s="97">
        <v>2.9</v>
      </c>
      <c r="F568" s="102">
        <f t="shared" si="241"/>
        <v>0.19821289799202246</v>
      </c>
      <c r="G568" s="89">
        <v>17.5</v>
      </c>
      <c r="H568" s="103">
        <f t="shared" si="223"/>
        <v>30</v>
      </c>
      <c r="I568" s="103">
        <f t="shared" si="224"/>
        <v>1.0874999999999999</v>
      </c>
      <c r="J568" s="89" t="s">
        <v>74</v>
      </c>
      <c r="K568" s="89">
        <v>3</v>
      </c>
      <c r="L568" s="105">
        <f t="shared" si="245"/>
        <v>2.9</v>
      </c>
      <c r="O568" s="89">
        <v>2.9</v>
      </c>
      <c r="X568" s="106">
        <f t="shared" si="246"/>
        <v>8.931999999999999E-3</v>
      </c>
      <c r="Y568" s="106">
        <f t="shared" si="225"/>
        <v>0</v>
      </c>
      <c r="Z568" s="106">
        <f t="shared" si="226"/>
        <v>0</v>
      </c>
      <c r="AA568" s="106">
        <f t="shared" si="227"/>
        <v>7.2499999999999995E-3</v>
      </c>
      <c r="AB568" s="106">
        <f t="shared" si="228"/>
        <v>0</v>
      </c>
      <c r="AC568" s="106">
        <f t="shared" si="229"/>
        <v>0</v>
      </c>
      <c r="AD568" s="106">
        <f t="shared" si="230"/>
        <v>0</v>
      </c>
      <c r="AE568" s="106">
        <f t="shared" si="231"/>
        <v>0</v>
      </c>
      <c r="AF568" s="172">
        <f t="shared" si="237"/>
        <v>7.2499999999999995E-3</v>
      </c>
      <c r="AG568" s="106">
        <f t="shared" si="232"/>
        <v>0</v>
      </c>
      <c r="AH568" s="106">
        <f t="shared" si="233"/>
        <v>0</v>
      </c>
      <c r="AI568" s="106">
        <f t="shared" si="234"/>
        <v>0</v>
      </c>
      <c r="AJ568" s="106">
        <f t="shared" si="235"/>
        <v>0</v>
      </c>
      <c r="AK568" s="106">
        <f t="shared" si="247"/>
        <v>7.2499999999999995E-3</v>
      </c>
      <c r="AL568" s="107">
        <f t="shared" si="236"/>
        <v>6.1987500000000004</v>
      </c>
    </row>
    <row r="569" spans="1:38" ht="12.75">
      <c r="A569" s="89">
        <v>18</v>
      </c>
      <c r="B569" s="89">
        <v>35</v>
      </c>
      <c r="C569" s="96">
        <v>0.28999999999999998</v>
      </c>
      <c r="D569" s="96">
        <v>0.3</v>
      </c>
      <c r="E569" s="97">
        <v>2.9</v>
      </c>
      <c r="F569" s="102">
        <f t="shared" si="241"/>
        <v>0.19821289799202246</v>
      </c>
      <c r="G569" s="89">
        <v>17.5</v>
      </c>
      <c r="H569" s="103">
        <f t="shared" si="223"/>
        <v>30</v>
      </c>
      <c r="I569" s="103">
        <f t="shared" si="224"/>
        <v>1.0874999999999999</v>
      </c>
      <c r="J569" s="89" t="s">
        <v>74</v>
      </c>
      <c r="K569" s="89">
        <v>4</v>
      </c>
      <c r="L569" s="105">
        <f t="shared" si="245"/>
        <v>2.9</v>
      </c>
      <c r="O569" s="89">
        <v>2.9</v>
      </c>
      <c r="X569" s="106">
        <f t="shared" si="246"/>
        <v>8.931999999999999E-3</v>
      </c>
      <c r="Y569" s="106">
        <f t="shared" si="225"/>
        <v>0</v>
      </c>
      <c r="Z569" s="106">
        <f t="shared" si="226"/>
        <v>0</v>
      </c>
      <c r="AA569" s="106">
        <f t="shared" si="227"/>
        <v>7.2499999999999995E-3</v>
      </c>
      <c r="AB569" s="106">
        <f t="shared" si="228"/>
        <v>0</v>
      </c>
      <c r="AC569" s="106">
        <f t="shared" si="229"/>
        <v>0</v>
      </c>
      <c r="AD569" s="106">
        <f t="shared" si="230"/>
        <v>0</v>
      </c>
      <c r="AE569" s="106">
        <f t="shared" si="231"/>
        <v>0</v>
      </c>
      <c r="AF569" s="172">
        <f t="shared" si="237"/>
        <v>7.2499999999999995E-3</v>
      </c>
      <c r="AG569" s="106">
        <f t="shared" si="232"/>
        <v>0</v>
      </c>
      <c r="AH569" s="106">
        <f t="shared" si="233"/>
        <v>0</v>
      </c>
      <c r="AI569" s="106">
        <f t="shared" si="234"/>
        <v>0</v>
      </c>
      <c r="AJ569" s="106">
        <f t="shared" si="235"/>
        <v>0</v>
      </c>
      <c r="AK569" s="106">
        <f t="shared" si="247"/>
        <v>7.2499999999999995E-3</v>
      </c>
      <c r="AL569" s="107">
        <f t="shared" si="236"/>
        <v>6.1987500000000004</v>
      </c>
    </row>
    <row r="570" spans="1:38" ht="12.75">
      <c r="A570" s="89">
        <v>18</v>
      </c>
      <c r="B570" s="89">
        <v>35</v>
      </c>
      <c r="C570" s="96">
        <v>0.28999999999999998</v>
      </c>
      <c r="D570" s="96">
        <v>0.3</v>
      </c>
      <c r="E570" s="97">
        <v>2.9</v>
      </c>
      <c r="F570" s="102">
        <f t="shared" si="241"/>
        <v>0.19821289799202246</v>
      </c>
      <c r="G570" s="89">
        <v>17.5</v>
      </c>
      <c r="H570" s="103">
        <f t="shared" si="223"/>
        <v>30</v>
      </c>
      <c r="I570" s="103">
        <f t="shared" si="224"/>
        <v>1.0874999999999999</v>
      </c>
      <c r="J570" s="89" t="s">
        <v>74</v>
      </c>
      <c r="K570" s="89">
        <v>5</v>
      </c>
      <c r="L570" s="105">
        <f t="shared" si="245"/>
        <v>2.9</v>
      </c>
      <c r="O570" s="89">
        <v>2.9</v>
      </c>
      <c r="X570" s="106">
        <f t="shared" si="246"/>
        <v>8.931999999999999E-3</v>
      </c>
      <c r="Y570" s="106">
        <f t="shared" si="225"/>
        <v>0</v>
      </c>
      <c r="Z570" s="106">
        <f t="shared" si="226"/>
        <v>0</v>
      </c>
      <c r="AA570" s="106">
        <f t="shared" si="227"/>
        <v>7.2499999999999995E-3</v>
      </c>
      <c r="AB570" s="106">
        <f t="shared" si="228"/>
        <v>0</v>
      </c>
      <c r="AC570" s="106">
        <f t="shared" si="229"/>
        <v>0</v>
      </c>
      <c r="AD570" s="106">
        <f t="shared" si="230"/>
        <v>0</v>
      </c>
      <c r="AE570" s="106">
        <f t="shared" si="231"/>
        <v>0</v>
      </c>
      <c r="AF570" s="172">
        <f t="shared" si="237"/>
        <v>7.2499999999999995E-3</v>
      </c>
      <c r="AG570" s="106">
        <f t="shared" si="232"/>
        <v>0</v>
      </c>
      <c r="AH570" s="106">
        <f t="shared" si="233"/>
        <v>0</v>
      </c>
      <c r="AI570" s="106">
        <f t="shared" si="234"/>
        <v>0</v>
      </c>
      <c r="AJ570" s="106">
        <f t="shared" si="235"/>
        <v>0</v>
      </c>
      <c r="AK570" s="106">
        <f t="shared" si="247"/>
        <v>7.2499999999999995E-3</v>
      </c>
      <c r="AL570" s="107">
        <f t="shared" si="236"/>
        <v>6.1987500000000004</v>
      </c>
    </row>
    <row r="571" spans="1:38" ht="12.75">
      <c r="A571" s="89">
        <v>18</v>
      </c>
      <c r="B571" s="89">
        <v>35</v>
      </c>
      <c r="C571" s="96">
        <v>0.28999999999999998</v>
      </c>
      <c r="D571" s="96">
        <v>0.3</v>
      </c>
      <c r="E571" s="97">
        <v>2.9</v>
      </c>
      <c r="F571" s="102">
        <f t="shared" si="241"/>
        <v>0.19821289799202246</v>
      </c>
      <c r="G571" s="89">
        <v>17.5</v>
      </c>
      <c r="H571" s="103">
        <f t="shared" si="223"/>
        <v>30</v>
      </c>
      <c r="I571" s="103">
        <f t="shared" si="224"/>
        <v>1.0874999999999999</v>
      </c>
      <c r="J571" s="89" t="s">
        <v>74</v>
      </c>
      <c r="K571" s="89">
        <v>6</v>
      </c>
      <c r="L571" s="105">
        <f t="shared" si="245"/>
        <v>2.9</v>
      </c>
      <c r="O571" s="89">
        <v>2.9</v>
      </c>
      <c r="X571" s="106">
        <f t="shared" si="246"/>
        <v>8.931999999999999E-3</v>
      </c>
      <c r="Y571" s="106">
        <f t="shared" si="225"/>
        <v>0</v>
      </c>
      <c r="Z571" s="106">
        <f t="shared" si="226"/>
        <v>0</v>
      </c>
      <c r="AA571" s="106">
        <f t="shared" si="227"/>
        <v>7.2499999999999995E-3</v>
      </c>
      <c r="AB571" s="106">
        <f t="shared" si="228"/>
        <v>0</v>
      </c>
      <c r="AC571" s="106">
        <f t="shared" si="229"/>
        <v>0</v>
      </c>
      <c r="AD571" s="106">
        <f t="shared" si="230"/>
        <v>0</v>
      </c>
      <c r="AE571" s="106">
        <f t="shared" si="231"/>
        <v>0</v>
      </c>
      <c r="AF571" s="172">
        <f t="shared" si="237"/>
        <v>7.2499999999999995E-3</v>
      </c>
      <c r="AG571" s="106">
        <f t="shared" si="232"/>
        <v>0</v>
      </c>
      <c r="AH571" s="106">
        <f t="shared" si="233"/>
        <v>0</v>
      </c>
      <c r="AI571" s="106">
        <f t="shared" si="234"/>
        <v>0</v>
      </c>
      <c r="AJ571" s="106">
        <f t="shared" si="235"/>
        <v>0</v>
      </c>
      <c r="AK571" s="106">
        <f t="shared" si="247"/>
        <v>7.2499999999999995E-3</v>
      </c>
      <c r="AL571" s="107">
        <f t="shared" si="236"/>
        <v>6.1987500000000004</v>
      </c>
    </row>
    <row r="572" spans="1:38" ht="12.75">
      <c r="A572" s="89">
        <v>18</v>
      </c>
      <c r="B572" s="89">
        <v>35</v>
      </c>
      <c r="C572" s="96">
        <v>0.28999999999999998</v>
      </c>
      <c r="D572" s="96">
        <v>0.3</v>
      </c>
      <c r="E572" s="97">
        <v>2.9</v>
      </c>
      <c r="F572" s="102">
        <f t="shared" si="241"/>
        <v>0.19821289799202246</v>
      </c>
      <c r="G572" s="89">
        <v>17.5</v>
      </c>
      <c r="H572" s="103">
        <f t="shared" si="223"/>
        <v>30</v>
      </c>
      <c r="I572" s="103">
        <f t="shared" si="224"/>
        <v>0.72843750000000007</v>
      </c>
      <c r="J572" s="89" t="s">
        <v>77</v>
      </c>
      <c r="K572" s="89">
        <v>1</v>
      </c>
      <c r="L572" s="105">
        <f t="shared" si="245"/>
        <v>2.77</v>
      </c>
      <c r="M572" s="89">
        <v>0.98</v>
      </c>
      <c r="N572" s="89">
        <v>1.28</v>
      </c>
      <c r="Q572" s="89">
        <v>0.18</v>
      </c>
      <c r="U572" s="89">
        <v>0.33</v>
      </c>
      <c r="X572" s="106">
        <f t="shared" si="246"/>
        <v>6.4374800000000006E-3</v>
      </c>
      <c r="Y572" s="106">
        <f t="shared" si="225"/>
        <v>1.8374999999999999E-3</v>
      </c>
      <c r="Z572" s="106">
        <f t="shared" si="226"/>
        <v>2.3999999999999998E-3</v>
      </c>
      <c r="AA572" s="106">
        <f t="shared" si="227"/>
        <v>0</v>
      </c>
      <c r="AB572" s="106">
        <f t="shared" si="228"/>
        <v>0</v>
      </c>
      <c r="AC572" s="106">
        <f t="shared" si="229"/>
        <v>6.1875000000000005E-4</v>
      </c>
      <c r="AD572" s="106">
        <f t="shared" si="230"/>
        <v>0</v>
      </c>
      <c r="AE572" s="106">
        <f t="shared" si="231"/>
        <v>0</v>
      </c>
      <c r="AF572" s="172">
        <f t="shared" si="237"/>
        <v>4.8562500000000003E-3</v>
      </c>
      <c r="AG572" s="106">
        <f t="shared" si="232"/>
        <v>3.3749999999999996E-4</v>
      </c>
      <c r="AH572" s="106">
        <f t="shared" si="233"/>
        <v>0</v>
      </c>
      <c r="AI572" s="106">
        <f t="shared" si="234"/>
        <v>0</v>
      </c>
      <c r="AJ572" s="106">
        <f t="shared" si="235"/>
        <v>0</v>
      </c>
      <c r="AK572" s="106">
        <f t="shared" si="247"/>
        <v>5.1937500000000004E-3</v>
      </c>
      <c r="AL572" s="107">
        <f t="shared" si="236"/>
        <v>4.44009375</v>
      </c>
    </row>
    <row r="573" spans="1:38" ht="12.75">
      <c r="A573" s="89">
        <v>18</v>
      </c>
      <c r="B573" s="89">
        <v>35</v>
      </c>
      <c r="C573" s="96">
        <v>0.28999999999999998</v>
      </c>
      <c r="D573" s="96">
        <v>0.3</v>
      </c>
      <c r="E573" s="97">
        <v>2.9</v>
      </c>
      <c r="F573" s="102">
        <f t="shared" si="241"/>
        <v>0.19821289799202246</v>
      </c>
      <c r="G573" s="89">
        <v>17.5</v>
      </c>
      <c r="H573" s="103">
        <f t="shared" si="223"/>
        <v>30</v>
      </c>
      <c r="I573" s="103">
        <f t="shared" si="224"/>
        <v>0.81562499999999993</v>
      </c>
      <c r="J573" s="89" t="s">
        <v>77</v>
      </c>
      <c r="K573" s="89">
        <v>2</v>
      </c>
      <c r="L573" s="105">
        <f t="shared" si="245"/>
        <v>2.9</v>
      </c>
      <c r="O573" s="89">
        <v>2.9</v>
      </c>
      <c r="X573" s="106">
        <f t="shared" si="246"/>
        <v>6.7396000000000001E-3</v>
      </c>
      <c r="Y573" s="106">
        <f t="shared" si="225"/>
        <v>0</v>
      </c>
      <c r="Z573" s="106">
        <f t="shared" si="226"/>
        <v>0</v>
      </c>
      <c r="AA573" s="106">
        <f t="shared" si="227"/>
        <v>5.4374999999999996E-3</v>
      </c>
      <c r="AB573" s="106">
        <f t="shared" si="228"/>
        <v>0</v>
      </c>
      <c r="AC573" s="106">
        <f t="shared" si="229"/>
        <v>0</v>
      </c>
      <c r="AD573" s="106">
        <f t="shared" si="230"/>
        <v>0</v>
      </c>
      <c r="AE573" s="106">
        <f t="shared" si="231"/>
        <v>0</v>
      </c>
      <c r="AF573" s="172">
        <f t="shared" si="237"/>
        <v>5.4374999999999996E-3</v>
      </c>
      <c r="AG573" s="106">
        <f t="shared" si="232"/>
        <v>0</v>
      </c>
      <c r="AH573" s="106">
        <f t="shared" si="233"/>
        <v>0</v>
      </c>
      <c r="AI573" s="106">
        <f t="shared" si="234"/>
        <v>0</v>
      </c>
      <c r="AJ573" s="106">
        <f t="shared" si="235"/>
        <v>0</v>
      </c>
      <c r="AK573" s="106">
        <f t="shared" si="247"/>
        <v>5.4374999999999996E-3</v>
      </c>
      <c r="AL573" s="107">
        <f t="shared" si="236"/>
        <v>4.6490625000000003</v>
      </c>
    </row>
    <row r="574" spans="1:38" ht="12.75">
      <c r="A574" s="89">
        <v>18</v>
      </c>
      <c r="B574" s="89">
        <v>35</v>
      </c>
      <c r="C574" s="96">
        <v>0.28999999999999998</v>
      </c>
      <c r="D574" s="96">
        <v>0.3</v>
      </c>
      <c r="E574" s="97">
        <v>2.9</v>
      </c>
      <c r="F574" s="102">
        <f t="shared" si="241"/>
        <v>0.19821289799202246</v>
      </c>
      <c r="G574" s="89">
        <v>17.5</v>
      </c>
      <c r="H574" s="103">
        <f t="shared" si="223"/>
        <v>30</v>
      </c>
      <c r="I574" s="103">
        <f t="shared" si="224"/>
        <v>1.0874999999999999</v>
      </c>
      <c r="J574" s="89" t="s">
        <v>78</v>
      </c>
      <c r="K574" s="89">
        <v>1</v>
      </c>
      <c r="L574" s="105">
        <f t="shared" si="245"/>
        <v>2.9</v>
      </c>
      <c r="M574" s="89">
        <v>2.9</v>
      </c>
      <c r="W574" s="89" t="s">
        <v>106</v>
      </c>
      <c r="X574" s="106">
        <f t="shared" si="246"/>
        <v>8.1431999999999997E-3</v>
      </c>
      <c r="Y574" s="106">
        <f t="shared" si="225"/>
        <v>7.2499999999999995E-3</v>
      </c>
      <c r="Z574" s="106">
        <f t="shared" si="226"/>
        <v>0</v>
      </c>
      <c r="AA574" s="106">
        <f t="shared" si="227"/>
        <v>0</v>
      </c>
      <c r="AB574" s="106">
        <f t="shared" si="228"/>
        <v>0</v>
      </c>
      <c r="AC574" s="106">
        <f t="shared" si="229"/>
        <v>0</v>
      </c>
      <c r="AD574" s="106">
        <f t="shared" si="230"/>
        <v>0</v>
      </c>
      <c r="AE574" s="106">
        <f t="shared" si="231"/>
        <v>0</v>
      </c>
      <c r="AF574" s="172">
        <f t="shared" si="237"/>
        <v>7.2499999999999995E-3</v>
      </c>
      <c r="AG574" s="106">
        <f t="shared" si="232"/>
        <v>0</v>
      </c>
      <c r="AH574" s="106">
        <f t="shared" si="233"/>
        <v>0</v>
      </c>
      <c r="AI574" s="106">
        <f t="shared" si="234"/>
        <v>0</v>
      </c>
      <c r="AJ574" s="106">
        <f t="shared" si="235"/>
        <v>0</v>
      </c>
      <c r="AK574" s="106">
        <f t="shared" si="247"/>
        <v>7.2499999999999995E-3</v>
      </c>
      <c r="AL574" s="107">
        <f t="shared" si="236"/>
        <v>6.981749999999999</v>
      </c>
    </row>
    <row r="575" spans="1:38" ht="12.75">
      <c r="A575" s="89">
        <v>18</v>
      </c>
      <c r="B575" s="89">
        <v>35</v>
      </c>
      <c r="C575" s="96">
        <v>0.28999999999999998</v>
      </c>
      <c r="D575" s="96">
        <v>0.3</v>
      </c>
      <c r="E575" s="97">
        <v>2.9</v>
      </c>
      <c r="F575" s="102">
        <f t="shared" si="241"/>
        <v>0.19821289799202246</v>
      </c>
      <c r="G575" s="89">
        <v>17.5</v>
      </c>
      <c r="H575" s="103">
        <f t="shared" si="223"/>
        <v>30</v>
      </c>
      <c r="I575" s="103">
        <f t="shared" si="224"/>
        <v>1.0725</v>
      </c>
      <c r="J575" s="89" t="s">
        <v>78</v>
      </c>
      <c r="K575" s="89">
        <v>2</v>
      </c>
      <c r="L575" s="105">
        <f t="shared" si="245"/>
        <v>2.9</v>
      </c>
      <c r="M575" s="89">
        <v>1.41</v>
      </c>
      <c r="N575" s="89">
        <v>1.45</v>
      </c>
      <c r="Q575" s="89">
        <v>0.04</v>
      </c>
      <c r="X575" s="106">
        <f t="shared" si="246"/>
        <v>8.1431999999999997E-3</v>
      </c>
      <c r="Y575" s="106">
        <f t="shared" si="225"/>
        <v>3.5249999999999999E-3</v>
      </c>
      <c r="Z575" s="106">
        <f t="shared" si="226"/>
        <v>3.6249999999999998E-3</v>
      </c>
      <c r="AA575" s="106">
        <f t="shared" si="227"/>
        <v>0</v>
      </c>
      <c r="AB575" s="106">
        <f t="shared" si="228"/>
        <v>0</v>
      </c>
      <c r="AC575" s="106">
        <f t="shared" si="229"/>
        <v>0</v>
      </c>
      <c r="AD575" s="106">
        <f t="shared" si="230"/>
        <v>0</v>
      </c>
      <c r="AE575" s="106">
        <f t="shared" si="231"/>
        <v>0</v>
      </c>
      <c r="AF575" s="172">
        <f t="shared" si="237"/>
        <v>7.1500000000000001E-3</v>
      </c>
      <c r="AG575" s="106">
        <f t="shared" si="232"/>
        <v>1E-4</v>
      </c>
      <c r="AH575" s="106">
        <f t="shared" si="233"/>
        <v>0</v>
      </c>
      <c r="AI575" s="106">
        <f t="shared" si="234"/>
        <v>0</v>
      </c>
      <c r="AJ575" s="106">
        <f t="shared" si="235"/>
        <v>0</v>
      </c>
      <c r="AK575" s="106">
        <f t="shared" si="247"/>
        <v>7.2499999999999995E-3</v>
      </c>
      <c r="AL575" s="107">
        <f t="shared" si="236"/>
        <v>6.8854499999999987</v>
      </c>
    </row>
    <row r="576" spans="1:38" ht="12.75">
      <c r="A576" s="89">
        <v>18</v>
      </c>
      <c r="B576" s="89">
        <v>35</v>
      </c>
      <c r="C576" s="96">
        <v>0.28999999999999998</v>
      </c>
      <c r="D576" s="96">
        <v>0.3</v>
      </c>
      <c r="E576" s="97">
        <v>2.9</v>
      </c>
      <c r="F576" s="102">
        <f t="shared" si="241"/>
        <v>0.19821289799202246</v>
      </c>
      <c r="G576" s="89">
        <v>17.5</v>
      </c>
      <c r="H576" s="103">
        <f t="shared" si="223"/>
        <v>30</v>
      </c>
      <c r="I576" s="103">
        <f t="shared" si="224"/>
        <v>1.0874999999999999</v>
      </c>
      <c r="J576" s="89" t="s">
        <v>78</v>
      </c>
      <c r="K576" s="89">
        <v>3</v>
      </c>
      <c r="L576" s="105">
        <f t="shared" si="245"/>
        <v>2.9</v>
      </c>
      <c r="M576" s="89">
        <v>2.9</v>
      </c>
      <c r="X576" s="106">
        <f t="shared" si="246"/>
        <v>8.1431999999999997E-3</v>
      </c>
      <c r="Y576" s="106">
        <f t="shared" si="225"/>
        <v>7.2499999999999995E-3</v>
      </c>
      <c r="Z576" s="106">
        <f t="shared" si="226"/>
        <v>0</v>
      </c>
      <c r="AA576" s="106">
        <f t="shared" si="227"/>
        <v>0</v>
      </c>
      <c r="AB576" s="106">
        <f t="shared" si="228"/>
        <v>0</v>
      </c>
      <c r="AC576" s="106">
        <f t="shared" si="229"/>
        <v>0</v>
      </c>
      <c r="AD576" s="106">
        <f t="shared" si="230"/>
        <v>0</v>
      </c>
      <c r="AE576" s="106">
        <f t="shared" si="231"/>
        <v>0</v>
      </c>
      <c r="AF576" s="172">
        <f t="shared" si="237"/>
        <v>7.2499999999999995E-3</v>
      </c>
      <c r="AG576" s="106">
        <f t="shared" si="232"/>
        <v>0</v>
      </c>
      <c r="AH576" s="106">
        <f t="shared" si="233"/>
        <v>0</v>
      </c>
      <c r="AI576" s="106">
        <f t="shared" si="234"/>
        <v>0</v>
      </c>
      <c r="AJ576" s="106">
        <f t="shared" si="235"/>
        <v>0</v>
      </c>
      <c r="AK576" s="106">
        <f t="shared" si="247"/>
        <v>7.2499999999999995E-3</v>
      </c>
      <c r="AL576" s="107">
        <f t="shared" si="236"/>
        <v>6.981749999999999</v>
      </c>
    </row>
    <row r="577" spans="1:38" ht="12.75">
      <c r="A577" s="89">
        <v>18</v>
      </c>
      <c r="B577" s="89">
        <v>35</v>
      </c>
      <c r="C577" s="96">
        <v>0.28999999999999998</v>
      </c>
      <c r="D577" s="96">
        <v>0.3</v>
      </c>
      <c r="E577" s="97">
        <v>2.9</v>
      </c>
      <c r="F577" s="102">
        <f t="shared" si="241"/>
        <v>0.19821289799202246</v>
      </c>
      <c r="G577" s="89">
        <v>17.5</v>
      </c>
      <c r="H577" s="103">
        <f t="shared" si="223"/>
        <v>30</v>
      </c>
      <c r="I577" s="103">
        <f t="shared" si="224"/>
        <v>1.0649999999999999</v>
      </c>
      <c r="J577" s="89" t="s">
        <v>78</v>
      </c>
      <c r="K577" s="89">
        <v>4</v>
      </c>
      <c r="L577" s="105">
        <f t="shared" si="245"/>
        <v>2.9</v>
      </c>
      <c r="M577" s="89">
        <v>2.13</v>
      </c>
      <c r="Q577" s="89">
        <v>0.06</v>
      </c>
      <c r="V577" s="89">
        <v>0.71</v>
      </c>
      <c r="X577" s="106">
        <f t="shared" si="246"/>
        <v>8.1431999999999997E-3</v>
      </c>
      <c r="Y577" s="106">
        <f t="shared" si="225"/>
        <v>5.3249999999999999E-3</v>
      </c>
      <c r="Z577" s="106">
        <f t="shared" si="226"/>
        <v>0</v>
      </c>
      <c r="AA577" s="106">
        <f t="shared" si="227"/>
        <v>0</v>
      </c>
      <c r="AB577" s="106">
        <f t="shared" si="228"/>
        <v>0</v>
      </c>
      <c r="AC577" s="106">
        <f t="shared" si="229"/>
        <v>0</v>
      </c>
      <c r="AD577" s="106">
        <f t="shared" si="230"/>
        <v>1.7749999999999999E-3</v>
      </c>
      <c r="AE577" s="106">
        <f t="shared" si="231"/>
        <v>0</v>
      </c>
      <c r="AF577" s="172">
        <f t="shared" si="237"/>
        <v>7.0999999999999995E-3</v>
      </c>
      <c r="AG577" s="106">
        <f t="shared" si="232"/>
        <v>1.5000000000000001E-4</v>
      </c>
      <c r="AH577" s="106">
        <f t="shared" si="233"/>
        <v>0</v>
      </c>
      <c r="AI577" s="106">
        <f t="shared" si="234"/>
        <v>0</v>
      </c>
      <c r="AJ577" s="106">
        <f t="shared" si="235"/>
        <v>0</v>
      </c>
      <c r="AK577" s="106">
        <f t="shared" si="247"/>
        <v>7.2499999999999995E-3</v>
      </c>
      <c r="AL577" s="107">
        <f t="shared" si="236"/>
        <v>6.4538999999999991</v>
      </c>
    </row>
    <row r="578" spans="1:38" ht="12.75">
      <c r="A578" s="89">
        <v>18</v>
      </c>
      <c r="B578" s="89">
        <v>35</v>
      </c>
      <c r="C578" s="96">
        <v>0.28999999999999998</v>
      </c>
      <c r="D578" s="96">
        <v>0.3</v>
      </c>
      <c r="E578" s="97">
        <v>2.9</v>
      </c>
      <c r="F578" s="102">
        <f t="shared" si="241"/>
        <v>0.19821289799202246</v>
      </c>
      <c r="G578" s="89">
        <v>17.5</v>
      </c>
      <c r="H578" s="103">
        <f t="shared" si="223"/>
        <v>30</v>
      </c>
      <c r="I578" s="103">
        <f t="shared" si="224"/>
        <v>1.0425</v>
      </c>
      <c r="J578" s="89" t="s">
        <v>78</v>
      </c>
      <c r="K578" s="89">
        <v>5</v>
      </c>
      <c r="L578" s="105">
        <f t="shared" si="245"/>
        <v>2.78</v>
      </c>
      <c r="M578" s="89">
        <v>2.78</v>
      </c>
      <c r="X578" s="106">
        <f t="shared" si="246"/>
        <v>7.8062399999999999E-3</v>
      </c>
      <c r="Y578" s="106">
        <f t="shared" si="225"/>
        <v>6.9499999999999996E-3</v>
      </c>
      <c r="Z578" s="106">
        <f t="shared" si="226"/>
        <v>0</v>
      </c>
      <c r="AA578" s="106">
        <f t="shared" si="227"/>
        <v>0</v>
      </c>
      <c r="AB578" s="106">
        <f t="shared" si="228"/>
        <v>0</v>
      </c>
      <c r="AC578" s="106">
        <f t="shared" si="229"/>
        <v>0</v>
      </c>
      <c r="AD578" s="106">
        <f t="shared" si="230"/>
        <v>0</v>
      </c>
      <c r="AE578" s="106">
        <f t="shared" si="231"/>
        <v>0</v>
      </c>
      <c r="AF578" s="172">
        <f t="shared" si="237"/>
        <v>6.9499999999999996E-3</v>
      </c>
      <c r="AG578" s="106">
        <f t="shared" si="232"/>
        <v>0</v>
      </c>
      <c r="AH578" s="106">
        <f t="shared" si="233"/>
        <v>0</v>
      </c>
      <c r="AI578" s="106">
        <f t="shared" si="234"/>
        <v>0</v>
      </c>
      <c r="AJ578" s="106">
        <f t="shared" si="235"/>
        <v>0</v>
      </c>
      <c r="AK578" s="106">
        <f t="shared" si="247"/>
        <v>6.9499999999999996E-3</v>
      </c>
      <c r="AL578" s="107">
        <f t="shared" si="236"/>
        <v>6.6928499999999991</v>
      </c>
    </row>
    <row r="579" spans="1:38" ht="12.75">
      <c r="A579" s="89">
        <v>18</v>
      </c>
      <c r="B579" s="89">
        <v>35</v>
      </c>
      <c r="C579" s="96">
        <v>0.28999999999999998</v>
      </c>
      <c r="D579" s="96">
        <v>0.3</v>
      </c>
      <c r="E579" s="97">
        <v>2.9</v>
      </c>
      <c r="F579" s="102">
        <f t="shared" si="241"/>
        <v>0.19821289799202246</v>
      </c>
      <c r="G579" s="89">
        <v>17.5</v>
      </c>
      <c r="H579" s="103">
        <f t="shared" ref="H579:H642" si="248">SUM(G579,loadTime)/60*costMilling</f>
        <v>30</v>
      </c>
      <c r="I579" s="103">
        <f t="shared" ref="I579:I642" si="249">AF579*KDCost</f>
        <v>0.18487500000000001</v>
      </c>
      <c r="J579" s="89" t="s">
        <v>79</v>
      </c>
      <c r="K579" s="89">
        <v>1</v>
      </c>
      <c r="L579" s="97">
        <v>2.9</v>
      </c>
      <c r="X579" s="106">
        <f>L579*VLOOKUP(J579,dimension,2,FALSE)*VLOOKUP(J579,dimension,3,FALSE)*K579</f>
        <v>1.5427999999999998E-3</v>
      </c>
      <c r="Y579" s="106">
        <f t="shared" ref="Y579:Y642" si="250">M579*VLOOKUP($J579,dimension,4,FALSE)*VLOOKUP($J579,dimension,5,FALSE)</f>
        <v>0</v>
      </c>
      <c r="Z579" s="106">
        <f t="shared" ref="Z579:Z642" si="251">N579*VLOOKUP($J579,dimension,4,FALSE)*VLOOKUP($J579,dimension,5,FALSE)</f>
        <v>0</v>
      </c>
      <c r="AA579" s="106">
        <f t="shared" ref="AA579:AA642" si="252">O579*VLOOKUP($J579,dimension,4,FALSE)*VLOOKUP($J579,dimension,5,FALSE)</f>
        <v>0</v>
      </c>
      <c r="AB579" s="106">
        <f t="shared" ref="AB579:AB642" si="253">P579*VLOOKUP($J579,dimension,4,FALSE)*VLOOKUP($J579,dimension,5,FALSE)</f>
        <v>0</v>
      </c>
      <c r="AC579" s="106">
        <f t="shared" ref="AC579:AC642" si="254">U579*VLOOKUP($J579,dimension,4,FALSE)*VLOOKUP($J579,dimension,5,FALSE)</f>
        <v>0</v>
      </c>
      <c r="AD579" s="106">
        <f t="shared" ref="AD579:AD642" si="255">V579*VLOOKUP($J579,dimension,4,FALSE)*VLOOKUP($J579,dimension,5,FALSE)</f>
        <v>0</v>
      </c>
      <c r="AE579" s="106">
        <f t="shared" ref="AE579:AE642" si="256">IF(J579="Fillets",K579*VLOOKUP(J579,dimension,4,FALSE)*VLOOKUP(J579,dimension,5,FALSE),0)*L579</f>
        <v>1.2325000000000001E-3</v>
      </c>
      <c r="AF579" s="172">
        <f t="shared" si="237"/>
        <v>1.2325000000000001E-3</v>
      </c>
      <c r="AG579" s="106">
        <f t="shared" ref="AG579:AG642" si="257">Q579*VLOOKUP($J579,dimension,4,FALSE)*VLOOKUP($J579,dimension,5,FALSE)</f>
        <v>0</v>
      </c>
      <c r="AH579" s="106">
        <f t="shared" ref="AH579:AH642" si="258">R579*VLOOKUP($J579,dimension,4,FALSE)*VLOOKUP($J579,dimension,5,FALSE)</f>
        <v>0</v>
      </c>
      <c r="AI579" s="106">
        <f t="shared" ref="AI579:AI642" si="259">S579*VLOOKUP($J579,dimension,4,FALSE)*VLOOKUP($J579,dimension,5,FALSE)</f>
        <v>0</v>
      </c>
      <c r="AJ579" s="106">
        <f t="shared" ref="AJ579:AJ642" si="260">T579*VLOOKUP($J579,dimension,4,FALSE)*VLOOKUP($J579,dimension,5,FALSE)</f>
        <v>0</v>
      </c>
      <c r="AK579" s="106">
        <f>L579*VLOOKUP(J579,dimension,4,FALSE)*VLOOKUP(J579,dimension,5,FALSE)*K579</f>
        <v>1.2325000000000001E-3</v>
      </c>
      <c r="AL579" s="107">
        <f t="shared" ref="AL579:AL642" si="261">IF(J579="Fillets",AK579*priceFillets,IF(J579="4 x 1",(M579*priceSelect)+(N579*priceSelect)+(O579*priceStandard)+(P579*priceHigh)+(U579*priceShortClear)+(V579*priceLongClear),IF(J579="3 x 1",(M579*priceSelect3)+(N579*priceSelect3)+(O579*priceStandard3)+(P579*priceHigh3)+(U579*priceShortClear3)+(V579*priceLongClear3),IF(J579="2 x 2",(M579*priceSelect2)+(N579*priceSelect2)+(O579*priceStandard2)+(P579*priceHigh2)+(U579*priceShortClear2)+(V579*priceLongClear2),IF(J579="2 x 2",(M579*priceSelect2)+(N579*priceSelect2)+(O579*priceStandard2)+(P579*priceHigh2)+(U579*priceShortClear2)+(V579*priceLongClear2),(M579*priceSelect6)+(N579*priceSelect6)+(O579*priceStandard6)+(P579*priceHigh6)+(U579*priceShortClear6)+(V579*priceLongClear6))))))</f>
        <v>1.0537875000000001</v>
      </c>
    </row>
    <row r="580" spans="1:38" ht="12.75">
      <c r="A580" s="89">
        <v>19</v>
      </c>
      <c r="B580" s="89">
        <v>36</v>
      </c>
      <c r="C580" s="96">
        <v>0.3</v>
      </c>
      <c r="D580" s="96">
        <v>0.31</v>
      </c>
      <c r="E580" s="97">
        <v>3.38</v>
      </c>
      <c r="F580" s="102">
        <f t="shared" si="241"/>
        <v>0.24694842482716098</v>
      </c>
      <c r="G580" s="89">
        <v>21.5</v>
      </c>
      <c r="H580" s="103">
        <f t="shared" si="248"/>
        <v>35.333333333333329</v>
      </c>
      <c r="I580" s="103">
        <f t="shared" si="249"/>
        <v>1.2675000000000001</v>
      </c>
      <c r="J580" s="89" t="s">
        <v>74</v>
      </c>
      <c r="K580" s="89">
        <v>1</v>
      </c>
      <c r="L580" s="105">
        <f t="shared" ref="L580:L593" si="262">SUM(M580:V580)</f>
        <v>3.38</v>
      </c>
      <c r="O580" s="89">
        <v>3.38</v>
      </c>
      <c r="X580" s="106">
        <f t="shared" ref="X580:X593" si="263">L580*VLOOKUP(J580,dimension,2,FALSE)*VLOOKUP(J580,dimension,3,FALSE)</f>
        <v>1.04104E-2</v>
      </c>
      <c r="Y580" s="106">
        <f t="shared" si="250"/>
        <v>0</v>
      </c>
      <c r="Z580" s="106">
        <f t="shared" si="251"/>
        <v>0</v>
      </c>
      <c r="AA580" s="106">
        <f t="shared" si="252"/>
        <v>8.4500000000000009E-3</v>
      </c>
      <c r="AB580" s="106">
        <f t="shared" si="253"/>
        <v>0</v>
      </c>
      <c r="AC580" s="106">
        <f t="shared" si="254"/>
        <v>0</v>
      </c>
      <c r="AD580" s="106">
        <f t="shared" si="255"/>
        <v>0</v>
      </c>
      <c r="AE580" s="106">
        <f t="shared" si="256"/>
        <v>0</v>
      </c>
      <c r="AF580" s="172">
        <f t="shared" ref="AF580:AF643" si="264">SUM(Y580:AE580)</f>
        <v>8.4500000000000009E-3</v>
      </c>
      <c r="AG580" s="106">
        <f t="shared" si="257"/>
        <v>0</v>
      </c>
      <c r="AH580" s="106">
        <f t="shared" si="258"/>
        <v>0</v>
      </c>
      <c r="AI580" s="106">
        <f t="shared" si="259"/>
        <v>0</v>
      </c>
      <c r="AJ580" s="106">
        <f t="shared" si="260"/>
        <v>0</v>
      </c>
      <c r="AK580" s="106">
        <f t="shared" ref="AK580:AK593" si="265">L580*VLOOKUP(J580,dimension,4,FALSE)*VLOOKUP(J580,dimension,5,FALSE)</f>
        <v>8.4500000000000009E-3</v>
      </c>
      <c r="AL580" s="107">
        <f t="shared" si="261"/>
        <v>7.2247500000000002</v>
      </c>
    </row>
    <row r="581" spans="1:38" ht="12.75">
      <c r="A581" s="89">
        <v>19</v>
      </c>
      <c r="B581" s="89">
        <v>36</v>
      </c>
      <c r="C581" s="96">
        <v>0.3</v>
      </c>
      <c r="D581" s="96">
        <v>0.31</v>
      </c>
      <c r="E581" s="97">
        <v>3.38</v>
      </c>
      <c r="F581" s="102">
        <f t="shared" si="241"/>
        <v>0.24694842482716098</v>
      </c>
      <c r="G581" s="89">
        <v>21.5</v>
      </c>
      <c r="H581" s="103">
        <f t="shared" si="248"/>
        <v>35.333333333333329</v>
      </c>
      <c r="I581" s="103">
        <f t="shared" si="249"/>
        <v>1.0162500000000001</v>
      </c>
      <c r="J581" s="89" t="s">
        <v>74</v>
      </c>
      <c r="K581" s="89">
        <v>2</v>
      </c>
      <c r="L581" s="105">
        <f t="shared" si="262"/>
        <v>2.71</v>
      </c>
      <c r="O581" s="89">
        <v>2.71</v>
      </c>
      <c r="X581" s="106">
        <f t="shared" si="263"/>
        <v>8.3467999999999997E-3</v>
      </c>
      <c r="Y581" s="106">
        <f t="shared" si="250"/>
        <v>0</v>
      </c>
      <c r="Z581" s="106">
        <f t="shared" si="251"/>
        <v>0</v>
      </c>
      <c r="AA581" s="106">
        <f t="shared" si="252"/>
        <v>6.7750000000000006E-3</v>
      </c>
      <c r="AB581" s="106">
        <f t="shared" si="253"/>
        <v>0</v>
      </c>
      <c r="AC581" s="106">
        <f t="shared" si="254"/>
        <v>0</v>
      </c>
      <c r="AD581" s="106">
        <f t="shared" si="255"/>
        <v>0</v>
      </c>
      <c r="AE581" s="106">
        <f t="shared" si="256"/>
        <v>0</v>
      </c>
      <c r="AF581" s="172">
        <f t="shared" si="264"/>
        <v>6.7750000000000006E-3</v>
      </c>
      <c r="AG581" s="106">
        <f t="shared" si="257"/>
        <v>0</v>
      </c>
      <c r="AH581" s="106">
        <f t="shared" si="258"/>
        <v>0</v>
      </c>
      <c r="AI581" s="106">
        <f t="shared" si="259"/>
        <v>0</v>
      </c>
      <c r="AJ581" s="106">
        <f t="shared" si="260"/>
        <v>0</v>
      </c>
      <c r="AK581" s="106">
        <f t="shared" si="265"/>
        <v>6.7750000000000006E-3</v>
      </c>
      <c r="AL581" s="107">
        <f t="shared" si="261"/>
        <v>5.7926250000000001</v>
      </c>
    </row>
    <row r="582" spans="1:38" ht="12.75">
      <c r="A582" s="89">
        <v>19</v>
      </c>
      <c r="B582" s="89">
        <v>36</v>
      </c>
      <c r="C582" s="96">
        <v>0.3</v>
      </c>
      <c r="D582" s="96">
        <v>0.31</v>
      </c>
      <c r="E582" s="97">
        <v>3.38</v>
      </c>
      <c r="F582" s="102">
        <f t="shared" si="241"/>
        <v>0.24694842482716098</v>
      </c>
      <c r="G582" s="89">
        <v>21.5</v>
      </c>
      <c r="H582" s="103">
        <f t="shared" si="248"/>
        <v>35.333333333333329</v>
      </c>
      <c r="I582" s="103">
        <f t="shared" si="249"/>
        <v>1.2300000000000002</v>
      </c>
      <c r="J582" s="89" t="s">
        <v>74</v>
      </c>
      <c r="K582" s="89">
        <v>3</v>
      </c>
      <c r="L582" s="105">
        <f t="shared" si="262"/>
        <v>3.28</v>
      </c>
      <c r="O582" s="89">
        <v>3.28</v>
      </c>
      <c r="X582" s="106">
        <f t="shared" si="263"/>
        <v>1.0102399999999999E-2</v>
      </c>
      <c r="Y582" s="106">
        <f t="shared" si="250"/>
        <v>0</v>
      </c>
      <c r="Z582" s="106">
        <f t="shared" si="251"/>
        <v>0</v>
      </c>
      <c r="AA582" s="106">
        <f t="shared" si="252"/>
        <v>8.2000000000000007E-3</v>
      </c>
      <c r="AB582" s="106">
        <f t="shared" si="253"/>
        <v>0</v>
      </c>
      <c r="AC582" s="106">
        <f t="shared" si="254"/>
        <v>0</v>
      </c>
      <c r="AD582" s="106">
        <f t="shared" si="255"/>
        <v>0</v>
      </c>
      <c r="AE582" s="106">
        <f t="shared" si="256"/>
        <v>0</v>
      </c>
      <c r="AF582" s="172">
        <f t="shared" si="264"/>
        <v>8.2000000000000007E-3</v>
      </c>
      <c r="AG582" s="106">
        <f t="shared" si="257"/>
        <v>0</v>
      </c>
      <c r="AH582" s="106">
        <f t="shared" si="258"/>
        <v>0</v>
      </c>
      <c r="AI582" s="106">
        <f t="shared" si="259"/>
        <v>0</v>
      </c>
      <c r="AJ582" s="106">
        <f t="shared" si="260"/>
        <v>0</v>
      </c>
      <c r="AK582" s="106">
        <f t="shared" si="265"/>
        <v>8.2000000000000007E-3</v>
      </c>
      <c r="AL582" s="107">
        <f t="shared" si="261"/>
        <v>7.0110000000000001</v>
      </c>
    </row>
    <row r="583" spans="1:38" ht="12.75">
      <c r="A583" s="89">
        <v>19</v>
      </c>
      <c r="B583" s="89">
        <v>36</v>
      </c>
      <c r="C583" s="96">
        <v>0.3</v>
      </c>
      <c r="D583" s="96">
        <v>0.31</v>
      </c>
      <c r="E583" s="97">
        <v>3.38</v>
      </c>
      <c r="F583" s="102">
        <f t="shared" si="241"/>
        <v>0.24694842482716098</v>
      </c>
      <c r="G583" s="89">
        <v>21.5</v>
      </c>
      <c r="H583" s="103">
        <f t="shared" si="248"/>
        <v>35.333333333333329</v>
      </c>
      <c r="I583" s="103">
        <f t="shared" si="249"/>
        <v>1.0387500000000001</v>
      </c>
      <c r="J583" s="89" t="s">
        <v>74</v>
      </c>
      <c r="K583" s="89">
        <v>4</v>
      </c>
      <c r="L583" s="105">
        <f t="shared" si="262"/>
        <v>2.77</v>
      </c>
      <c r="O583" s="89">
        <v>2.77</v>
      </c>
      <c r="X583" s="106">
        <f t="shared" si="263"/>
        <v>8.5316000000000003E-3</v>
      </c>
      <c r="Y583" s="106">
        <f t="shared" si="250"/>
        <v>0</v>
      </c>
      <c r="Z583" s="106">
        <f t="shared" si="251"/>
        <v>0</v>
      </c>
      <c r="AA583" s="106">
        <f t="shared" si="252"/>
        <v>6.9250000000000006E-3</v>
      </c>
      <c r="AB583" s="106">
        <f t="shared" si="253"/>
        <v>0</v>
      </c>
      <c r="AC583" s="106">
        <f t="shared" si="254"/>
        <v>0</v>
      </c>
      <c r="AD583" s="106">
        <f t="shared" si="255"/>
        <v>0</v>
      </c>
      <c r="AE583" s="106">
        <f t="shared" si="256"/>
        <v>0</v>
      </c>
      <c r="AF583" s="172">
        <f t="shared" si="264"/>
        <v>6.9250000000000006E-3</v>
      </c>
      <c r="AG583" s="106">
        <f t="shared" si="257"/>
        <v>0</v>
      </c>
      <c r="AH583" s="106">
        <f t="shared" si="258"/>
        <v>0</v>
      </c>
      <c r="AI583" s="106">
        <f t="shared" si="259"/>
        <v>0</v>
      </c>
      <c r="AJ583" s="106">
        <f t="shared" si="260"/>
        <v>0</v>
      </c>
      <c r="AK583" s="106">
        <f t="shared" si="265"/>
        <v>6.9250000000000006E-3</v>
      </c>
      <c r="AL583" s="107">
        <f t="shared" si="261"/>
        <v>5.9208750000000006</v>
      </c>
    </row>
    <row r="584" spans="1:38" ht="12.75">
      <c r="A584" s="89">
        <v>19</v>
      </c>
      <c r="B584" s="89">
        <v>36</v>
      </c>
      <c r="C584" s="96">
        <v>0.3</v>
      </c>
      <c r="D584" s="96">
        <v>0.31</v>
      </c>
      <c r="E584" s="97">
        <v>3.38</v>
      </c>
      <c r="F584" s="102">
        <f t="shared" si="241"/>
        <v>0.24694842482716098</v>
      </c>
      <c r="G584" s="89">
        <v>21.5</v>
      </c>
      <c r="H584" s="103">
        <f t="shared" si="248"/>
        <v>35.333333333333329</v>
      </c>
      <c r="I584" s="103">
        <f t="shared" si="249"/>
        <v>1.2300000000000002</v>
      </c>
      <c r="J584" s="89" t="s">
        <v>74</v>
      </c>
      <c r="K584" s="89">
        <v>5</v>
      </c>
      <c r="L584" s="105">
        <f t="shared" si="262"/>
        <v>3.28</v>
      </c>
      <c r="M584" s="89">
        <v>3.28</v>
      </c>
      <c r="X584" s="106">
        <f t="shared" si="263"/>
        <v>1.0102399999999999E-2</v>
      </c>
      <c r="Y584" s="106">
        <f t="shared" si="250"/>
        <v>8.2000000000000007E-3</v>
      </c>
      <c r="Z584" s="106">
        <f t="shared" si="251"/>
        <v>0</v>
      </c>
      <c r="AA584" s="106">
        <f t="shared" si="252"/>
        <v>0</v>
      </c>
      <c r="AB584" s="106">
        <f t="shared" si="253"/>
        <v>0</v>
      </c>
      <c r="AC584" s="106">
        <f t="shared" si="254"/>
        <v>0</v>
      </c>
      <c r="AD584" s="106">
        <f t="shared" si="255"/>
        <v>0</v>
      </c>
      <c r="AE584" s="106">
        <f t="shared" si="256"/>
        <v>0</v>
      </c>
      <c r="AF584" s="172">
        <f t="shared" si="264"/>
        <v>8.2000000000000007E-3</v>
      </c>
      <c r="AG584" s="106">
        <f t="shared" si="257"/>
        <v>0</v>
      </c>
      <c r="AH584" s="106">
        <f t="shared" si="258"/>
        <v>0</v>
      </c>
      <c r="AI584" s="106">
        <f t="shared" si="259"/>
        <v>0</v>
      </c>
      <c r="AJ584" s="106">
        <f t="shared" si="260"/>
        <v>0</v>
      </c>
      <c r="AK584" s="106">
        <f t="shared" si="265"/>
        <v>8.2000000000000007E-3</v>
      </c>
      <c r="AL584" s="107">
        <f t="shared" si="261"/>
        <v>7.8965999999999985</v>
      </c>
    </row>
    <row r="585" spans="1:38" ht="12.75">
      <c r="A585" s="89">
        <v>19</v>
      </c>
      <c r="B585" s="89">
        <v>36</v>
      </c>
      <c r="C585" s="96">
        <v>0.3</v>
      </c>
      <c r="D585" s="96">
        <v>0.31</v>
      </c>
      <c r="E585" s="97">
        <v>3.38</v>
      </c>
      <c r="F585" s="102">
        <f t="shared" si="241"/>
        <v>0.24694842482716098</v>
      </c>
      <c r="G585" s="89">
        <v>21.5</v>
      </c>
      <c r="H585" s="103">
        <f t="shared" si="248"/>
        <v>35.333333333333329</v>
      </c>
      <c r="I585" s="103">
        <f t="shared" si="249"/>
        <v>1.1550000000000002</v>
      </c>
      <c r="J585" s="89" t="s">
        <v>74</v>
      </c>
      <c r="K585" s="89">
        <v>6</v>
      </c>
      <c r="L585" s="105">
        <f t="shared" si="262"/>
        <v>3.08</v>
      </c>
      <c r="M585" s="89">
        <v>3.08</v>
      </c>
      <c r="X585" s="106">
        <f t="shared" si="263"/>
        <v>9.486399999999999E-3</v>
      </c>
      <c r="Y585" s="106">
        <f t="shared" si="250"/>
        <v>7.700000000000002E-3</v>
      </c>
      <c r="Z585" s="106">
        <f t="shared" si="251"/>
        <v>0</v>
      </c>
      <c r="AA585" s="106">
        <f t="shared" si="252"/>
        <v>0</v>
      </c>
      <c r="AB585" s="106">
        <f t="shared" si="253"/>
        <v>0</v>
      </c>
      <c r="AC585" s="106">
        <f t="shared" si="254"/>
        <v>0</v>
      </c>
      <c r="AD585" s="106">
        <f t="shared" si="255"/>
        <v>0</v>
      </c>
      <c r="AE585" s="106">
        <f t="shared" si="256"/>
        <v>0</v>
      </c>
      <c r="AF585" s="172">
        <f t="shared" si="264"/>
        <v>7.700000000000002E-3</v>
      </c>
      <c r="AG585" s="106">
        <f t="shared" si="257"/>
        <v>0</v>
      </c>
      <c r="AH585" s="106">
        <f t="shared" si="258"/>
        <v>0</v>
      </c>
      <c r="AI585" s="106">
        <f t="shared" si="259"/>
        <v>0</v>
      </c>
      <c r="AJ585" s="106">
        <f t="shared" si="260"/>
        <v>0</v>
      </c>
      <c r="AK585" s="106">
        <f t="shared" si="265"/>
        <v>7.700000000000002E-3</v>
      </c>
      <c r="AL585" s="107">
        <f t="shared" si="261"/>
        <v>7.4150999999999998</v>
      </c>
    </row>
    <row r="586" spans="1:38" ht="12.75">
      <c r="A586" s="89">
        <v>19</v>
      </c>
      <c r="B586" s="89">
        <v>36</v>
      </c>
      <c r="C586" s="96">
        <v>0.3</v>
      </c>
      <c r="D586" s="96">
        <v>0.31</v>
      </c>
      <c r="E586" s="97">
        <v>3.38</v>
      </c>
      <c r="F586" s="102">
        <f t="shared" si="241"/>
        <v>0.24694842482716098</v>
      </c>
      <c r="G586" s="89">
        <v>21.5</v>
      </c>
      <c r="H586" s="103">
        <f t="shared" si="248"/>
        <v>35.333333333333329</v>
      </c>
      <c r="I586" s="103">
        <f t="shared" si="249"/>
        <v>1.2</v>
      </c>
      <c r="J586" s="89" t="s">
        <v>74</v>
      </c>
      <c r="K586" s="89">
        <v>7</v>
      </c>
      <c r="L586" s="105">
        <f t="shared" si="262"/>
        <v>3.3800000000000003</v>
      </c>
      <c r="M586" s="89">
        <v>2.06</v>
      </c>
      <c r="N586" s="89">
        <v>1.1399999999999999</v>
      </c>
      <c r="Q586" s="89">
        <v>0.18</v>
      </c>
      <c r="X586" s="106">
        <f t="shared" si="263"/>
        <v>1.0410400000000002E-2</v>
      </c>
      <c r="Y586" s="106">
        <f t="shared" si="250"/>
        <v>5.1500000000000009E-3</v>
      </c>
      <c r="Z586" s="106">
        <f t="shared" si="251"/>
        <v>2.8500000000000001E-3</v>
      </c>
      <c r="AA586" s="106">
        <f t="shared" si="252"/>
        <v>0</v>
      </c>
      <c r="AB586" s="106">
        <f t="shared" si="253"/>
        <v>0</v>
      </c>
      <c r="AC586" s="106">
        <f t="shared" si="254"/>
        <v>0</v>
      </c>
      <c r="AD586" s="106">
        <f t="shared" si="255"/>
        <v>0</v>
      </c>
      <c r="AE586" s="106">
        <f t="shared" si="256"/>
        <v>0</v>
      </c>
      <c r="AF586" s="172">
        <f t="shared" si="264"/>
        <v>8.0000000000000002E-3</v>
      </c>
      <c r="AG586" s="106">
        <f t="shared" si="257"/>
        <v>4.4999999999999999E-4</v>
      </c>
      <c r="AH586" s="106">
        <f t="shared" si="258"/>
        <v>0</v>
      </c>
      <c r="AI586" s="106">
        <f t="shared" si="259"/>
        <v>0</v>
      </c>
      <c r="AJ586" s="106">
        <f t="shared" si="260"/>
        <v>0</v>
      </c>
      <c r="AK586" s="106">
        <f t="shared" si="265"/>
        <v>8.4500000000000026E-3</v>
      </c>
      <c r="AL586" s="107">
        <f t="shared" si="261"/>
        <v>7.7039999999999988</v>
      </c>
    </row>
    <row r="587" spans="1:38" ht="12.75">
      <c r="A587" s="89">
        <v>19</v>
      </c>
      <c r="B587" s="89">
        <v>36</v>
      </c>
      <c r="C587" s="96">
        <v>0.3</v>
      </c>
      <c r="D587" s="96">
        <v>0.31</v>
      </c>
      <c r="E587" s="97">
        <v>3.38</v>
      </c>
      <c r="F587" s="102">
        <f t="shared" si="241"/>
        <v>0.24694842482716098</v>
      </c>
      <c r="G587" s="89">
        <v>21.5</v>
      </c>
      <c r="H587" s="103">
        <f t="shared" si="248"/>
        <v>35.333333333333329</v>
      </c>
      <c r="I587" s="103">
        <f t="shared" si="249"/>
        <v>1.2412500000000002</v>
      </c>
      <c r="J587" s="89" t="s">
        <v>74</v>
      </c>
      <c r="K587" s="89">
        <v>8</v>
      </c>
      <c r="L587" s="105">
        <f t="shared" si="262"/>
        <v>3.38</v>
      </c>
      <c r="M587" s="89">
        <v>3.31</v>
      </c>
      <c r="R587" s="89">
        <v>7.0000000000000007E-2</v>
      </c>
      <c r="X587" s="106">
        <f t="shared" si="263"/>
        <v>1.04104E-2</v>
      </c>
      <c r="Y587" s="106">
        <f t="shared" si="250"/>
        <v>8.2750000000000011E-3</v>
      </c>
      <c r="Z587" s="106">
        <f t="shared" si="251"/>
        <v>0</v>
      </c>
      <c r="AA587" s="106">
        <f t="shared" si="252"/>
        <v>0</v>
      </c>
      <c r="AB587" s="106">
        <f t="shared" si="253"/>
        <v>0</v>
      </c>
      <c r="AC587" s="106">
        <f t="shared" si="254"/>
        <v>0</v>
      </c>
      <c r="AD587" s="106">
        <f t="shared" si="255"/>
        <v>0</v>
      </c>
      <c r="AE587" s="106">
        <f t="shared" si="256"/>
        <v>0</v>
      </c>
      <c r="AF587" s="172">
        <f t="shared" si="264"/>
        <v>8.2750000000000011E-3</v>
      </c>
      <c r="AG587" s="106">
        <f t="shared" si="257"/>
        <v>0</v>
      </c>
      <c r="AH587" s="106">
        <f t="shared" si="258"/>
        <v>1.7500000000000003E-4</v>
      </c>
      <c r="AI587" s="106">
        <f t="shared" si="259"/>
        <v>0</v>
      </c>
      <c r="AJ587" s="106">
        <f t="shared" si="260"/>
        <v>0</v>
      </c>
      <c r="AK587" s="106">
        <f t="shared" si="265"/>
        <v>8.4500000000000009E-3</v>
      </c>
      <c r="AL587" s="107">
        <f t="shared" si="261"/>
        <v>7.9688249999999989</v>
      </c>
    </row>
    <row r="588" spans="1:38" ht="12.75">
      <c r="A588" s="89">
        <v>19</v>
      </c>
      <c r="B588" s="89">
        <v>36</v>
      </c>
      <c r="C588" s="96">
        <v>0.3</v>
      </c>
      <c r="D588" s="96">
        <v>0.31</v>
      </c>
      <c r="E588" s="97">
        <v>3.38</v>
      </c>
      <c r="F588" s="102">
        <f t="shared" si="241"/>
        <v>0.24694842482716098</v>
      </c>
      <c r="G588" s="89">
        <v>21.5</v>
      </c>
      <c r="H588" s="103">
        <f t="shared" si="248"/>
        <v>35.333333333333329</v>
      </c>
      <c r="I588" s="103">
        <f t="shared" si="249"/>
        <v>0.88593750000000004</v>
      </c>
      <c r="J588" s="89" t="s">
        <v>77</v>
      </c>
      <c r="K588" s="89">
        <v>3</v>
      </c>
      <c r="L588" s="105">
        <f t="shared" si="262"/>
        <v>3.38</v>
      </c>
      <c r="M588" s="89">
        <v>1.95</v>
      </c>
      <c r="N588" s="89">
        <v>1.2</v>
      </c>
      <c r="Q588" s="89">
        <v>0.13</v>
      </c>
      <c r="R588" s="89">
        <v>0.1</v>
      </c>
      <c r="X588" s="106">
        <f t="shared" si="263"/>
        <v>7.8551200000000002E-3</v>
      </c>
      <c r="Y588" s="106">
        <f t="shared" si="250"/>
        <v>3.6562499999999998E-3</v>
      </c>
      <c r="Z588" s="106">
        <f t="shared" si="251"/>
        <v>2.2499999999999998E-3</v>
      </c>
      <c r="AA588" s="106">
        <f t="shared" si="252"/>
        <v>0</v>
      </c>
      <c r="AB588" s="106">
        <f t="shared" si="253"/>
        <v>0</v>
      </c>
      <c r="AC588" s="106">
        <f t="shared" si="254"/>
        <v>0</v>
      </c>
      <c r="AD588" s="106">
        <f t="shared" si="255"/>
        <v>0</v>
      </c>
      <c r="AE588" s="106">
        <f t="shared" si="256"/>
        <v>0</v>
      </c>
      <c r="AF588" s="172">
        <f t="shared" si="264"/>
        <v>5.90625E-3</v>
      </c>
      <c r="AG588" s="106">
        <f t="shared" si="257"/>
        <v>2.4375000000000002E-4</v>
      </c>
      <c r="AH588" s="106">
        <f t="shared" si="258"/>
        <v>1.8750000000000003E-4</v>
      </c>
      <c r="AI588" s="106">
        <f t="shared" si="259"/>
        <v>0</v>
      </c>
      <c r="AJ588" s="106">
        <f t="shared" si="260"/>
        <v>0</v>
      </c>
      <c r="AK588" s="106">
        <f t="shared" si="265"/>
        <v>6.3375000000000003E-3</v>
      </c>
      <c r="AL588" s="107">
        <f t="shared" si="261"/>
        <v>5.6168437499999992</v>
      </c>
    </row>
    <row r="589" spans="1:38" ht="12.75">
      <c r="A589" s="89">
        <v>19</v>
      </c>
      <c r="B589" s="89">
        <v>36</v>
      </c>
      <c r="C589" s="96">
        <v>0.3</v>
      </c>
      <c r="D589" s="96">
        <v>0.31</v>
      </c>
      <c r="E589" s="97">
        <v>3.38</v>
      </c>
      <c r="F589" s="102">
        <f t="shared" si="241"/>
        <v>0.24694842482716098</v>
      </c>
      <c r="G589" s="89">
        <v>21.5</v>
      </c>
      <c r="H589" s="103">
        <f t="shared" si="248"/>
        <v>35.333333333333329</v>
      </c>
      <c r="I589" s="103">
        <f t="shared" si="249"/>
        <v>0.77624999999999988</v>
      </c>
      <c r="J589" s="89" t="s">
        <v>77</v>
      </c>
      <c r="K589" s="89">
        <v>4</v>
      </c>
      <c r="L589" s="105">
        <f t="shared" si="262"/>
        <v>2.8699999999999997</v>
      </c>
      <c r="M589" s="89">
        <v>2.76</v>
      </c>
      <c r="R589" s="89">
        <v>0.11</v>
      </c>
      <c r="X589" s="106">
        <f t="shared" si="263"/>
        <v>6.6698799999999996E-3</v>
      </c>
      <c r="Y589" s="106">
        <f t="shared" si="250"/>
        <v>5.174999999999999E-3</v>
      </c>
      <c r="Z589" s="106">
        <f t="shared" si="251"/>
        <v>0</v>
      </c>
      <c r="AA589" s="106">
        <f t="shared" si="252"/>
        <v>0</v>
      </c>
      <c r="AB589" s="106">
        <f t="shared" si="253"/>
        <v>0</v>
      </c>
      <c r="AC589" s="106">
        <f t="shared" si="254"/>
        <v>0</v>
      </c>
      <c r="AD589" s="106">
        <f t="shared" si="255"/>
        <v>0</v>
      </c>
      <c r="AE589" s="106">
        <f t="shared" si="256"/>
        <v>0</v>
      </c>
      <c r="AF589" s="172">
        <f t="shared" si="264"/>
        <v>5.174999999999999E-3</v>
      </c>
      <c r="AG589" s="106">
        <f t="shared" si="257"/>
        <v>0</v>
      </c>
      <c r="AH589" s="106">
        <f t="shared" si="258"/>
        <v>2.0625000000000003E-4</v>
      </c>
      <c r="AI589" s="106">
        <f t="shared" si="259"/>
        <v>0</v>
      </c>
      <c r="AJ589" s="106">
        <f t="shared" si="260"/>
        <v>0</v>
      </c>
      <c r="AK589" s="106">
        <f t="shared" si="265"/>
        <v>5.3812499999999997E-3</v>
      </c>
      <c r="AL589" s="107">
        <f t="shared" si="261"/>
        <v>4.9214250000000002</v>
      </c>
    </row>
    <row r="590" spans="1:38" ht="12.75">
      <c r="A590" s="89">
        <v>19</v>
      </c>
      <c r="B590" s="89">
        <v>36</v>
      </c>
      <c r="C590" s="96">
        <v>0.3</v>
      </c>
      <c r="D590" s="96">
        <v>0.31</v>
      </c>
      <c r="E590" s="97">
        <v>3.38</v>
      </c>
      <c r="F590" s="102">
        <f t="shared" si="241"/>
        <v>0.24694842482716098</v>
      </c>
      <c r="G590" s="89">
        <v>21.5</v>
      </c>
      <c r="H590" s="103">
        <f t="shared" si="248"/>
        <v>35.333333333333329</v>
      </c>
      <c r="I590" s="103">
        <f t="shared" si="249"/>
        <v>1.1925000000000003</v>
      </c>
      <c r="J590" s="89" t="s">
        <v>78</v>
      </c>
      <c r="K590" s="89">
        <v>1</v>
      </c>
      <c r="L590" s="105">
        <f t="shared" si="262"/>
        <v>3.3800000000000003</v>
      </c>
      <c r="M590" s="89">
        <v>2.2200000000000002</v>
      </c>
      <c r="N590" s="89">
        <v>0.96</v>
      </c>
      <c r="Q590" s="89">
        <v>0.2</v>
      </c>
      <c r="X590" s="106">
        <f t="shared" si="263"/>
        <v>9.4910399999999992E-3</v>
      </c>
      <c r="Y590" s="106">
        <f t="shared" si="250"/>
        <v>5.5500000000000011E-3</v>
      </c>
      <c r="Z590" s="106">
        <f t="shared" si="251"/>
        <v>2.4000000000000002E-3</v>
      </c>
      <c r="AA590" s="106">
        <f t="shared" si="252"/>
        <v>0</v>
      </c>
      <c r="AB590" s="106">
        <f t="shared" si="253"/>
        <v>0</v>
      </c>
      <c r="AC590" s="106">
        <f t="shared" si="254"/>
        <v>0</v>
      </c>
      <c r="AD590" s="106">
        <f t="shared" si="255"/>
        <v>0</v>
      </c>
      <c r="AE590" s="106">
        <f t="shared" si="256"/>
        <v>0</v>
      </c>
      <c r="AF590" s="172">
        <f t="shared" si="264"/>
        <v>7.9500000000000022E-3</v>
      </c>
      <c r="AG590" s="106">
        <f t="shared" si="257"/>
        <v>5.0000000000000012E-4</v>
      </c>
      <c r="AH590" s="106">
        <f t="shared" si="258"/>
        <v>0</v>
      </c>
      <c r="AI590" s="106">
        <f t="shared" si="259"/>
        <v>0</v>
      </c>
      <c r="AJ590" s="106">
        <f t="shared" si="260"/>
        <v>0</v>
      </c>
      <c r="AK590" s="106">
        <f t="shared" si="265"/>
        <v>8.4500000000000026E-3</v>
      </c>
      <c r="AL590" s="107">
        <f t="shared" si="261"/>
        <v>7.6558499999999992</v>
      </c>
    </row>
    <row r="591" spans="1:38" ht="12.75">
      <c r="A591" s="89">
        <v>19</v>
      </c>
      <c r="B591" s="89">
        <v>36</v>
      </c>
      <c r="C591" s="96">
        <v>0.3</v>
      </c>
      <c r="D591" s="96">
        <v>0.31</v>
      </c>
      <c r="E591" s="97">
        <v>3.38</v>
      </c>
      <c r="F591" s="102">
        <f t="shared" si="241"/>
        <v>0.24694842482716098</v>
      </c>
      <c r="G591" s="89">
        <v>21.5</v>
      </c>
      <c r="H591" s="103">
        <f t="shared" si="248"/>
        <v>35.333333333333329</v>
      </c>
      <c r="I591" s="103">
        <f t="shared" si="249"/>
        <v>1.2675000000000001</v>
      </c>
      <c r="J591" s="89" t="s">
        <v>78</v>
      </c>
      <c r="K591" s="89">
        <v>2</v>
      </c>
      <c r="L591" s="105">
        <f t="shared" si="262"/>
        <v>3.38</v>
      </c>
      <c r="O591" s="89">
        <v>3.38</v>
      </c>
      <c r="X591" s="106">
        <f t="shared" si="263"/>
        <v>9.4910399999999992E-3</v>
      </c>
      <c r="Y591" s="106">
        <f t="shared" si="250"/>
        <v>0</v>
      </c>
      <c r="Z591" s="106">
        <f t="shared" si="251"/>
        <v>0</v>
      </c>
      <c r="AA591" s="106">
        <f t="shared" si="252"/>
        <v>8.4500000000000009E-3</v>
      </c>
      <c r="AB591" s="106">
        <f t="shared" si="253"/>
        <v>0</v>
      </c>
      <c r="AC591" s="106">
        <f t="shared" si="254"/>
        <v>0</v>
      </c>
      <c r="AD591" s="106">
        <f t="shared" si="255"/>
        <v>0</v>
      </c>
      <c r="AE591" s="106">
        <f t="shared" si="256"/>
        <v>0</v>
      </c>
      <c r="AF591" s="172">
        <f t="shared" si="264"/>
        <v>8.4500000000000009E-3</v>
      </c>
      <c r="AG591" s="106">
        <f t="shared" si="257"/>
        <v>0</v>
      </c>
      <c r="AH591" s="106">
        <f t="shared" si="258"/>
        <v>0</v>
      </c>
      <c r="AI591" s="106">
        <f t="shared" si="259"/>
        <v>0</v>
      </c>
      <c r="AJ591" s="106">
        <f t="shared" si="260"/>
        <v>0</v>
      </c>
      <c r="AK591" s="106">
        <f t="shared" si="265"/>
        <v>8.4500000000000009E-3</v>
      </c>
      <c r="AL591" s="107">
        <f t="shared" si="261"/>
        <v>7.2247500000000002</v>
      </c>
    </row>
    <row r="592" spans="1:38" ht="12.75">
      <c r="A592" s="89">
        <v>19</v>
      </c>
      <c r="B592" s="89">
        <v>36</v>
      </c>
      <c r="C592" s="96">
        <v>0.3</v>
      </c>
      <c r="D592" s="96">
        <v>0.31</v>
      </c>
      <c r="E592" s="97">
        <v>3.38</v>
      </c>
      <c r="F592" s="102">
        <f t="shared" si="241"/>
        <v>0.24694842482716098</v>
      </c>
      <c r="G592" s="89">
        <v>21.5</v>
      </c>
      <c r="H592" s="103">
        <f t="shared" si="248"/>
        <v>35.333333333333329</v>
      </c>
      <c r="I592" s="103">
        <f t="shared" si="249"/>
        <v>1.2675000000000001</v>
      </c>
      <c r="J592" s="89" t="s">
        <v>78</v>
      </c>
      <c r="K592" s="89">
        <v>3</v>
      </c>
      <c r="L592" s="105">
        <f t="shared" si="262"/>
        <v>3.38</v>
      </c>
      <c r="M592" s="89">
        <v>3.38</v>
      </c>
      <c r="X592" s="106">
        <f t="shared" si="263"/>
        <v>9.4910399999999992E-3</v>
      </c>
      <c r="Y592" s="106">
        <f t="shared" si="250"/>
        <v>8.4500000000000009E-3</v>
      </c>
      <c r="Z592" s="106">
        <f t="shared" si="251"/>
        <v>0</v>
      </c>
      <c r="AA592" s="106">
        <f t="shared" si="252"/>
        <v>0</v>
      </c>
      <c r="AB592" s="106">
        <f t="shared" si="253"/>
        <v>0</v>
      </c>
      <c r="AC592" s="106">
        <f t="shared" si="254"/>
        <v>0</v>
      </c>
      <c r="AD592" s="106">
        <f t="shared" si="255"/>
        <v>0</v>
      </c>
      <c r="AE592" s="106">
        <f t="shared" si="256"/>
        <v>0</v>
      </c>
      <c r="AF592" s="172">
        <f t="shared" si="264"/>
        <v>8.4500000000000009E-3</v>
      </c>
      <c r="AG592" s="106">
        <f t="shared" si="257"/>
        <v>0</v>
      </c>
      <c r="AH592" s="106">
        <f t="shared" si="258"/>
        <v>0</v>
      </c>
      <c r="AI592" s="106">
        <f t="shared" si="259"/>
        <v>0</v>
      </c>
      <c r="AJ592" s="106">
        <f t="shared" si="260"/>
        <v>0</v>
      </c>
      <c r="AK592" s="106">
        <f t="shared" si="265"/>
        <v>8.4500000000000009E-3</v>
      </c>
      <c r="AL592" s="107">
        <f t="shared" si="261"/>
        <v>8.1373499999999996</v>
      </c>
    </row>
    <row r="593" spans="1:38" ht="12.75">
      <c r="A593" s="89">
        <v>19</v>
      </c>
      <c r="B593" s="89">
        <v>36</v>
      </c>
      <c r="C593" s="96">
        <v>0.3</v>
      </c>
      <c r="D593" s="96">
        <v>0.31</v>
      </c>
      <c r="E593" s="97">
        <v>3.38</v>
      </c>
      <c r="F593" s="102">
        <f t="shared" si="241"/>
        <v>0.24694842482716098</v>
      </c>
      <c r="G593" s="89">
        <v>21.5</v>
      </c>
      <c r="H593" s="103">
        <f t="shared" si="248"/>
        <v>35.333333333333329</v>
      </c>
      <c r="I593" s="103">
        <f t="shared" si="249"/>
        <v>0.94125000000000003</v>
      </c>
      <c r="J593" s="89" t="s">
        <v>78</v>
      </c>
      <c r="K593" s="89">
        <v>4</v>
      </c>
      <c r="L593" s="105">
        <f t="shared" si="262"/>
        <v>3.38</v>
      </c>
      <c r="M593" s="89">
        <v>2.5099999999999998</v>
      </c>
      <c r="Q593" s="89">
        <v>0.25</v>
      </c>
      <c r="S593" s="89">
        <v>0.62</v>
      </c>
      <c r="X593" s="106">
        <f t="shared" si="263"/>
        <v>9.4910399999999992E-3</v>
      </c>
      <c r="Y593" s="106">
        <f t="shared" si="250"/>
        <v>6.2750000000000002E-3</v>
      </c>
      <c r="Z593" s="106">
        <f t="shared" si="251"/>
        <v>0</v>
      </c>
      <c r="AA593" s="106">
        <f t="shared" si="252"/>
        <v>0</v>
      </c>
      <c r="AB593" s="106">
        <f t="shared" si="253"/>
        <v>0</v>
      </c>
      <c r="AC593" s="106">
        <f t="shared" si="254"/>
        <v>0</v>
      </c>
      <c r="AD593" s="106">
        <f t="shared" si="255"/>
        <v>0</v>
      </c>
      <c r="AE593" s="106">
        <f t="shared" si="256"/>
        <v>0</v>
      </c>
      <c r="AF593" s="172">
        <f t="shared" si="264"/>
        <v>6.2750000000000002E-3</v>
      </c>
      <c r="AG593" s="106">
        <f t="shared" si="257"/>
        <v>6.2500000000000012E-4</v>
      </c>
      <c r="AH593" s="106">
        <f t="shared" si="258"/>
        <v>0</v>
      </c>
      <c r="AI593" s="106">
        <f t="shared" si="259"/>
        <v>1.5500000000000002E-3</v>
      </c>
      <c r="AJ593" s="106">
        <f t="shared" si="260"/>
        <v>0</v>
      </c>
      <c r="AK593" s="106">
        <f t="shared" si="265"/>
        <v>8.4500000000000009E-3</v>
      </c>
      <c r="AL593" s="107">
        <f t="shared" si="261"/>
        <v>6.0428249999999988</v>
      </c>
    </row>
    <row r="594" spans="1:38" ht="12.75">
      <c r="A594" s="89">
        <v>19</v>
      </c>
      <c r="B594" s="89">
        <v>36</v>
      </c>
      <c r="C594" s="96">
        <v>0.3</v>
      </c>
      <c r="D594" s="96">
        <v>0.31</v>
      </c>
      <c r="E594" s="97">
        <v>3.38</v>
      </c>
      <c r="F594" s="102">
        <f t="shared" si="241"/>
        <v>0.24694842482716098</v>
      </c>
      <c r="G594" s="89">
        <v>21.5</v>
      </c>
      <c r="H594" s="103">
        <f t="shared" si="248"/>
        <v>35.333333333333329</v>
      </c>
      <c r="I594" s="103">
        <f t="shared" si="249"/>
        <v>0.43095</v>
      </c>
      <c r="J594" s="89" t="s">
        <v>79</v>
      </c>
      <c r="K594" s="89">
        <v>2</v>
      </c>
      <c r="L594" s="97">
        <v>3.38</v>
      </c>
      <c r="X594" s="106">
        <f>L594*VLOOKUP(J594,dimension,2,FALSE)*VLOOKUP(J594,dimension,3,FALSE)*K594</f>
        <v>3.5963200000000001E-3</v>
      </c>
      <c r="Y594" s="106">
        <f t="shared" si="250"/>
        <v>0</v>
      </c>
      <c r="Z594" s="106">
        <f t="shared" si="251"/>
        <v>0</v>
      </c>
      <c r="AA594" s="106">
        <f t="shared" si="252"/>
        <v>0</v>
      </c>
      <c r="AB594" s="106">
        <f t="shared" si="253"/>
        <v>0</v>
      </c>
      <c r="AC594" s="106">
        <f t="shared" si="254"/>
        <v>0</v>
      </c>
      <c r="AD594" s="106">
        <f t="shared" si="255"/>
        <v>0</v>
      </c>
      <c r="AE594" s="106">
        <f t="shared" si="256"/>
        <v>2.8730000000000001E-3</v>
      </c>
      <c r="AF594" s="172">
        <f t="shared" si="264"/>
        <v>2.8730000000000001E-3</v>
      </c>
      <c r="AG594" s="106">
        <f t="shared" si="257"/>
        <v>0</v>
      </c>
      <c r="AH594" s="106">
        <f t="shared" si="258"/>
        <v>0</v>
      </c>
      <c r="AI594" s="106">
        <f t="shared" si="259"/>
        <v>0</v>
      </c>
      <c r="AJ594" s="106">
        <f t="shared" si="260"/>
        <v>0</v>
      </c>
      <c r="AK594" s="106">
        <f>L594*VLOOKUP(J594,dimension,4,FALSE)*VLOOKUP(J594,dimension,5,FALSE)*K594</f>
        <v>2.8730000000000006E-3</v>
      </c>
      <c r="AL594" s="107">
        <f t="shared" si="261"/>
        <v>2.4564150000000007</v>
      </c>
    </row>
    <row r="595" spans="1:38" ht="12.75">
      <c r="A595" s="89">
        <v>19</v>
      </c>
      <c r="B595" s="89">
        <v>37</v>
      </c>
      <c r="C595" s="96">
        <v>0.28499999999999998</v>
      </c>
      <c r="D595" s="96">
        <v>0.3</v>
      </c>
      <c r="E595" s="97">
        <v>2.8</v>
      </c>
      <c r="F595" s="102">
        <f t="shared" si="241"/>
        <v>0.18814802052808419</v>
      </c>
      <c r="G595" s="89">
        <v>15</v>
      </c>
      <c r="H595" s="103">
        <f t="shared" si="248"/>
        <v>26.666666666666664</v>
      </c>
      <c r="I595" s="103">
        <f t="shared" si="249"/>
        <v>1.0499999999999998</v>
      </c>
      <c r="J595" s="89" t="s">
        <v>74</v>
      </c>
      <c r="K595" s="89">
        <v>1</v>
      </c>
      <c r="L595" s="105">
        <f t="shared" ref="L595:L606" si="266">SUM(M595:V595)</f>
        <v>2.8</v>
      </c>
      <c r="P595" s="89">
        <v>2.8</v>
      </c>
      <c r="X595" s="106">
        <f t="shared" ref="X595:X606" si="267">L595*VLOOKUP(J595,dimension,2,FALSE)*VLOOKUP(J595,dimension,3,FALSE)</f>
        <v>8.6239999999999997E-3</v>
      </c>
      <c r="Y595" s="106">
        <f t="shared" si="250"/>
        <v>0</v>
      </c>
      <c r="Z595" s="106">
        <f t="shared" si="251"/>
        <v>0</v>
      </c>
      <c r="AA595" s="106">
        <f t="shared" si="252"/>
        <v>0</v>
      </c>
      <c r="AB595" s="106">
        <f t="shared" si="253"/>
        <v>6.9999999999999993E-3</v>
      </c>
      <c r="AC595" s="106">
        <f t="shared" si="254"/>
        <v>0</v>
      </c>
      <c r="AD595" s="106">
        <f t="shared" si="255"/>
        <v>0</v>
      </c>
      <c r="AE595" s="106">
        <f t="shared" si="256"/>
        <v>0</v>
      </c>
      <c r="AF595" s="172">
        <f t="shared" si="264"/>
        <v>6.9999999999999993E-3</v>
      </c>
      <c r="AG595" s="106">
        <f t="shared" si="257"/>
        <v>0</v>
      </c>
      <c r="AH595" s="106">
        <f t="shared" si="258"/>
        <v>0</v>
      </c>
      <c r="AI595" s="106">
        <f t="shared" si="259"/>
        <v>0</v>
      </c>
      <c r="AJ595" s="106">
        <f t="shared" si="260"/>
        <v>0</v>
      </c>
      <c r="AK595" s="106">
        <f t="shared" ref="AK595:AK606" si="268">L595*VLOOKUP(J595,dimension,4,FALSE)*VLOOKUP(J595,dimension,5,FALSE)</f>
        <v>6.9999999999999993E-3</v>
      </c>
      <c r="AL595" s="107">
        <f t="shared" si="261"/>
        <v>5.7329999999999997</v>
      </c>
    </row>
    <row r="596" spans="1:38" ht="12.75">
      <c r="A596" s="89">
        <v>19</v>
      </c>
      <c r="B596" s="89">
        <v>37</v>
      </c>
      <c r="C596" s="96">
        <v>0.28499999999999998</v>
      </c>
      <c r="D596" s="96">
        <v>0.3</v>
      </c>
      <c r="E596" s="97">
        <v>2.8</v>
      </c>
      <c r="F596" s="102">
        <f t="shared" si="241"/>
        <v>0.18814802052808419</v>
      </c>
      <c r="G596" s="89">
        <v>15</v>
      </c>
      <c r="H596" s="103">
        <f t="shared" si="248"/>
        <v>26.666666666666664</v>
      </c>
      <c r="I596" s="103">
        <f t="shared" si="249"/>
        <v>0.80625000000000002</v>
      </c>
      <c r="J596" s="89" t="s">
        <v>74</v>
      </c>
      <c r="K596" s="89">
        <v>2</v>
      </c>
      <c r="L596" s="105">
        <f t="shared" si="266"/>
        <v>2.8</v>
      </c>
      <c r="M596" s="89">
        <v>2.15</v>
      </c>
      <c r="Q596" s="89">
        <v>0.54</v>
      </c>
      <c r="R596" s="89">
        <v>0.11</v>
      </c>
      <c r="X596" s="106">
        <f t="shared" si="267"/>
        <v>8.6239999999999997E-3</v>
      </c>
      <c r="Y596" s="106">
        <f t="shared" si="250"/>
        <v>5.3750000000000004E-3</v>
      </c>
      <c r="Z596" s="106">
        <f t="shared" si="251"/>
        <v>0</v>
      </c>
      <c r="AA596" s="106">
        <f t="shared" si="252"/>
        <v>0</v>
      </c>
      <c r="AB596" s="106">
        <f t="shared" si="253"/>
        <v>0</v>
      </c>
      <c r="AC596" s="106">
        <f t="shared" si="254"/>
        <v>0</v>
      </c>
      <c r="AD596" s="106">
        <f t="shared" si="255"/>
        <v>0</v>
      </c>
      <c r="AE596" s="106">
        <f t="shared" si="256"/>
        <v>0</v>
      </c>
      <c r="AF596" s="172">
        <f t="shared" si="264"/>
        <v>5.3750000000000004E-3</v>
      </c>
      <c r="AG596" s="106">
        <f t="shared" si="257"/>
        <v>1.3500000000000003E-3</v>
      </c>
      <c r="AH596" s="106">
        <f t="shared" si="258"/>
        <v>2.7500000000000002E-4</v>
      </c>
      <c r="AI596" s="106">
        <f t="shared" si="259"/>
        <v>0</v>
      </c>
      <c r="AJ596" s="106">
        <f t="shared" si="260"/>
        <v>0</v>
      </c>
      <c r="AK596" s="106">
        <f t="shared" si="268"/>
        <v>6.9999999999999993E-3</v>
      </c>
      <c r="AL596" s="107">
        <f t="shared" si="261"/>
        <v>5.176124999999999</v>
      </c>
    </row>
    <row r="597" spans="1:38" ht="12.75">
      <c r="A597" s="89">
        <v>19</v>
      </c>
      <c r="B597" s="89">
        <v>37</v>
      </c>
      <c r="C597" s="96">
        <v>0.28499999999999998</v>
      </c>
      <c r="D597" s="96">
        <v>0.3</v>
      </c>
      <c r="E597" s="97">
        <v>2.8</v>
      </c>
      <c r="F597" s="102">
        <f t="shared" si="241"/>
        <v>0.18814802052808419</v>
      </c>
      <c r="G597" s="89">
        <v>15</v>
      </c>
      <c r="H597" s="103">
        <f t="shared" si="248"/>
        <v>26.666666666666664</v>
      </c>
      <c r="I597" s="103">
        <f t="shared" si="249"/>
        <v>0.69750000000000012</v>
      </c>
      <c r="J597" s="89" t="s">
        <v>74</v>
      </c>
      <c r="K597" s="89">
        <v>3</v>
      </c>
      <c r="L597" s="105">
        <f t="shared" si="266"/>
        <v>2.27</v>
      </c>
      <c r="M597" s="89">
        <v>1.3</v>
      </c>
      <c r="Q597" s="89">
        <v>0.41</v>
      </c>
      <c r="U597" s="89">
        <v>0.56000000000000005</v>
      </c>
      <c r="X597" s="106">
        <f t="shared" si="267"/>
        <v>6.9916000000000006E-3</v>
      </c>
      <c r="Y597" s="106">
        <f t="shared" si="250"/>
        <v>3.2500000000000003E-3</v>
      </c>
      <c r="Z597" s="106">
        <f t="shared" si="251"/>
        <v>0</v>
      </c>
      <c r="AA597" s="106">
        <f t="shared" si="252"/>
        <v>0</v>
      </c>
      <c r="AB597" s="106">
        <f t="shared" si="253"/>
        <v>0</v>
      </c>
      <c r="AC597" s="106">
        <f t="shared" si="254"/>
        <v>1.4000000000000002E-3</v>
      </c>
      <c r="AD597" s="106">
        <f t="shared" si="255"/>
        <v>0</v>
      </c>
      <c r="AE597" s="106">
        <f t="shared" si="256"/>
        <v>0</v>
      </c>
      <c r="AF597" s="172">
        <f t="shared" si="264"/>
        <v>4.6500000000000005E-3</v>
      </c>
      <c r="AG597" s="106">
        <f t="shared" si="257"/>
        <v>1.0250000000000001E-3</v>
      </c>
      <c r="AH597" s="106">
        <f t="shared" si="258"/>
        <v>0</v>
      </c>
      <c r="AI597" s="106">
        <f t="shared" si="259"/>
        <v>0</v>
      </c>
      <c r="AJ597" s="106">
        <f t="shared" si="260"/>
        <v>0</v>
      </c>
      <c r="AK597" s="106">
        <f t="shared" si="268"/>
        <v>5.6750000000000004E-3</v>
      </c>
      <c r="AL597" s="107">
        <f t="shared" si="261"/>
        <v>4.0747499999999999</v>
      </c>
    </row>
    <row r="598" spans="1:38" ht="12.75">
      <c r="A598" s="89">
        <v>19</v>
      </c>
      <c r="B598" s="89">
        <v>37</v>
      </c>
      <c r="C598" s="96">
        <v>0.28499999999999998</v>
      </c>
      <c r="D598" s="96">
        <v>0.3</v>
      </c>
      <c r="E598" s="97">
        <v>2.8</v>
      </c>
      <c r="F598" s="102">
        <f t="shared" ref="F598:F661" si="269">SUMSQ(AVERAGE(C598:D598)/2)*PI()*E598</f>
        <v>0.18814802052808419</v>
      </c>
      <c r="G598" s="89">
        <v>15</v>
      </c>
      <c r="H598" s="103">
        <f t="shared" si="248"/>
        <v>26.666666666666664</v>
      </c>
      <c r="I598" s="103">
        <f t="shared" si="249"/>
        <v>0.93375000000000019</v>
      </c>
      <c r="J598" s="89" t="s">
        <v>74</v>
      </c>
      <c r="K598" s="89">
        <v>4</v>
      </c>
      <c r="L598" s="105">
        <f t="shared" si="266"/>
        <v>2.8</v>
      </c>
      <c r="M598" s="89">
        <v>1.84</v>
      </c>
      <c r="Q598" s="89">
        <v>0.18</v>
      </c>
      <c r="R598" s="89">
        <v>0.13</v>
      </c>
      <c r="V598" s="89">
        <v>0.65</v>
      </c>
      <c r="X598" s="106">
        <f t="shared" si="267"/>
        <v>8.6239999999999997E-3</v>
      </c>
      <c r="Y598" s="106">
        <f t="shared" si="250"/>
        <v>4.6000000000000008E-3</v>
      </c>
      <c r="Z598" s="106">
        <f t="shared" si="251"/>
        <v>0</v>
      </c>
      <c r="AA598" s="106">
        <f t="shared" si="252"/>
        <v>0</v>
      </c>
      <c r="AB598" s="106">
        <f t="shared" si="253"/>
        <v>0</v>
      </c>
      <c r="AC598" s="106">
        <f t="shared" si="254"/>
        <v>0</v>
      </c>
      <c r="AD598" s="106">
        <f t="shared" si="255"/>
        <v>1.6250000000000001E-3</v>
      </c>
      <c r="AE598" s="106">
        <f t="shared" si="256"/>
        <v>0</v>
      </c>
      <c r="AF598" s="172">
        <f t="shared" si="264"/>
        <v>6.2250000000000014E-3</v>
      </c>
      <c r="AG598" s="106">
        <f t="shared" si="257"/>
        <v>4.4999999999999999E-4</v>
      </c>
      <c r="AH598" s="106">
        <f t="shared" si="258"/>
        <v>3.2500000000000004E-4</v>
      </c>
      <c r="AI598" s="106">
        <f t="shared" si="259"/>
        <v>0</v>
      </c>
      <c r="AJ598" s="106">
        <f t="shared" si="260"/>
        <v>0</v>
      </c>
      <c r="AK598" s="106">
        <f t="shared" si="268"/>
        <v>6.9999999999999993E-3</v>
      </c>
      <c r="AL598" s="107">
        <f t="shared" si="261"/>
        <v>5.6436749999999991</v>
      </c>
    </row>
    <row r="599" spans="1:38" ht="12.75">
      <c r="A599" s="89">
        <v>19</v>
      </c>
      <c r="B599" s="89">
        <v>37</v>
      </c>
      <c r="C599" s="96">
        <v>0.28499999999999998</v>
      </c>
      <c r="D599" s="96">
        <v>0.3</v>
      </c>
      <c r="E599" s="97">
        <v>2.8</v>
      </c>
      <c r="F599" s="102">
        <f t="shared" si="269"/>
        <v>0.18814802052808419</v>
      </c>
      <c r="G599" s="89">
        <v>15</v>
      </c>
      <c r="H599" s="103">
        <f t="shared" si="248"/>
        <v>26.666666666666664</v>
      </c>
      <c r="I599" s="103">
        <f t="shared" si="249"/>
        <v>1.0499999999999998</v>
      </c>
      <c r="J599" s="89" t="s">
        <v>74</v>
      </c>
      <c r="K599" s="89">
        <v>5</v>
      </c>
      <c r="L599" s="105">
        <f t="shared" si="266"/>
        <v>2.8</v>
      </c>
      <c r="M599" s="89">
        <v>2.8</v>
      </c>
      <c r="X599" s="106">
        <f t="shared" si="267"/>
        <v>8.6239999999999997E-3</v>
      </c>
      <c r="Y599" s="106">
        <f t="shared" si="250"/>
        <v>6.9999999999999993E-3</v>
      </c>
      <c r="Z599" s="106">
        <f t="shared" si="251"/>
        <v>0</v>
      </c>
      <c r="AA599" s="106">
        <f t="shared" si="252"/>
        <v>0</v>
      </c>
      <c r="AB599" s="106">
        <f t="shared" si="253"/>
        <v>0</v>
      </c>
      <c r="AC599" s="106">
        <f t="shared" si="254"/>
        <v>0</v>
      </c>
      <c r="AD599" s="106">
        <f t="shared" si="255"/>
        <v>0</v>
      </c>
      <c r="AE599" s="106">
        <f t="shared" si="256"/>
        <v>0</v>
      </c>
      <c r="AF599" s="172">
        <f t="shared" si="264"/>
        <v>6.9999999999999993E-3</v>
      </c>
      <c r="AG599" s="106">
        <f t="shared" si="257"/>
        <v>0</v>
      </c>
      <c r="AH599" s="106">
        <f t="shared" si="258"/>
        <v>0</v>
      </c>
      <c r="AI599" s="106">
        <f t="shared" si="259"/>
        <v>0</v>
      </c>
      <c r="AJ599" s="106">
        <f t="shared" si="260"/>
        <v>0</v>
      </c>
      <c r="AK599" s="106">
        <f t="shared" si="268"/>
        <v>6.9999999999999993E-3</v>
      </c>
      <c r="AL599" s="107">
        <f t="shared" si="261"/>
        <v>6.7409999999999988</v>
      </c>
    </row>
    <row r="600" spans="1:38" ht="12.75">
      <c r="A600" s="89">
        <v>19</v>
      </c>
      <c r="B600" s="89">
        <v>37</v>
      </c>
      <c r="C600" s="96">
        <v>0.28499999999999998</v>
      </c>
      <c r="D600" s="96">
        <v>0.3</v>
      </c>
      <c r="E600" s="97">
        <v>2.8</v>
      </c>
      <c r="F600" s="102">
        <f t="shared" si="269"/>
        <v>0.18814802052808419</v>
      </c>
      <c r="G600" s="89">
        <v>15</v>
      </c>
      <c r="H600" s="103">
        <f t="shared" si="248"/>
        <v>26.666666666666664</v>
      </c>
      <c r="I600" s="103">
        <f t="shared" si="249"/>
        <v>0.72562499999999996</v>
      </c>
      <c r="J600" s="89" t="s">
        <v>77</v>
      </c>
      <c r="K600" s="89">
        <v>1</v>
      </c>
      <c r="L600" s="105">
        <f t="shared" si="266"/>
        <v>2.58</v>
      </c>
      <c r="M600" s="89">
        <v>2.58</v>
      </c>
      <c r="X600" s="106">
        <f t="shared" si="267"/>
        <v>5.9959200000000001E-3</v>
      </c>
      <c r="Y600" s="106">
        <f t="shared" si="250"/>
        <v>4.8374999999999998E-3</v>
      </c>
      <c r="Z600" s="106">
        <f t="shared" si="251"/>
        <v>0</v>
      </c>
      <c r="AA600" s="106">
        <f t="shared" si="252"/>
        <v>0</v>
      </c>
      <c r="AB600" s="106">
        <f t="shared" si="253"/>
        <v>0</v>
      </c>
      <c r="AC600" s="106">
        <f t="shared" si="254"/>
        <v>0</v>
      </c>
      <c r="AD600" s="106">
        <f t="shared" si="255"/>
        <v>0</v>
      </c>
      <c r="AE600" s="106">
        <f t="shared" si="256"/>
        <v>0</v>
      </c>
      <c r="AF600" s="172">
        <f t="shared" si="264"/>
        <v>4.8374999999999998E-3</v>
      </c>
      <c r="AG600" s="106">
        <f t="shared" si="257"/>
        <v>0</v>
      </c>
      <c r="AH600" s="106">
        <f t="shared" si="258"/>
        <v>0</v>
      </c>
      <c r="AI600" s="106">
        <f t="shared" si="259"/>
        <v>0</v>
      </c>
      <c r="AJ600" s="106">
        <f t="shared" si="260"/>
        <v>0</v>
      </c>
      <c r="AK600" s="106">
        <f t="shared" si="268"/>
        <v>4.8374999999999998E-3</v>
      </c>
      <c r="AL600" s="107">
        <f t="shared" si="261"/>
        <v>4.6004624999999999</v>
      </c>
    </row>
    <row r="601" spans="1:38" ht="12.75">
      <c r="A601" s="89">
        <v>19</v>
      </c>
      <c r="B601" s="89">
        <v>37</v>
      </c>
      <c r="C601" s="96">
        <v>0.28499999999999998</v>
      </c>
      <c r="D601" s="96">
        <v>0.3</v>
      </c>
      <c r="E601" s="97">
        <v>2.8</v>
      </c>
      <c r="F601" s="102">
        <f t="shared" si="269"/>
        <v>0.18814802052808419</v>
      </c>
      <c r="G601" s="89">
        <v>15</v>
      </c>
      <c r="H601" s="103">
        <f t="shared" si="248"/>
        <v>26.666666666666664</v>
      </c>
      <c r="I601" s="103">
        <f t="shared" si="249"/>
        <v>0.68624999999999992</v>
      </c>
      <c r="J601" s="89" t="s">
        <v>77</v>
      </c>
      <c r="K601" s="89">
        <v>2</v>
      </c>
      <c r="L601" s="105">
        <f t="shared" si="266"/>
        <v>2.8</v>
      </c>
      <c r="M601" s="89">
        <v>1.47</v>
      </c>
      <c r="N601" s="89">
        <v>0.97</v>
      </c>
      <c r="Q601" s="89">
        <v>0.36</v>
      </c>
      <c r="X601" s="106">
        <f t="shared" si="267"/>
        <v>6.5072000000000003E-3</v>
      </c>
      <c r="Y601" s="106">
        <f t="shared" si="250"/>
        <v>2.7562499999999996E-3</v>
      </c>
      <c r="Z601" s="106">
        <f t="shared" si="251"/>
        <v>1.8187500000000001E-3</v>
      </c>
      <c r="AA601" s="106">
        <f t="shared" si="252"/>
        <v>0</v>
      </c>
      <c r="AB601" s="106">
        <f t="shared" si="253"/>
        <v>0</v>
      </c>
      <c r="AC601" s="106">
        <f t="shared" si="254"/>
        <v>0</v>
      </c>
      <c r="AD601" s="106">
        <f t="shared" si="255"/>
        <v>0</v>
      </c>
      <c r="AE601" s="106">
        <f t="shared" si="256"/>
        <v>0</v>
      </c>
      <c r="AF601" s="172">
        <f t="shared" si="264"/>
        <v>4.5749999999999992E-3</v>
      </c>
      <c r="AG601" s="106">
        <f t="shared" si="257"/>
        <v>6.7499999999999993E-4</v>
      </c>
      <c r="AH601" s="106">
        <f t="shared" si="258"/>
        <v>0</v>
      </c>
      <c r="AI601" s="106">
        <f t="shared" si="259"/>
        <v>0</v>
      </c>
      <c r="AJ601" s="106">
        <f t="shared" si="260"/>
        <v>0</v>
      </c>
      <c r="AK601" s="106">
        <f t="shared" si="268"/>
        <v>5.2499999999999995E-3</v>
      </c>
      <c r="AL601" s="107">
        <f t="shared" si="261"/>
        <v>4.3508250000000004</v>
      </c>
    </row>
    <row r="602" spans="1:38" ht="12.75">
      <c r="A602" s="89">
        <v>19</v>
      </c>
      <c r="B602" s="89">
        <v>37</v>
      </c>
      <c r="C602" s="96">
        <v>0.28499999999999998</v>
      </c>
      <c r="D602" s="96">
        <v>0.3</v>
      </c>
      <c r="E602" s="97">
        <v>2.8</v>
      </c>
      <c r="F602" s="102">
        <f t="shared" si="269"/>
        <v>0.18814802052808419</v>
      </c>
      <c r="G602" s="89">
        <v>15</v>
      </c>
      <c r="H602" s="103">
        <f t="shared" si="248"/>
        <v>26.666666666666664</v>
      </c>
      <c r="I602" s="103">
        <f t="shared" si="249"/>
        <v>0.72</v>
      </c>
      <c r="J602" s="89" t="s">
        <v>77</v>
      </c>
      <c r="K602" s="89">
        <v>3</v>
      </c>
      <c r="L602" s="105">
        <f t="shared" si="266"/>
        <v>2.56</v>
      </c>
      <c r="P602" s="89">
        <v>2.56</v>
      </c>
      <c r="X602" s="106">
        <f t="shared" si="267"/>
        <v>5.9494400000000012E-3</v>
      </c>
      <c r="Y602" s="106">
        <f t="shared" si="250"/>
        <v>0</v>
      </c>
      <c r="Z602" s="106">
        <f t="shared" si="251"/>
        <v>0</v>
      </c>
      <c r="AA602" s="106">
        <f t="shared" si="252"/>
        <v>0</v>
      </c>
      <c r="AB602" s="106">
        <f t="shared" si="253"/>
        <v>4.7999999999999996E-3</v>
      </c>
      <c r="AC602" s="106">
        <f t="shared" si="254"/>
        <v>0</v>
      </c>
      <c r="AD602" s="106">
        <f t="shared" si="255"/>
        <v>0</v>
      </c>
      <c r="AE602" s="106">
        <f t="shared" si="256"/>
        <v>0</v>
      </c>
      <c r="AF602" s="172">
        <f t="shared" si="264"/>
        <v>4.7999999999999996E-3</v>
      </c>
      <c r="AG602" s="106">
        <f t="shared" si="257"/>
        <v>0</v>
      </c>
      <c r="AH602" s="106">
        <f t="shared" si="258"/>
        <v>0</v>
      </c>
      <c r="AI602" s="106">
        <f t="shared" si="259"/>
        <v>0</v>
      </c>
      <c r="AJ602" s="106">
        <f t="shared" si="260"/>
        <v>0</v>
      </c>
      <c r="AK602" s="106">
        <f t="shared" si="268"/>
        <v>4.7999999999999996E-3</v>
      </c>
      <c r="AL602" s="107">
        <f t="shared" si="261"/>
        <v>3.8736000000000002</v>
      </c>
    </row>
    <row r="603" spans="1:38" ht="12.75">
      <c r="A603" s="89">
        <v>19</v>
      </c>
      <c r="B603" s="89">
        <v>37</v>
      </c>
      <c r="C603" s="96">
        <v>0.28499999999999998</v>
      </c>
      <c r="D603" s="96">
        <v>0.3</v>
      </c>
      <c r="E603" s="97">
        <v>2.8</v>
      </c>
      <c r="F603" s="102">
        <f t="shared" si="269"/>
        <v>0.18814802052808419</v>
      </c>
      <c r="G603" s="89">
        <v>15</v>
      </c>
      <c r="H603" s="103">
        <f t="shared" si="248"/>
        <v>26.666666666666664</v>
      </c>
      <c r="I603" s="103">
        <f t="shared" si="249"/>
        <v>0.76500000000000001</v>
      </c>
      <c r="J603" s="89" t="s">
        <v>78</v>
      </c>
      <c r="K603" s="89">
        <v>1</v>
      </c>
      <c r="L603" s="105">
        <f t="shared" si="266"/>
        <v>2.8</v>
      </c>
      <c r="M603" s="89">
        <v>2.04</v>
      </c>
      <c r="Q603" s="89">
        <v>0.76</v>
      </c>
      <c r="X603" s="106">
        <f t="shared" si="267"/>
        <v>7.8623999999999986E-3</v>
      </c>
      <c r="Y603" s="106">
        <f t="shared" si="250"/>
        <v>5.1000000000000004E-3</v>
      </c>
      <c r="Z603" s="106">
        <f t="shared" si="251"/>
        <v>0</v>
      </c>
      <c r="AA603" s="106">
        <f t="shared" si="252"/>
        <v>0</v>
      </c>
      <c r="AB603" s="106">
        <f t="shared" si="253"/>
        <v>0</v>
      </c>
      <c r="AC603" s="106">
        <f t="shared" si="254"/>
        <v>0</v>
      </c>
      <c r="AD603" s="106">
        <f t="shared" si="255"/>
        <v>0</v>
      </c>
      <c r="AE603" s="106">
        <f t="shared" si="256"/>
        <v>0</v>
      </c>
      <c r="AF603" s="172">
        <f t="shared" si="264"/>
        <v>5.1000000000000004E-3</v>
      </c>
      <c r="AG603" s="106">
        <f t="shared" si="257"/>
        <v>1.9000000000000004E-3</v>
      </c>
      <c r="AH603" s="106">
        <f t="shared" si="258"/>
        <v>0</v>
      </c>
      <c r="AI603" s="106">
        <f t="shared" si="259"/>
        <v>0</v>
      </c>
      <c r="AJ603" s="106">
        <f t="shared" si="260"/>
        <v>0</v>
      </c>
      <c r="AK603" s="106">
        <f t="shared" si="268"/>
        <v>6.9999999999999993E-3</v>
      </c>
      <c r="AL603" s="107">
        <f t="shared" si="261"/>
        <v>4.9112999999999998</v>
      </c>
    </row>
    <row r="604" spans="1:38" ht="12.75">
      <c r="A604" s="89">
        <v>19</v>
      </c>
      <c r="B604" s="89">
        <v>37</v>
      </c>
      <c r="C604" s="96">
        <v>0.28499999999999998</v>
      </c>
      <c r="D604" s="96">
        <v>0.3</v>
      </c>
      <c r="E604" s="97">
        <v>2.8</v>
      </c>
      <c r="F604" s="102">
        <f t="shared" si="269"/>
        <v>0.18814802052808419</v>
      </c>
      <c r="G604" s="89">
        <v>15</v>
      </c>
      <c r="H604" s="103">
        <f t="shared" si="248"/>
        <v>26.666666666666664</v>
      </c>
      <c r="I604" s="103">
        <f t="shared" si="249"/>
        <v>0.8025000000000001</v>
      </c>
      <c r="J604" s="89" t="s">
        <v>78</v>
      </c>
      <c r="K604" s="89">
        <v>2</v>
      </c>
      <c r="L604" s="105">
        <f t="shared" si="266"/>
        <v>2.8000000000000003</v>
      </c>
      <c r="M604" s="89">
        <v>2.14</v>
      </c>
      <c r="Q604" s="89">
        <v>0.66</v>
      </c>
      <c r="X604" s="106">
        <f t="shared" si="267"/>
        <v>7.8624000000000003E-3</v>
      </c>
      <c r="Y604" s="106">
        <f t="shared" si="250"/>
        <v>5.3500000000000006E-3</v>
      </c>
      <c r="Z604" s="106">
        <f t="shared" si="251"/>
        <v>0</v>
      </c>
      <c r="AA604" s="106">
        <f t="shared" si="252"/>
        <v>0</v>
      </c>
      <c r="AB604" s="106">
        <f t="shared" si="253"/>
        <v>0</v>
      </c>
      <c r="AC604" s="106">
        <f t="shared" si="254"/>
        <v>0</v>
      </c>
      <c r="AD604" s="106">
        <f t="shared" si="255"/>
        <v>0</v>
      </c>
      <c r="AE604" s="106">
        <f t="shared" si="256"/>
        <v>0</v>
      </c>
      <c r="AF604" s="172">
        <f t="shared" si="264"/>
        <v>5.3500000000000006E-3</v>
      </c>
      <c r="AG604" s="106">
        <f t="shared" si="257"/>
        <v>1.6500000000000002E-3</v>
      </c>
      <c r="AH604" s="106">
        <f t="shared" si="258"/>
        <v>0</v>
      </c>
      <c r="AI604" s="106">
        <f t="shared" si="259"/>
        <v>0</v>
      </c>
      <c r="AJ604" s="106">
        <f t="shared" si="260"/>
        <v>0</v>
      </c>
      <c r="AK604" s="106">
        <f t="shared" si="268"/>
        <v>7.000000000000001E-3</v>
      </c>
      <c r="AL604" s="107">
        <f t="shared" si="261"/>
        <v>5.15205</v>
      </c>
    </row>
    <row r="605" spans="1:38" ht="12.75">
      <c r="A605" s="89">
        <v>19</v>
      </c>
      <c r="B605" s="89">
        <v>37</v>
      </c>
      <c r="C605" s="96">
        <v>0.28499999999999998</v>
      </c>
      <c r="D605" s="96">
        <v>0.3</v>
      </c>
      <c r="E605" s="97">
        <v>2.8</v>
      </c>
      <c r="F605" s="102">
        <f t="shared" si="269"/>
        <v>0.18814802052808419</v>
      </c>
      <c r="G605" s="89">
        <v>15</v>
      </c>
      <c r="H605" s="103">
        <f t="shared" si="248"/>
        <v>26.666666666666664</v>
      </c>
      <c r="I605" s="103">
        <f t="shared" si="249"/>
        <v>0.87750000000000006</v>
      </c>
      <c r="J605" s="89" t="s">
        <v>78</v>
      </c>
      <c r="K605" s="89">
        <v>3</v>
      </c>
      <c r="L605" s="105">
        <f t="shared" si="266"/>
        <v>2.71</v>
      </c>
      <c r="M605" s="89">
        <v>2.34</v>
      </c>
      <c r="Q605" s="89">
        <v>0.37</v>
      </c>
      <c r="X605" s="106">
        <f t="shared" si="267"/>
        <v>7.6096799999999997E-3</v>
      </c>
      <c r="Y605" s="106">
        <f t="shared" si="250"/>
        <v>5.8500000000000002E-3</v>
      </c>
      <c r="Z605" s="106">
        <f t="shared" si="251"/>
        <v>0</v>
      </c>
      <c r="AA605" s="106">
        <f t="shared" si="252"/>
        <v>0</v>
      </c>
      <c r="AB605" s="106">
        <f t="shared" si="253"/>
        <v>0</v>
      </c>
      <c r="AC605" s="106">
        <f t="shared" si="254"/>
        <v>0</v>
      </c>
      <c r="AD605" s="106">
        <f t="shared" si="255"/>
        <v>0</v>
      </c>
      <c r="AE605" s="106">
        <f t="shared" si="256"/>
        <v>0</v>
      </c>
      <c r="AF605" s="172">
        <f t="shared" si="264"/>
        <v>5.8500000000000002E-3</v>
      </c>
      <c r="AG605" s="106">
        <f t="shared" si="257"/>
        <v>9.2500000000000004E-4</v>
      </c>
      <c r="AH605" s="106">
        <f t="shared" si="258"/>
        <v>0</v>
      </c>
      <c r="AI605" s="106">
        <f t="shared" si="259"/>
        <v>0</v>
      </c>
      <c r="AJ605" s="106">
        <f t="shared" si="260"/>
        <v>0</v>
      </c>
      <c r="AK605" s="106">
        <f t="shared" si="268"/>
        <v>6.7750000000000006E-3</v>
      </c>
      <c r="AL605" s="107">
        <f t="shared" si="261"/>
        <v>5.6335499999999987</v>
      </c>
    </row>
    <row r="606" spans="1:38" ht="12.75">
      <c r="A606" s="89">
        <v>19</v>
      </c>
      <c r="B606" s="89">
        <v>37</v>
      </c>
      <c r="C606" s="96">
        <v>0.28499999999999998</v>
      </c>
      <c r="D606" s="96">
        <v>0.3</v>
      </c>
      <c r="E606" s="97">
        <v>2.8</v>
      </c>
      <c r="F606" s="102">
        <f t="shared" si="269"/>
        <v>0.18814802052808419</v>
      </c>
      <c r="G606" s="89">
        <v>15</v>
      </c>
      <c r="H606" s="103">
        <f t="shared" si="248"/>
        <v>26.666666666666664</v>
      </c>
      <c r="I606" s="103">
        <f t="shared" si="249"/>
        <v>0.71250000000000013</v>
      </c>
      <c r="J606" s="89" t="s">
        <v>78</v>
      </c>
      <c r="K606" s="89">
        <v>4</v>
      </c>
      <c r="L606" s="105">
        <f t="shared" si="266"/>
        <v>2.2999999999999998</v>
      </c>
      <c r="M606" s="89">
        <v>1.9</v>
      </c>
      <c r="Q606" s="89">
        <v>0.4</v>
      </c>
      <c r="X606" s="106">
        <f t="shared" si="267"/>
        <v>6.4583999999999987E-3</v>
      </c>
      <c r="Y606" s="106">
        <f t="shared" si="250"/>
        <v>4.7500000000000007E-3</v>
      </c>
      <c r="Z606" s="106">
        <f t="shared" si="251"/>
        <v>0</v>
      </c>
      <c r="AA606" s="106">
        <f t="shared" si="252"/>
        <v>0</v>
      </c>
      <c r="AB606" s="106">
        <f t="shared" si="253"/>
        <v>0</v>
      </c>
      <c r="AC606" s="106">
        <f t="shared" si="254"/>
        <v>0</v>
      </c>
      <c r="AD606" s="106">
        <f t="shared" si="255"/>
        <v>0</v>
      </c>
      <c r="AE606" s="106">
        <f t="shared" si="256"/>
        <v>0</v>
      </c>
      <c r="AF606" s="172">
        <f t="shared" si="264"/>
        <v>4.7500000000000007E-3</v>
      </c>
      <c r="AG606" s="106">
        <f t="shared" si="257"/>
        <v>1.0000000000000002E-3</v>
      </c>
      <c r="AH606" s="106">
        <f t="shared" si="258"/>
        <v>0</v>
      </c>
      <c r="AI606" s="106">
        <f t="shared" si="259"/>
        <v>0</v>
      </c>
      <c r="AJ606" s="106">
        <f t="shared" si="260"/>
        <v>0</v>
      </c>
      <c r="AK606" s="106">
        <f t="shared" si="268"/>
        <v>5.7499999999999999E-3</v>
      </c>
      <c r="AL606" s="107">
        <f t="shared" si="261"/>
        <v>4.5742499999999993</v>
      </c>
    </row>
    <row r="607" spans="1:38" ht="12.75">
      <c r="A607" s="89">
        <v>19</v>
      </c>
      <c r="B607" s="89">
        <v>37</v>
      </c>
      <c r="C607" s="96">
        <v>0.28499999999999998</v>
      </c>
      <c r="D607" s="96">
        <v>0.3</v>
      </c>
      <c r="E607" s="97">
        <v>2.8</v>
      </c>
      <c r="F607" s="102">
        <f t="shared" si="269"/>
        <v>0.18814802052808419</v>
      </c>
      <c r="G607" s="89">
        <v>15</v>
      </c>
      <c r="H607" s="103">
        <f t="shared" si="248"/>
        <v>26.666666666666664</v>
      </c>
      <c r="I607" s="103">
        <f t="shared" si="249"/>
        <v>0</v>
      </c>
      <c r="J607" s="89" t="s">
        <v>79</v>
      </c>
      <c r="K607" s="89">
        <v>0</v>
      </c>
      <c r="L607" s="97">
        <v>2.8</v>
      </c>
      <c r="X607" s="106">
        <f>L607*VLOOKUP(J607,dimension,2,FALSE)*VLOOKUP(J607,dimension,3,FALSE)*K607</f>
        <v>0</v>
      </c>
      <c r="Y607" s="106">
        <f t="shared" si="250"/>
        <v>0</v>
      </c>
      <c r="Z607" s="106">
        <f t="shared" si="251"/>
        <v>0</v>
      </c>
      <c r="AA607" s="106">
        <f t="shared" si="252"/>
        <v>0</v>
      </c>
      <c r="AB607" s="106">
        <f t="shared" si="253"/>
        <v>0</v>
      </c>
      <c r="AC607" s="106">
        <f t="shared" si="254"/>
        <v>0</v>
      </c>
      <c r="AD607" s="106">
        <f t="shared" si="255"/>
        <v>0</v>
      </c>
      <c r="AE607" s="106">
        <f t="shared" si="256"/>
        <v>0</v>
      </c>
      <c r="AF607" s="172">
        <f t="shared" si="264"/>
        <v>0</v>
      </c>
      <c r="AG607" s="106">
        <f t="shared" si="257"/>
        <v>0</v>
      </c>
      <c r="AH607" s="106">
        <f t="shared" si="258"/>
        <v>0</v>
      </c>
      <c r="AI607" s="106">
        <f t="shared" si="259"/>
        <v>0</v>
      </c>
      <c r="AJ607" s="106">
        <f t="shared" si="260"/>
        <v>0</v>
      </c>
      <c r="AK607" s="106">
        <f>L607*VLOOKUP(J607,dimension,4,FALSE)*VLOOKUP(J607,dimension,5,FALSE)*K607</f>
        <v>0</v>
      </c>
      <c r="AL607" s="107">
        <f t="shared" si="261"/>
        <v>0</v>
      </c>
    </row>
    <row r="608" spans="1:38" ht="12.75">
      <c r="A608" s="89">
        <v>20</v>
      </c>
      <c r="B608" s="89">
        <v>38</v>
      </c>
      <c r="C608" s="96">
        <v>0.27500000000000002</v>
      </c>
      <c r="D608" s="96">
        <v>0.3</v>
      </c>
      <c r="E608" s="97">
        <v>2.7</v>
      </c>
      <c r="F608" s="102">
        <f t="shared" si="269"/>
        <v>0.17527878074696487</v>
      </c>
      <c r="G608" s="89">
        <v>15</v>
      </c>
      <c r="H608" s="103">
        <f t="shared" si="248"/>
        <v>26.666666666666664</v>
      </c>
      <c r="I608" s="103">
        <f t="shared" si="249"/>
        <v>0.89625000000000021</v>
      </c>
      <c r="J608" s="89" t="s">
        <v>74</v>
      </c>
      <c r="K608" s="89">
        <v>1</v>
      </c>
      <c r="L608" s="105">
        <f t="shared" ref="L608:L617" si="270">SUM(M608:V608)</f>
        <v>2.7</v>
      </c>
      <c r="M608" s="89">
        <v>2.39</v>
      </c>
      <c r="R608" s="89">
        <v>0.31</v>
      </c>
      <c r="X608" s="106">
        <f t="shared" ref="X608:X617" si="271">L608*VLOOKUP(J608,dimension,2,FALSE)*VLOOKUP(J608,dimension,3,FALSE)</f>
        <v>8.3160000000000005E-3</v>
      </c>
      <c r="Y608" s="106">
        <f t="shared" si="250"/>
        <v>5.9750000000000011E-3</v>
      </c>
      <c r="Z608" s="106">
        <f t="shared" si="251"/>
        <v>0</v>
      </c>
      <c r="AA608" s="106">
        <f t="shared" si="252"/>
        <v>0</v>
      </c>
      <c r="AB608" s="106">
        <f t="shared" si="253"/>
        <v>0</v>
      </c>
      <c r="AC608" s="106">
        <f t="shared" si="254"/>
        <v>0</v>
      </c>
      <c r="AD608" s="106">
        <f t="shared" si="255"/>
        <v>0</v>
      </c>
      <c r="AE608" s="106">
        <f t="shared" si="256"/>
        <v>0</v>
      </c>
      <c r="AF608" s="172">
        <f t="shared" si="264"/>
        <v>5.9750000000000011E-3</v>
      </c>
      <c r="AG608" s="106">
        <f t="shared" si="257"/>
        <v>0</v>
      </c>
      <c r="AH608" s="106">
        <f t="shared" si="258"/>
        <v>7.7500000000000008E-4</v>
      </c>
      <c r="AI608" s="106">
        <f t="shared" si="259"/>
        <v>0</v>
      </c>
      <c r="AJ608" s="106">
        <f t="shared" si="260"/>
        <v>0</v>
      </c>
      <c r="AK608" s="106">
        <f t="shared" ref="AK608:AK617" si="272">L608*VLOOKUP(J608,dimension,4,FALSE)*VLOOKUP(J608,dimension,5,FALSE)</f>
        <v>6.7500000000000008E-3</v>
      </c>
      <c r="AL608" s="107">
        <f t="shared" si="261"/>
        <v>5.7539249999999997</v>
      </c>
    </row>
    <row r="609" spans="1:38" ht="12.75">
      <c r="A609" s="89">
        <v>20</v>
      </c>
      <c r="B609" s="89">
        <v>38</v>
      </c>
      <c r="C609" s="96">
        <v>0.27500000000000002</v>
      </c>
      <c r="D609" s="96">
        <v>0.3</v>
      </c>
      <c r="E609" s="97">
        <v>2.7</v>
      </c>
      <c r="F609" s="102">
        <f t="shared" si="269"/>
        <v>0.17527878074696487</v>
      </c>
      <c r="G609" s="89">
        <v>15</v>
      </c>
      <c r="H609" s="103">
        <f t="shared" si="248"/>
        <v>26.666666666666664</v>
      </c>
      <c r="I609" s="103">
        <f t="shared" si="249"/>
        <v>1.0125000000000002</v>
      </c>
      <c r="J609" s="89" t="s">
        <v>74</v>
      </c>
      <c r="K609" s="89">
        <v>2</v>
      </c>
      <c r="L609" s="105">
        <f t="shared" si="270"/>
        <v>2.7</v>
      </c>
      <c r="M609" s="89">
        <v>2.7</v>
      </c>
      <c r="X609" s="106">
        <f t="shared" si="271"/>
        <v>8.3160000000000005E-3</v>
      </c>
      <c r="Y609" s="106">
        <f t="shared" si="250"/>
        <v>6.7500000000000008E-3</v>
      </c>
      <c r="Z609" s="106">
        <f t="shared" si="251"/>
        <v>0</v>
      </c>
      <c r="AA609" s="106">
        <f t="shared" si="252"/>
        <v>0</v>
      </c>
      <c r="AB609" s="106">
        <f t="shared" si="253"/>
        <v>0</v>
      </c>
      <c r="AC609" s="106">
        <f t="shared" si="254"/>
        <v>0</v>
      </c>
      <c r="AD609" s="106">
        <f t="shared" si="255"/>
        <v>0</v>
      </c>
      <c r="AE609" s="106">
        <f t="shared" si="256"/>
        <v>0</v>
      </c>
      <c r="AF609" s="172">
        <f t="shared" si="264"/>
        <v>6.7500000000000008E-3</v>
      </c>
      <c r="AG609" s="106">
        <f t="shared" si="257"/>
        <v>0</v>
      </c>
      <c r="AH609" s="106">
        <f t="shared" si="258"/>
        <v>0</v>
      </c>
      <c r="AI609" s="106">
        <f t="shared" si="259"/>
        <v>0</v>
      </c>
      <c r="AJ609" s="106">
        <f t="shared" si="260"/>
        <v>0</v>
      </c>
      <c r="AK609" s="106">
        <f t="shared" si="272"/>
        <v>6.7500000000000008E-3</v>
      </c>
      <c r="AL609" s="107">
        <f t="shared" si="261"/>
        <v>6.5002499999999994</v>
      </c>
    </row>
    <row r="610" spans="1:38" ht="12.75">
      <c r="A610" s="89">
        <v>20</v>
      </c>
      <c r="B610" s="89">
        <v>38</v>
      </c>
      <c r="C610" s="96">
        <v>0.27500000000000002</v>
      </c>
      <c r="D610" s="96">
        <v>0.3</v>
      </c>
      <c r="E610" s="97">
        <v>2.7</v>
      </c>
      <c r="F610" s="102">
        <f t="shared" si="269"/>
        <v>0.17527878074696487</v>
      </c>
      <c r="G610" s="89">
        <v>15</v>
      </c>
      <c r="H610" s="103">
        <f t="shared" si="248"/>
        <v>26.666666666666664</v>
      </c>
      <c r="I610" s="103">
        <f t="shared" si="249"/>
        <v>0.91875000000000018</v>
      </c>
      <c r="J610" s="89" t="s">
        <v>74</v>
      </c>
      <c r="K610" s="89">
        <v>3</v>
      </c>
      <c r="L610" s="105">
        <f t="shared" si="270"/>
        <v>2.7</v>
      </c>
      <c r="M610" s="89">
        <v>2.4500000000000002</v>
      </c>
      <c r="R610" s="89">
        <v>0.25</v>
      </c>
      <c r="X610" s="106">
        <f t="shared" si="271"/>
        <v>8.3160000000000005E-3</v>
      </c>
      <c r="Y610" s="106">
        <f t="shared" si="250"/>
        <v>6.1250000000000011E-3</v>
      </c>
      <c r="Z610" s="106">
        <f t="shared" si="251"/>
        <v>0</v>
      </c>
      <c r="AA610" s="106">
        <f t="shared" si="252"/>
        <v>0</v>
      </c>
      <c r="AB610" s="106">
        <f t="shared" si="253"/>
        <v>0</v>
      </c>
      <c r="AC610" s="106">
        <f t="shared" si="254"/>
        <v>0</v>
      </c>
      <c r="AD610" s="106">
        <f t="shared" si="255"/>
        <v>0</v>
      </c>
      <c r="AE610" s="106">
        <f t="shared" si="256"/>
        <v>0</v>
      </c>
      <c r="AF610" s="172">
        <f t="shared" si="264"/>
        <v>6.1250000000000011E-3</v>
      </c>
      <c r="AG610" s="106">
        <f t="shared" si="257"/>
        <v>0</v>
      </c>
      <c r="AH610" s="106">
        <f t="shared" si="258"/>
        <v>6.2500000000000012E-4</v>
      </c>
      <c r="AI610" s="106">
        <f t="shared" si="259"/>
        <v>0</v>
      </c>
      <c r="AJ610" s="106">
        <f t="shared" si="260"/>
        <v>0</v>
      </c>
      <c r="AK610" s="106">
        <f t="shared" si="272"/>
        <v>6.7500000000000008E-3</v>
      </c>
      <c r="AL610" s="107">
        <f t="shared" si="261"/>
        <v>5.8983749999999997</v>
      </c>
    </row>
    <row r="611" spans="1:38" ht="12.75">
      <c r="A611" s="89">
        <v>20</v>
      </c>
      <c r="B611" s="89">
        <v>38</v>
      </c>
      <c r="C611" s="96">
        <v>0.27500000000000002</v>
      </c>
      <c r="D611" s="96">
        <v>0.3</v>
      </c>
      <c r="E611" s="97">
        <v>2.7</v>
      </c>
      <c r="F611" s="102">
        <f t="shared" si="269"/>
        <v>0.17527878074696487</v>
      </c>
      <c r="G611" s="89">
        <v>15</v>
      </c>
      <c r="H611" s="103">
        <f t="shared" si="248"/>
        <v>26.666666666666664</v>
      </c>
      <c r="I611" s="103">
        <f t="shared" si="249"/>
        <v>0.99750000000000016</v>
      </c>
      <c r="J611" s="89" t="s">
        <v>74</v>
      </c>
      <c r="K611" s="89">
        <v>4</v>
      </c>
      <c r="L611" s="105">
        <f t="shared" si="270"/>
        <v>2.7</v>
      </c>
      <c r="M611" s="89">
        <v>1.8</v>
      </c>
      <c r="Q611" s="89">
        <v>0.04</v>
      </c>
      <c r="V611" s="89">
        <v>0.86</v>
      </c>
      <c r="X611" s="106">
        <f t="shared" si="271"/>
        <v>8.3160000000000005E-3</v>
      </c>
      <c r="Y611" s="106">
        <f t="shared" si="250"/>
        <v>4.5000000000000005E-3</v>
      </c>
      <c r="Z611" s="106">
        <f t="shared" si="251"/>
        <v>0</v>
      </c>
      <c r="AA611" s="106">
        <f t="shared" si="252"/>
        <v>0</v>
      </c>
      <c r="AB611" s="106">
        <f t="shared" si="253"/>
        <v>0</v>
      </c>
      <c r="AC611" s="106">
        <f t="shared" si="254"/>
        <v>0</v>
      </c>
      <c r="AD611" s="106">
        <f t="shared" si="255"/>
        <v>2.1500000000000004E-3</v>
      </c>
      <c r="AE611" s="106">
        <f t="shared" si="256"/>
        <v>0</v>
      </c>
      <c r="AF611" s="172">
        <f t="shared" si="264"/>
        <v>6.6500000000000014E-3</v>
      </c>
      <c r="AG611" s="106">
        <f t="shared" si="257"/>
        <v>1E-4</v>
      </c>
      <c r="AH611" s="106">
        <f t="shared" si="258"/>
        <v>0</v>
      </c>
      <c r="AI611" s="106">
        <f t="shared" si="259"/>
        <v>0</v>
      </c>
      <c r="AJ611" s="106">
        <f t="shared" si="260"/>
        <v>0</v>
      </c>
      <c r="AK611" s="106">
        <f t="shared" si="272"/>
        <v>6.7500000000000008E-3</v>
      </c>
      <c r="AL611" s="107">
        <f t="shared" si="261"/>
        <v>5.9395500000000006</v>
      </c>
    </row>
    <row r="612" spans="1:38" ht="12.75">
      <c r="A612" s="89">
        <v>20</v>
      </c>
      <c r="B612" s="89">
        <v>38</v>
      </c>
      <c r="C612" s="96">
        <v>0.27500000000000002</v>
      </c>
      <c r="D612" s="96">
        <v>0.3</v>
      </c>
      <c r="E612" s="97">
        <v>2.7</v>
      </c>
      <c r="F612" s="102">
        <f t="shared" si="269"/>
        <v>0.17527878074696487</v>
      </c>
      <c r="G612" s="89">
        <v>15</v>
      </c>
      <c r="H612" s="103">
        <f t="shared" si="248"/>
        <v>26.666666666666664</v>
      </c>
      <c r="I612" s="103">
        <f t="shared" si="249"/>
        <v>1.00125</v>
      </c>
      <c r="J612" s="89" t="s">
        <v>74</v>
      </c>
      <c r="K612" s="89">
        <v>5</v>
      </c>
      <c r="L612" s="105">
        <f t="shared" si="270"/>
        <v>2.7</v>
      </c>
      <c r="M612" s="89">
        <v>1.81</v>
      </c>
      <c r="Q612" s="89">
        <v>0.03</v>
      </c>
      <c r="V612" s="89">
        <v>0.86</v>
      </c>
      <c r="X612" s="106">
        <f t="shared" si="271"/>
        <v>8.3160000000000005E-3</v>
      </c>
      <c r="Y612" s="106">
        <f t="shared" si="250"/>
        <v>4.5250000000000004E-3</v>
      </c>
      <c r="Z612" s="106">
        <f t="shared" si="251"/>
        <v>0</v>
      </c>
      <c r="AA612" s="106">
        <f t="shared" si="252"/>
        <v>0</v>
      </c>
      <c r="AB612" s="106">
        <f t="shared" si="253"/>
        <v>0</v>
      </c>
      <c r="AC612" s="106">
        <f t="shared" si="254"/>
        <v>0</v>
      </c>
      <c r="AD612" s="106">
        <f t="shared" si="255"/>
        <v>2.1500000000000004E-3</v>
      </c>
      <c r="AE612" s="106">
        <f t="shared" si="256"/>
        <v>0</v>
      </c>
      <c r="AF612" s="172">
        <f t="shared" si="264"/>
        <v>6.6750000000000004E-3</v>
      </c>
      <c r="AG612" s="106">
        <f t="shared" si="257"/>
        <v>7.5000000000000007E-5</v>
      </c>
      <c r="AH612" s="106">
        <f t="shared" si="258"/>
        <v>0</v>
      </c>
      <c r="AI612" s="106">
        <f t="shared" si="259"/>
        <v>0</v>
      </c>
      <c r="AJ612" s="106">
        <f t="shared" si="260"/>
        <v>0</v>
      </c>
      <c r="AK612" s="106">
        <f t="shared" si="272"/>
        <v>6.7500000000000008E-3</v>
      </c>
      <c r="AL612" s="107">
        <f t="shared" si="261"/>
        <v>5.9636250000000004</v>
      </c>
    </row>
    <row r="613" spans="1:38" ht="12.75">
      <c r="A613" s="89">
        <v>20</v>
      </c>
      <c r="B613" s="89">
        <v>38</v>
      </c>
      <c r="C613" s="96">
        <v>0.27500000000000002</v>
      </c>
      <c r="D613" s="96">
        <v>0.3</v>
      </c>
      <c r="E613" s="97">
        <v>2.7</v>
      </c>
      <c r="F613" s="102">
        <f t="shared" si="269"/>
        <v>0.17527878074696487</v>
      </c>
      <c r="G613" s="89">
        <v>15</v>
      </c>
      <c r="H613" s="103">
        <f t="shared" si="248"/>
        <v>26.666666666666664</v>
      </c>
      <c r="I613" s="103">
        <f t="shared" si="249"/>
        <v>0.94125000000000003</v>
      </c>
      <c r="J613" s="89" t="s">
        <v>74</v>
      </c>
      <c r="K613" s="89">
        <v>6</v>
      </c>
      <c r="L613" s="105">
        <f t="shared" si="270"/>
        <v>2.6999999999999997</v>
      </c>
      <c r="O613" s="89">
        <v>2.5099999999999998</v>
      </c>
      <c r="R613" s="89">
        <v>0.19</v>
      </c>
      <c r="X613" s="106">
        <f t="shared" si="271"/>
        <v>8.3160000000000005E-3</v>
      </c>
      <c r="Y613" s="106">
        <f t="shared" si="250"/>
        <v>0</v>
      </c>
      <c r="Z613" s="106">
        <f t="shared" si="251"/>
        <v>0</v>
      </c>
      <c r="AA613" s="106">
        <f t="shared" si="252"/>
        <v>6.2750000000000002E-3</v>
      </c>
      <c r="AB613" s="106">
        <f t="shared" si="253"/>
        <v>0</v>
      </c>
      <c r="AC613" s="106">
        <f t="shared" si="254"/>
        <v>0</v>
      </c>
      <c r="AD613" s="106">
        <f t="shared" si="255"/>
        <v>0</v>
      </c>
      <c r="AE613" s="106">
        <f t="shared" si="256"/>
        <v>0</v>
      </c>
      <c r="AF613" s="172">
        <f t="shared" si="264"/>
        <v>6.2750000000000002E-3</v>
      </c>
      <c r="AG613" s="106">
        <f t="shared" si="257"/>
        <v>0</v>
      </c>
      <c r="AH613" s="106">
        <f t="shared" si="258"/>
        <v>4.7500000000000011E-4</v>
      </c>
      <c r="AI613" s="106">
        <f t="shared" si="259"/>
        <v>0</v>
      </c>
      <c r="AJ613" s="106">
        <f t="shared" si="260"/>
        <v>0</v>
      </c>
      <c r="AK613" s="106">
        <f t="shared" si="272"/>
        <v>6.7499999999999991E-3</v>
      </c>
      <c r="AL613" s="107">
        <f t="shared" si="261"/>
        <v>5.3651249999999999</v>
      </c>
    </row>
    <row r="614" spans="1:38" ht="12.75">
      <c r="A614" s="89">
        <v>20</v>
      </c>
      <c r="B614" s="89">
        <v>38</v>
      </c>
      <c r="C614" s="96">
        <v>0.27500000000000002</v>
      </c>
      <c r="D614" s="96">
        <v>0.3</v>
      </c>
      <c r="E614" s="97">
        <v>2.7</v>
      </c>
      <c r="F614" s="102">
        <f t="shared" si="269"/>
        <v>0.17527878074696487</v>
      </c>
      <c r="G614" s="89">
        <v>15</v>
      </c>
      <c r="H614" s="103">
        <f t="shared" si="248"/>
        <v>26.666666666666664</v>
      </c>
      <c r="I614" s="103">
        <f t="shared" si="249"/>
        <v>0.89250000000000007</v>
      </c>
      <c r="J614" s="89" t="s">
        <v>78</v>
      </c>
      <c r="K614" s="89">
        <v>1</v>
      </c>
      <c r="L614" s="105">
        <f t="shared" si="270"/>
        <v>2.38</v>
      </c>
      <c r="P614" s="89">
        <v>2.38</v>
      </c>
      <c r="X614" s="106">
        <f t="shared" si="271"/>
        <v>6.6830399999999995E-3</v>
      </c>
      <c r="Y614" s="106">
        <f t="shared" si="250"/>
        <v>0</v>
      </c>
      <c r="Z614" s="106">
        <f t="shared" si="251"/>
        <v>0</v>
      </c>
      <c r="AA614" s="106">
        <f t="shared" si="252"/>
        <v>0</v>
      </c>
      <c r="AB614" s="106">
        <f t="shared" si="253"/>
        <v>5.9500000000000004E-3</v>
      </c>
      <c r="AC614" s="106">
        <f t="shared" si="254"/>
        <v>0</v>
      </c>
      <c r="AD614" s="106">
        <f t="shared" si="255"/>
        <v>0</v>
      </c>
      <c r="AE614" s="106">
        <f t="shared" si="256"/>
        <v>0</v>
      </c>
      <c r="AF614" s="172">
        <f t="shared" si="264"/>
        <v>5.9500000000000004E-3</v>
      </c>
      <c r="AG614" s="106">
        <f t="shared" si="257"/>
        <v>0</v>
      </c>
      <c r="AH614" s="106">
        <f t="shared" si="258"/>
        <v>0</v>
      </c>
      <c r="AI614" s="106">
        <f t="shared" si="259"/>
        <v>0</v>
      </c>
      <c r="AJ614" s="106">
        <f t="shared" si="260"/>
        <v>0</v>
      </c>
      <c r="AK614" s="106">
        <f t="shared" si="272"/>
        <v>5.9500000000000004E-3</v>
      </c>
      <c r="AL614" s="107">
        <f t="shared" si="261"/>
        <v>4.8730499999999992</v>
      </c>
    </row>
    <row r="615" spans="1:38" ht="12.75">
      <c r="A615" s="89">
        <v>20</v>
      </c>
      <c r="B615" s="89">
        <v>38</v>
      </c>
      <c r="C615" s="96">
        <v>0.27500000000000002</v>
      </c>
      <c r="D615" s="96">
        <v>0.3</v>
      </c>
      <c r="E615" s="97">
        <v>2.7</v>
      </c>
      <c r="F615" s="102">
        <f t="shared" si="269"/>
        <v>0.17527878074696487</v>
      </c>
      <c r="G615" s="89">
        <v>15</v>
      </c>
      <c r="H615" s="103">
        <f t="shared" si="248"/>
        <v>26.666666666666664</v>
      </c>
      <c r="I615" s="103">
        <f t="shared" si="249"/>
        <v>0.98250000000000004</v>
      </c>
      <c r="J615" s="89" t="s">
        <v>78</v>
      </c>
      <c r="K615" s="89">
        <v>2</v>
      </c>
      <c r="L615" s="105">
        <f t="shared" si="270"/>
        <v>2.7</v>
      </c>
      <c r="P615" s="89">
        <v>2.62</v>
      </c>
      <c r="R615" s="89">
        <v>0.08</v>
      </c>
      <c r="X615" s="106">
        <f t="shared" si="271"/>
        <v>7.5816E-3</v>
      </c>
      <c r="Y615" s="106">
        <f t="shared" si="250"/>
        <v>0</v>
      </c>
      <c r="Z615" s="106">
        <f t="shared" si="251"/>
        <v>0</v>
      </c>
      <c r="AA615" s="106">
        <f t="shared" si="252"/>
        <v>0</v>
      </c>
      <c r="AB615" s="106">
        <f t="shared" si="253"/>
        <v>6.5500000000000003E-3</v>
      </c>
      <c r="AC615" s="106">
        <f t="shared" si="254"/>
        <v>0</v>
      </c>
      <c r="AD615" s="106">
        <f t="shared" si="255"/>
        <v>0</v>
      </c>
      <c r="AE615" s="106">
        <f t="shared" si="256"/>
        <v>0</v>
      </c>
      <c r="AF615" s="172">
        <f t="shared" si="264"/>
        <v>6.5500000000000003E-3</v>
      </c>
      <c r="AG615" s="106">
        <f t="shared" si="257"/>
        <v>0</v>
      </c>
      <c r="AH615" s="106">
        <f t="shared" si="258"/>
        <v>2.0000000000000001E-4</v>
      </c>
      <c r="AI615" s="106">
        <f t="shared" si="259"/>
        <v>0</v>
      </c>
      <c r="AJ615" s="106">
        <f t="shared" si="260"/>
        <v>0</v>
      </c>
      <c r="AK615" s="106">
        <f t="shared" si="272"/>
        <v>6.7500000000000008E-3</v>
      </c>
      <c r="AL615" s="107">
        <f t="shared" si="261"/>
        <v>5.3644499999999997</v>
      </c>
    </row>
    <row r="616" spans="1:38" ht="12.75">
      <c r="A616" s="89">
        <v>20</v>
      </c>
      <c r="B616" s="89">
        <v>38</v>
      </c>
      <c r="C616" s="96">
        <v>0.27500000000000002</v>
      </c>
      <c r="D616" s="96">
        <v>0.3</v>
      </c>
      <c r="E616" s="97">
        <v>2.7</v>
      </c>
      <c r="F616" s="102">
        <f t="shared" si="269"/>
        <v>0.17527878074696487</v>
      </c>
      <c r="G616" s="89">
        <v>15</v>
      </c>
      <c r="H616" s="103">
        <f t="shared" si="248"/>
        <v>26.666666666666664</v>
      </c>
      <c r="I616" s="103">
        <f t="shared" si="249"/>
        <v>1.0125000000000002</v>
      </c>
      <c r="J616" s="89" t="s">
        <v>78</v>
      </c>
      <c r="K616" s="89">
        <v>3</v>
      </c>
      <c r="L616" s="105">
        <f t="shared" si="270"/>
        <v>2.7</v>
      </c>
      <c r="M616" s="89">
        <v>2.7</v>
      </c>
      <c r="X616" s="106">
        <f t="shared" si="271"/>
        <v>7.5816E-3</v>
      </c>
      <c r="Y616" s="106">
        <f t="shared" si="250"/>
        <v>6.7500000000000008E-3</v>
      </c>
      <c r="Z616" s="106">
        <f t="shared" si="251"/>
        <v>0</v>
      </c>
      <c r="AA616" s="106">
        <f t="shared" si="252"/>
        <v>0</v>
      </c>
      <c r="AB616" s="106">
        <f t="shared" si="253"/>
        <v>0</v>
      </c>
      <c r="AC616" s="106">
        <f t="shared" si="254"/>
        <v>0</v>
      </c>
      <c r="AD616" s="106">
        <f t="shared" si="255"/>
        <v>0</v>
      </c>
      <c r="AE616" s="106">
        <f t="shared" si="256"/>
        <v>0</v>
      </c>
      <c r="AF616" s="172">
        <f t="shared" si="264"/>
        <v>6.7500000000000008E-3</v>
      </c>
      <c r="AG616" s="106">
        <f t="shared" si="257"/>
        <v>0</v>
      </c>
      <c r="AH616" s="106">
        <f t="shared" si="258"/>
        <v>0</v>
      </c>
      <c r="AI616" s="106">
        <f t="shared" si="259"/>
        <v>0</v>
      </c>
      <c r="AJ616" s="106">
        <f t="shared" si="260"/>
        <v>0</v>
      </c>
      <c r="AK616" s="106">
        <f t="shared" si="272"/>
        <v>6.7500000000000008E-3</v>
      </c>
      <c r="AL616" s="107">
        <f t="shared" si="261"/>
        <v>6.5002499999999994</v>
      </c>
    </row>
    <row r="617" spans="1:38" ht="12.75">
      <c r="A617" s="89">
        <v>20</v>
      </c>
      <c r="B617" s="89">
        <v>38</v>
      </c>
      <c r="C617" s="96">
        <v>0.27500000000000002</v>
      </c>
      <c r="D617" s="96">
        <v>0.3</v>
      </c>
      <c r="E617" s="97">
        <v>2.7</v>
      </c>
      <c r="F617" s="102">
        <f t="shared" si="269"/>
        <v>0.17527878074696487</v>
      </c>
      <c r="G617" s="89">
        <v>15</v>
      </c>
      <c r="H617" s="103">
        <f t="shared" si="248"/>
        <v>26.666666666666664</v>
      </c>
      <c r="I617" s="103">
        <f t="shared" si="249"/>
        <v>1.0125000000000002</v>
      </c>
      <c r="J617" s="89" t="s">
        <v>78</v>
      </c>
      <c r="K617" s="89">
        <v>4</v>
      </c>
      <c r="L617" s="105">
        <f t="shared" si="270"/>
        <v>2.7</v>
      </c>
      <c r="M617" s="89">
        <v>2.7</v>
      </c>
      <c r="X617" s="106">
        <f t="shared" si="271"/>
        <v>7.5816E-3</v>
      </c>
      <c r="Y617" s="106">
        <f t="shared" si="250"/>
        <v>6.7500000000000008E-3</v>
      </c>
      <c r="Z617" s="106">
        <f t="shared" si="251"/>
        <v>0</v>
      </c>
      <c r="AA617" s="106">
        <f t="shared" si="252"/>
        <v>0</v>
      </c>
      <c r="AB617" s="106">
        <f t="shared" si="253"/>
        <v>0</v>
      </c>
      <c r="AC617" s="106">
        <f t="shared" si="254"/>
        <v>0</v>
      </c>
      <c r="AD617" s="106">
        <f t="shared" si="255"/>
        <v>0</v>
      </c>
      <c r="AE617" s="106">
        <f t="shared" si="256"/>
        <v>0</v>
      </c>
      <c r="AF617" s="172">
        <f t="shared" si="264"/>
        <v>6.7500000000000008E-3</v>
      </c>
      <c r="AG617" s="106">
        <f t="shared" si="257"/>
        <v>0</v>
      </c>
      <c r="AH617" s="106">
        <f t="shared" si="258"/>
        <v>0</v>
      </c>
      <c r="AI617" s="106">
        <f t="shared" si="259"/>
        <v>0</v>
      </c>
      <c r="AJ617" s="106">
        <f t="shared" si="260"/>
        <v>0</v>
      </c>
      <c r="AK617" s="106">
        <f t="shared" si="272"/>
        <v>6.7500000000000008E-3</v>
      </c>
      <c r="AL617" s="107">
        <f t="shared" si="261"/>
        <v>6.5002499999999994</v>
      </c>
    </row>
    <row r="618" spans="1:38" ht="12.75">
      <c r="A618" s="89">
        <v>20</v>
      </c>
      <c r="B618" s="89">
        <v>38</v>
      </c>
      <c r="C618" s="96">
        <v>0.27500000000000002</v>
      </c>
      <c r="D618" s="96">
        <v>0.3</v>
      </c>
      <c r="E618" s="97">
        <v>2.7</v>
      </c>
      <c r="F618" s="102">
        <f t="shared" si="269"/>
        <v>0.17527878074696487</v>
      </c>
      <c r="G618" s="89">
        <v>15</v>
      </c>
      <c r="H618" s="103">
        <f t="shared" si="248"/>
        <v>26.666666666666664</v>
      </c>
      <c r="I618" s="103">
        <f t="shared" si="249"/>
        <v>0.34425</v>
      </c>
      <c r="J618" s="89" t="s">
        <v>79</v>
      </c>
      <c r="K618" s="89">
        <v>2</v>
      </c>
      <c r="L618" s="97">
        <v>2.7</v>
      </c>
      <c r="X618" s="106">
        <f>L618*VLOOKUP(J618,dimension,2,FALSE)*VLOOKUP(J618,dimension,3,FALSE)*K618</f>
        <v>2.8728E-3</v>
      </c>
      <c r="Y618" s="106">
        <f t="shared" si="250"/>
        <v>0</v>
      </c>
      <c r="Z618" s="106">
        <f t="shared" si="251"/>
        <v>0</v>
      </c>
      <c r="AA618" s="106">
        <f t="shared" si="252"/>
        <v>0</v>
      </c>
      <c r="AB618" s="106">
        <f t="shared" si="253"/>
        <v>0</v>
      </c>
      <c r="AC618" s="106">
        <f t="shared" si="254"/>
        <v>0</v>
      </c>
      <c r="AD618" s="106">
        <f t="shared" si="255"/>
        <v>0</v>
      </c>
      <c r="AE618" s="106">
        <f t="shared" si="256"/>
        <v>2.2950000000000002E-3</v>
      </c>
      <c r="AF618" s="172">
        <f t="shared" si="264"/>
        <v>2.2950000000000002E-3</v>
      </c>
      <c r="AG618" s="106">
        <f t="shared" si="257"/>
        <v>0</v>
      </c>
      <c r="AH618" s="106">
        <f t="shared" si="258"/>
        <v>0</v>
      </c>
      <c r="AI618" s="106">
        <f t="shared" si="259"/>
        <v>0</v>
      </c>
      <c r="AJ618" s="106">
        <f t="shared" si="260"/>
        <v>0</v>
      </c>
      <c r="AK618" s="106">
        <f>L618*VLOOKUP(J618,dimension,4,FALSE)*VLOOKUP(J618,dimension,5,FALSE)*K618</f>
        <v>2.2950000000000002E-3</v>
      </c>
      <c r="AL618" s="107">
        <f t="shared" si="261"/>
        <v>1.9622250000000001</v>
      </c>
    </row>
    <row r="619" spans="1:38" ht="12.75">
      <c r="A619" s="89">
        <v>20</v>
      </c>
      <c r="B619" s="89">
        <v>39</v>
      </c>
      <c r="C619" s="96">
        <v>0.25</v>
      </c>
      <c r="D619" s="96">
        <v>0.27500000000000002</v>
      </c>
      <c r="E619" s="97">
        <v>2.8</v>
      </c>
      <c r="F619" s="102">
        <f t="shared" si="269"/>
        <v>0.15153275815049516</v>
      </c>
      <c r="G619" s="89">
        <v>14.5</v>
      </c>
      <c r="H619" s="103">
        <f t="shared" si="248"/>
        <v>26</v>
      </c>
      <c r="I619" s="103">
        <f t="shared" si="249"/>
        <v>0.96750000000000014</v>
      </c>
      <c r="J619" s="89" t="s">
        <v>74</v>
      </c>
      <c r="K619" s="89">
        <v>1</v>
      </c>
      <c r="L619" s="105">
        <f t="shared" ref="L619:L628" si="273">SUM(M619:V619)</f>
        <v>2.8000000000000003</v>
      </c>
      <c r="M619" s="89">
        <v>2.58</v>
      </c>
      <c r="Q619" s="89">
        <v>0.22</v>
      </c>
      <c r="X619" s="106">
        <f t="shared" ref="X619:X628" si="274">L619*VLOOKUP(J619,dimension,2,FALSE)*VLOOKUP(J619,dimension,3,FALSE)</f>
        <v>8.6240000000000015E-3</v>
      </c>
      <c r="Y619" s="106">
        <f t="shared" si="250"/>
        <v>6.4500000000000009E-3</v>
      </c>
      <c r="Z619" s="106">
        <f t="shared" si="251"/>
        <v>0</v>
      </c>
      <c r="AA619" s="106">
        <f t="shared" si="252"/>
        <v>0</v>
      </c>
      <c r="AB619" s="106">
        <f t="shared" si="253"/>
        <v>0</v>
      </c>
      <c r="AC619" s="106">
        <f t="shared" si="254"/>
        <v>0</v>
      </c>
      <c r="AD619" s="106">
        <f t="shared" si="255"/>
        <v>0</v>
      </c>
      <c r="AE619" s="106">
        <f t="shared" si="256"/>
        <v>0</v>
      </c>
      <c r="AF619" s="172">
        <f t="shared" si="264"/>
        <v>6.4500000000000009E-3</v>
      </c>
      <c r="AG619" s="106">
        <f t="shared" si="257"/>
        <v>5.5000000000000003E-4</v>
      </c>
      <c r="AH619" s="106">
        <f t="shared" si="258"/>
        <v>0</v>
      </c>
      <c r="AI619" s="106">
        <f t="shared" si="259"/>
        <v>0</v>
      </c>
      <c r="AJ619" s="106">
        <f t="shared" si="260"/>
        <v>0</v>
      </c>
      <c r="AK619" s="106">
        <f t="shared" ref="AK619:AK628" si="275">L619*VLOOKUP(J619,dimension,4,FALSE)*VLOOKUP(J619,dimension,5,FALSE)</f>
        <v>7.000000000000001E-3</v>
      </c>
      <c r="AL619" s="107">
        <f t="shared" si="261"/>
        <v>6.2113499999999995</v>
      </c>
    </row>
    <row r="620" spans="1:38" ht="12.75">
      <c r="A620" s="89">
        <v>20</v>
      </c>
      <c r="B620" s="89">
        <v>39</v>
      </c>
      <c r="C620" s="96">
        <v>0.25</v>
      </c>
      <c r="D620" s="96">
        <v>0.27500000000000002</v>
      </c>
      <c r="E620" s="97">
        <v>2.8</v>
      </c>
      <c r="F620" s="102">
        <f t="shared" si="269"/>
        <v>0.15153275815049516</v>
      </c>
      <c r="G620" s="89">
        <v>14.5</v>
      </c>
      <c r="H620" s="103">
        <f t="shared" si="248"/>
        <v>26</v>
      </c>
      <c r="I620" s="103">
        <f t="shared" si="249"/>
        <v>0.95625000000000004</v>
      </c>
      <c r="J620" s="89" t="s">
        <v>74</v>
      </c>
      <c r="K620" s="89">
        <v>2</v>
      </c>
      <c r="L620" s="105">
        <f t="shared" si="273"/>
        <v>2.8</v>
      </c>
      <c r="M620" s="89">
        <v>2.5499999999999998</v>
      </c>
      <c r="Q620" s="89">
        <v>0.25</v>
      </c>
      <c r="X620" s="106">
        <f t="shared" si="274"/>
        <v>8.6239999999999997E-3</v>
      </c>
      <c r="Y620" s="106">
        <f t="shared" si="250"/>
        <v>6.3750000000000005E-3</v>
      </c>
      <c r="Z620" s="106">
        <f t="shared" si="251"/>
        <v>0</v>
      </c>
      <c r="AA620" s="106">
        <f t="shared" si="252"/>
        <v>0</v>
      </c>
      <c r="AB620" s="106">
        <f t="shared" si="253"/>
        <v>0</v>
      </c>
      <c r="AC620" s="106">
        <f t="shared" si="254"/>
        <v>0</v>
      </c>
      <c r="AD620" s="106">
        <f t="shared" si="255"/>
        <v>0</v>
      </c>
      <c r="AE620" s="106">
        <f t="shared" si="256"/>
        <v>0</v>
      </c>
      <c r="AF620" s="172">
        <f t="shared" si="264"/>
        <v>6.3750000000000005E-3</v>
      </c>
      <c r="AG620" s="106">
        <f t="shared" si="257"/>
        <v>6.2500000000000012E-4</v>
      </c>
      <c r="AH620" s="106">
        <f t="shared" si="258"/>
        <v>0</v>
      </c>
      <c r="AI620" s="106">
        <f t="shared" si="259"/>
        <v>0</v>
      </c>
      <c r="AJ620" s="106">
        <f t="shared" si="260"/>
        <v>0</v>
      </c>
      <c r="AK620" s="106">
        <f t="shared" si="275"/>
        <v>6.9999999999999993E-3</v>
      </c>
      <c r="AL620" s="107">
        <f t="shared" si="261"/>
        <v>6.1391249999999991</v>
      </c>
    </row>
    <row r="621" spans="1:38" ht="12.75">
      <c r="A621" s="89">
        <v>20</v>
      </c>
      <c r="B621" s="89">
        <v>39</v>
      </c>
      <c r="C621" s="96">
        <v>0.25</v>
      </c>
      <c r="D621" s="96">
        <v>0.27500000000000002</v>
      </c>
      <c r="E621" s="97">
        <v>2.8</v>
      </c>
      <c r="F621" s="102">
        <f t="shared" si="269"/>
        <v>0.15153275815049516</v>
      </c>
      <c r="G621" s="89">
        <v>14.5</v>
      </c>
      <c r="H621" s="103">
        <f t="shared" si="248"/>
        <v>26</v>
      </c>
      <c r="I621" s="103">
        <f t="shared" si="249"/>
        <v>1.0499999999999998</v>
      </c>
      <c r="J621" s="89" t="s">
        <v>74</v>
      </c>
      <c r="K621" s="89">
        <v>3</v>
      </c>
      <c r="L621" s="105">
        <f t="shared" si="273"/>
        <v>2.8</v>
      </c>
      <c r="P621" s="89">
        <v>2.8</v>
      </c>
      <c r="X621" s="106">
        <f t="shared" si="274"/>
        <v>8.6239999999999997E-3</v>
      </c>
      <c r="Y621" s="106">
        <f t="shared" si="250"/>
        <v>0</v>
      </c>
      <c r="Z621" s="106">
        <f t="shared" si="251"/>
        <v>0</v>
      </c>
      <c r="AA621" s="106">
        <f t="shared" si="252"/>
        <v>0</v>
      </c>
      <c r="AB621" s="106">
        <f t="shared" si="253"/>
        <v>6.9999999999999993E-3</v>
      </c>
      <c r="AC621" s="106">
        <f t="shared" si="254"/>
        <v>0</v>
      </c>
      <c r="AD621" s="106">
        <f t="shared" si="255"/>
        <v>0</v>
      </c>
      <c r="AE621" s="106">
        <f t="shared" si="256"/>
        <v>0</v>
      </c>
      <c r="AF621" s="172">
        <f t="shared" si="264"/>
        <v>6.9999999999999993E-3</v>
      </c>
      <c r="AG621" s="106">
        <f t="shared" si="257"/>
        <v>0</v>
      </c>
      <c r="AH621" s="106">
        <f t="shared" si="258"/>
        <v>0</v>
      </c>
      <c r="AI621" s="106">
        <f t="shared" si="259"/>
        <v>0</v>
      </c>
      <c r="AJ621" s="106">
        <f t="shared" si="260"/>
        <v>0</v>
      </c>
      <c r="AK621" s="106">
        <f t="shared" si="275"/>
        <v>6.9999999999999993E-3</v>
      </c>
      <c r="AL621" s="107">
        <f t="shared" si="261"/>
        <v>5.7329999999999997</v>
      </c>
    </row>
    <row r="622" spans="1:38" ht="12.75">
      <c r="A622" s="89">
        <v>20</v>
      </c>
      <c r="B622" s="89">
        <v>39</v>
      </c>
      <c r="C622" s="96">
        <v>0.25</v>
      </c>
      <c r="D622" s="96">
        <v>0.27500000000000002</v>
      </c>
      <c r="E622" s="97">
        <v>2.8</v>
      </c>
      <c r="F622" s="102">
        <f t="shared" si="269"/>
        <v>0.15153275815049516</v>
      </c>
      <c r="G622" s="89">
        <v>14.5</v>
      </c>
      <c r="H622" s="103">
        <f t="shared" si="248"/>
        <v>26</v>
      </c>
      <c r="I622" s="103">
        <f t="shared" si="249"/>
        <v>0.76781250000000001</v>
      </c>
      <c r="J622" s="89" t="s">
        <v>77</v>
      </c>
      <c r="K622" s="89">
        <v>1</v>
      </c>
      <c r="L622" s="105">
        <f t="shared" si="273"/>
        <v>2.8</v>
      </c>
      <c r="M622" s="89">
        <v>2.73</v>
      </c>
      <c r="R622" s="89">
        <v>7.0000000000000007E-2</v>
      </c>
      <c r="X622" s="106">
        <f t="shared" si="274"/>
        <v>6.5072000000000003E-3</v>
      </c>
      <c r="Y622" s="106">
        <f t="shared" si="250"/>
        <v>5.11875E-3</v>
      </c>
      <c r="Z622" s="106">
        <f t="shared" si="251"/>
        <v>0</v>
      </c>
      <c r="AA622" s="106">
        <f t="shared" si="252"/>
        <v>0</v>
      </c>
      <c r="AB622" s="106">
        <f t="shared" si="253"/>
        <v>0</v>
      </c>
      <c r="AC622" s="106">
        <f t="shared" si="254"/>
        <v>0</v>
      </c>
      <c r="AD622" s="106">
        <f t="shared" si="255"/>
        <v>0</v>
      </c>
      <c r="AE622" s="106">
        <f t="shared" si="256"/>
        <v>0</v>
      </c>
      <c r="AF622" s="172">
        <f t="shared" si="264"/>
        <v>5.11875E-3</v>
      </c>
      <c r="AG622" s="106">
        <f t="shared" si="257"/>
        <v>0</v>
      </c>
      <c r="AH622" s="106">
        <f t="shared" si="258"/>
        <v>1.3125000000000002E-4</v>
      </c>
      <c r="AI622" s="106">
        <f t="shared" si="259"/>
        <v>0</v>
      </c>
      <c r="AJ622" s="106">
        <f t="shared" si="260"/>
        <v>0</v>
      </c>
      <c r="AK622" s="106">
        <f t="shared" si="275"/>
        <v>5.2499999999999995E-3</v>
      </c>
      <c r="AL622" s="107">
        <f t="shared" si="261"/>
        <v>4.8679312499999998</v>
      </c>
    </row>
    <row r="623" spans="1:38" ht="12.75">
      <c r="A623" s="89">
        <v>20</v>
      </c>
      <c r="B623" s="89">
        <v>39</v>
      </c>
      <c r="C623" s="96">
        <v>0.25</v>
      </c>
      <c r="D623" s="96">
        <v>0.27500000000000002</v>
      </c>
      <c r="E623" s="97">
        <v>2.8</v>
      </c>
      <c r="F623" s="102">
        <f t="shared" si="269"/>
        <v>0.15153275815049516</v>
      </c>
      <c r="G623" s="89">
        <v>14.5</v>
      </c>
      <c r="H623" s="103">
        <f t="shared" si="248"/>
        <v>26</v>
      </c>
      <c r="I623" s="103">
        <f t="shared" si="249"/>
        <v>0.7003125</v>
      </c>
      <c r="J623" s="89" t="s">
        <v>77</v>
      </c>
      <c r="K623" s="89">
        <v>2</v>
      </c>
      <c r="L623" s="105">
        <f t="shared" si="273"/>
        <v>2.6</v>
      </c>
      <c r="M623" s="89">
        <v>2.4900000000000002</v>
      </c>
      <c r="R623" s="89">
        <v>0.11</v>
      </c>
      <c r="X623" s="106">
        <f t="shared" si="274"/>
        <v>6.0424000000000007E-3</v>
      </c>
      <c r="Y623" s="106">
        <f t="shared" si="250"/>
        <v>4.6687500000000002E-3</v>
      </c>
      <c r="Z623" s="106">
        <f t="shared" si="251"/>
        <v>0</v>
      </c>
      <c r="AA623" s="106">
        <f t="shared" si="252"/>
        <v>0</v>
      </c>
      <c r="AB623" s="106">
        <f t="shared" si="253"/>
        <v>0</v>
      </c>
      <c r="AC623" s="106">
        <f t="shared" si="254"/>
        <v>0</v>
      </c>
      <c r="AD623" s="106">
        <f t="shared" si="255"/>
        <v>0</v>
      </c>
      <c r="AE623" s="106">
        <f t="shared" si="256"/>
        <v>0</v>
      </c>
      <c r="AF623" s="172">
        <f t="shared" si="264"/>
        <v>4.6687500000000002E-3</v>
      </c>
      <c r="AG623" s="106">
        <f t="shared" si="257"/>
        <v>0</v>
      </c>
      <c r="AH623" s="106">
        <f t="shared" si="258"/>
        <v>2.0625000000000003E-4</v>
      </c>
      <c r="AI623" s="106">
        <f t="shared" si="259"/>
        <v>0</v>
      </c>
      <c r="AJ623" s="106">
        <f t="shared" si="260"/>
        <v>0</v>
      </c>
      <c r="AK623" s="106">
        <f t="shared" si="275"/>
        <v>4.875E-3</v>
      </c>
      <c r="AL623" s="107">
        <f t="shared" si="261"/>
        <v>4.4399812500000007</v>
      </c>
    </row>
    <row r="624" spans="1:38" ht="12.75">
      <c r="A624" s="89">
        <v>20</v>
      </c>
      <c r="B624" s="89">
        <v>39</v>
      </c>
      <c r="C624" s="96">
        <v>0.25</v>
      </c>
      <c r="D624" s="96">
        <v>0.27500000000000002</v>
      </c>
      <c r="E624" s="97">
        <v>2.8</v>
      </c>
      <c r="F624" s="102">
        <f t="shared" si="269"/>
        <v>0.15153275815049516</v>
      </c>
      <c r="G624" s="89">
        <v>14.5</v>
      </c>
      <c r="H624" s="103">
        <f t="shared" si="248"/>
        <v>26</v>
      </c>
      <c r="I624" s="103">
        <f t="shared" si="249"/>
        <v>0.72562499999999996</v>
      </c>
      <c r="J624" s="89" t="s">
        <v>77</v>
      </c>
      <c r="K624" s="89">
        <v>3</v>
      </c>
      <c r="L624" s="105">
        <f t="shared" si="273"/>
        <v>2.8</v>
      </c>
      <c r="M624" s="89">
        <v>1.93</v>
      </c>
      <c r="Q624" s="89">
        <v>0.16</v>
      </c>
      <c r="R624" s="89">
        <v>0.06</v>
      </c>
      <c r="V624" s="89">
        <v>0.65</v>
      </c>
      <c r="X624" s="106">
        <f t="shared" si="274"/>
        <v>6.5072000000000003E-3</v>
      </c>
      <c r="Y624" s="106">
        <f t="shared" si="250"/>
        <v>3.61875E-3</v>
      </c>
      <c r="Z624" s="106">
        <f t="shared" si="251"/>
        <v>0</v>
      </c>
      <c r="AA624" s="106">
        <f t="shared" si="252"/>
        <v>0</v>
      </c>
      <c r="AB624" s="106">
        <f t="shared" si="253"/>
        <v>0</v>
      </c>
      <c r="AC624" s="106">
        <f t="shared" si="254"/>
        <v>0</v>
      </c>
      <c r="AD624" s="106">
        <f t="shared" si="255"/>
        <v>1.21875E-3</v>
      </c>
      <c r="AE624" s="106">
        <f t="shared" si="256"/>
        <v>0</v>
      </c>
      <c r="AF624" s="172">
        <f t="shared" si="264"/>
        <v>4.8374999999999998E-3</v>
      </c>
      <c r="AG624" s="106">
        <f t="shared" si="257"/>
        <v>2.9999999999999997E-4</v>
      </c>
      <c r="AH624" s="106">
        <f t="shared" si="258"/>
        <v>1.125E-4</v>
      </c>
      <c r="AI624" s="106">
        <f t="shared" si="259"/>
        <v>0</v>
      </c>
      <c r="AJ624" s="106">
        <f t="shared" si="260"/>
        <v>0</v>
      </c>
      <c r="AK624" s="106">
        <f t="shared" si="275"/>
        <v>5.2499999999999995E-3</v>
      </c>
      <c r="AL624" s="107">
        <f t="shared" si="261"/>
        <v>4.3664624999999999</v>
      </c>
    </row>
    <row r="625" spans="1:38" ht="12.75">
      <c r="A625" s="89">
        <v>20</v>
      </c>
      <c r="B625" s="89">
        <v>39</v>
      </c>
      <c r="C625" s="96">
        <v>0.25</v>
      </c>
      <c r="D625" s="96">
        <v>0.27500000000000002</v>
      </c>
      <c r="E625" s="97">
        <v>2.8</v>
      </c>
      <c r="F625" s="102">
        <f t="shared" si="269"/>
        <v>0.15153275815049516</v>
      </c>
      <c r="G625" s="89">
        <v>14.5</v>
      </c>
      <c r="H625" s="103">
        <f t="shared" si="248"/>
        <v>26</v>
      </c>
      <c r="I625" s="103">
        <f t="shared" si="249"/>
        <v>0.9900000000000001</v>
      </c>
      <c r="J625" s="89" t="s">
        <v>78</v>
      </c>
      <c r="K625" s="89">
        <v>1</v>
      </c>
      <c r="L625" s="105">
        <f t="shared" si="273"/>
        <v>2.64</v>
      </c>
      <c r="M625" s="89">
        <v>2.64</v>
      </c>
      <c r="X625" s="106">
        <f t="shared" si="274"/>
        <v>7.4131200000000005E-3</v>
      </c>
      <c r="Y625" s="106">
        <f t="shared" si="250"/>
        <v>6.6000000000000008E-3</v>
      </c>
      <c r="Z625" s="106">
        <f t="shared" si="251"/>
        <v>0</v>
      </c>
      <c r="AA625" s="106">
        <f t="shared" si="252"/>
        <v>0</v>
      </c>
      <c r="AB625" s="106">
        <f t="shared" si="253"/>
        <v>0</v>
      </c>
      <c r="AC625" s="106">
        <f t="shared" si="254"/>
        <v>0</v>
      </c>
      <c r="AD625" s="106">
        <f t="shared" si="255"/>
        <v>0</v>
      </c>
      <c r="AE625" s="106">
        <f t="shared" si="256"/>
        <v>0</v>
      </c>
      <c r="AF625" s="172">
        <f t="shared" si="264"/>
        <v>6.6000000000000008E-3</v>
      </c>
      <c r="AG625" s="106">
        <f t="shared" si="257"/>
        <v>0</v>
      </c>
      <c r="AH625" s="106">
        <f t="shared" si="258"/>
        <v>0</v>
      </c>
      <c r="AI625" s="106">
        <f t="shared" si="259"/>
        <v>0</v>
      </c>
      <c r="AJ625" s="106">
        <f t="shared" si="260"/>
        <v>0</v>
      </c>
      <c r="AK625" s="106">
        <f t="shared" si="275"/>
        <v>6.6000000000000008E-3</v>
      </c>
      <c r="AL625" s="107">
        <f t="shared" si="261"/>
        <v>6.3557999999999995</v>
      </c>
    </row>
    <row r="626" spans="1:38" ht="12.75">
      <c r="A626" s="89">
        <v>20</v>
      </c>
      <c r="B626" s="89">
        <v>39</v>
      </c>
      <c r="C626" s="96">
        <v>0.25</v>
      </c>
      <c r="D626" s="96">
        <v>0.27500000000000002</v>
      </c>
      <c r="E626" s="97">
        <v>2.8</v>
      </c>
      <c r="F626" s="102">
        <f t="shared" si="269"/>
        <v>0.15153275815049516</v>
      </c>
      <c r="G626" s="89">
        <v>14.5</v>
      </c>
      <c r="H626" s="103">
        <f t="shared" si="248"/>
        <v>26</v>
      </c>
      <c r="I626" s="103">
        <f t="shared" si="249"/>
        <v>1.0499999999999998</v>
      </c>
      <c r="J626" s="89" t="s">
        <v>78</v>
      </c>
      <c r="K626" s="89">
        <v>2</v>
      </c>
      <c r="L626" s="105">
        <f t="shared" si="273"/>
        <v>2.8</v>
      </c>
      <c r="M626" s="89">
        <v>2.8</v>
      </c>
      <c r="X626" s="106">
        <f t="shared" si="274"/>
        <v>7.8623999999999986E-3</v>
      </c>
      <c r="Y626" s="106">
        <f t="shared" si="250"/>
        <v>6.9999999999999993E-3</v>
      </c>
      <c r="Z626" s="106">
        <f t="shared" si="251"/>
        <v>0</v>
      </c>
      <c r="AA626" s="106">
        <f t="shared" si="252"/>
        <v>0</v>
      </c>
      <c r="AB626" s="106">
        <f t="shared" si="253"/>
        <v>0</v>
      </c>
      <c r="AC626" s="106">
        <f t="shared" si="254"/>
        <v>0</v>
      </c>
      <c r="AD626" s="106">
        <f t="shared" si="255"/>
        <v>0</v>
      </c>
      <c r="AE626" s="106">
        <f t="shared" si="256"/>
        <v>0</v>
      </c>
      <c r="AF626" s="172">
        <f t="shared" si="264"/>
        <v>6.9999999999999993E-3</v>
      </c>
      <c r="AG626" s="106">
        <f t="shared" si="257"/>
        <v>0</v>
      </c>
      <c r="AH626" s="106">
        <f t="shared" si="258"/>
        <v>0</v>
      </c>
      <c r="AI626" s="106">
        <f t="shared" si="259"/>
        <v>0</v>
      </c>
      <c r="AJ626" s="106">
        <f t="shared" si="260"/>
        <v>0</v>
      </c>
      <c r="AK626" s="106">
        <f t="shared" si="275"/>
        <v>6.9999999999999993E-3</v>
      </c>
      <c r="AL626" s="107">
        <f t="shared" si="261"/>
        <v>6.7409999999999988</v>
      </c>
    </row>
    <row r="627" spans="1:38" ht="12.75">
      <c r="A627" s="89">
        <v>20</v>
      </c>
      <c r="B627" s="89">
        <v>39</v>
      </c>
      <c r="C627" s="96">
        <v>0.25</v>
      </c>
      <c r="D627" s="96">
        <v>0.27500000000000002</v>
      </c>
      <c r="E627" s="97">
        <v>2.8</v>
      </c>
      <c r="F627" s="102">
        <f t="shared" si="269"/>
        <v>0.15153275815049516</v>
      </c>
      <c r="G627" s="89">
        <v>14.5</v>
      </c>
      <c r="H627" s="103">
        <f t="shared" si="248"/>
        <v>26</v>
      </c>
      <c r="I627" s="103">
        <f t="shared" si="249"/>
        <v>0.99750000000000005</v>
      </c>
      <c r="J627" s="89" t="s">
        <v>78</v>
      </c>
      <c r="K627" s="89">
        <v>3</v>
      </c>
      <c r="L627" s="105">
        <f t="shared" si="273"/>
        <v>2.8000000000000003</v>
      </c>
      <c r="P627" s="89">
        <v>2.66</v>
      </c>
      <c r="Q627" s="89">
        <v>0.14000000000000001</v>
      </c>
      <c r="X627" s="106">
        <f t="shared" si="274"/>
        <v>7.8624000000000003E-3</v>
      </c>
      <c r="Y627" s="106">
        <f t="shared" si="250"/>
        <v>0</v>
      </c>
      <c r="Z627" s="106">
        <f t="shared" si="251"/>
        <v>0</v>
      </c>
      <c r="AA627" s="106">
        <f t="shared" si="252"/>
        <v>0</v>
      </c>
      <c r="AB627" s="106">
        <f t="shared" si="253"/>
        <v>6.6500000000000005E-3</v>
      </c>
      <c r="AC627" s="106">
        <f t="shared" si="254"/>
        <v>0</v>
      </c>
      <c r="AD627" s="106">
        <f t="shared" si="255"/>
        <v>0</v>
      </c>
      <c r="AE627" s="106">
        <f t="shared" si="256"/>
        <v>0</v>
      </c>
      <c r="AF627" s="172">
        <f t="shared" si="264"/>
        <v>6.6500000000000005E-3</v>
      </c>
      <c r="AG627" s="106">
        <f t="shared" si="257"/>
        <v>3.5000000000000005E-4</v>
      </c>
      <c r="AH627" s="106">
        <f t="shared" si="258"/>
        <v>0</v>
      </c>
      <c r="AI627" s="106">
        <f t="shared" si="259"/>
        <v>0</v>
      </c>
      <c r="AJ627" s="106">
        <f t="shared" si="260"/>
        <v>0</v>
      </c>
      <c r="AK627" s="106">
        <f t="shared" si="275"/>
        <v>7.000000000000001E-3</v>
      </c>
      <c r="AL627" s="107">
        <f t="shared" si="261"/>
        <v>5.4463499999999998</v>
      </c>
    </row>
    <row r="628" spans="1:38" ht="12.75">
      <c r="A628" s="89">
        <v>20</v>
      </c>
      <c r="B628" s="89">
        <v>39</v>
      </c>
      <c r="C628" s="96">
        <v>0.25</v>
      </c>
      <c r="D628" s="96">
        <v>0.27500000000000002</v>
      </c>
      <c r="E628" s="97">
        <v>2.8</v>
      </c>
      <c r="F628" s="102">
        <f t="shared" si="269"/>
        <v>0.15153275815049516</v>
      </c>
      <c r="G628" s="89">
        <v>14.5</v>
      </c>
      <c r="H628" s="103">
        <f t="shared" si="248"/>
        <v>26</v>
      </c>
      <c r="I628" s="103">
        <f t="shared" si="249"/>
        <v>1.0499999999999998</v>
      </c>
      <c r="J628" s="89" t="s">
        <v>78</v>
      </c>
      <c r="K628" s="89">
        <v>4</v>
      </c>
      <c r="L628" s="105">
        <f t="shared" si="273"/>
        <v>2.8</v>
      </c>
      <c r="M628" s="89">
        <v>2.8</v>
      </c>
      <c r="X628" s="106">
        <f t="shared" si="274"/>
        <v>7.8623999999999986E-3</v>
      </c>
      <c r="Y628" s="106">
        <f t="shared" si="250"/>
        <v>6.9999999999999993E-3</v>
      </c>
      <c r="Z628" s="106">
        <f t="shared" si="251"/>
        <v>0</v>
      </c>
      <c r="AA628" s="106">
        <f t="shared" si="252"/>
        <v>0</v>
      </c>
      <c r="AB628" s="106">
        <f t="shared" si="253"/>
        <v>0</v>
      </c>
      <c r="AC628" s="106">
        <f t="shared" si="254"/>
        <v>0</v>
      </c>
      <c r="AD628" s="106">
        <f t="shared" si="255"/>
        <v>0</v>
      </c>
      <c r="AE628" s="106">
        <f t="shared" si="256"/>
        <v>0</v>
      </c>
      <c r="AF628" s="172">
        <f t="shared" si="264"/>
        <v>6.9999999999999993E-3</v>
      </c>
      <c r="AG628" s="106">
        <f t="shared" si="257"/>
        <v>0</v>
      </c>
      <c r="AH628" s="106">
        <f t="shared" si="258"/>
        <v>0</v>
      </c>
      <c r="AI628" s="106">
        <f t="shared" si="259"/>
        <v>0</v>
      </c>
      <c r="AJ628" s="106">
        <f t="shared" si="260"/>
        <v>0</v>
      </c>
      <c r="AK628" s="106">
        <f t="shared" si="275"/>
        <v>6.9999999999999993E-3</v>
      </c>
      <c r="AL628" s="107">
        <f t="shared" si="261"/>
        <v>6.7409999999999988</v>
      </c>
    </row>
    <row r="629" spans="1:38" ht="12.75">
      <c r="A629" s="89">
        <v>20</v>
      </c>
      <c r="B629" s="89">
        <v>39</v>
      </c>
      <c r="C629" s="96">
        <v>0.25</v>
      </c>
      <c r="D629" s="96">
        <v>0.27500000000000002</v>
      </c>
      <c r="E629" s="97">
        <v>2.8</v>
      </c>
      <c r="F629" s="102">
        <f t="shared" si="269"/>
        <v>0.15153275815049516</v>
      </c>
      <c r="G629" s="89">
        <v>14.5</v>
      </c>
      <c r="H629" s="103">
        <f t="shared" si="248"/>
        <v>26</v>
      </c>
      <c r="I629" s="103">
        <f t="shared" si="249"/>
        <v>0.71400000000000008</v>
      </c>
      <c r="J629" s="89" t="s">
        <v>79</v>
      </c>
      <c r="K629" s="89">
        <v>4</v>
      </c>
      <c r="L629" s="97">
        <v>2.8</v>
      </c>
      <c r="X629" s="106">
        <f>L629*VLOOKUP(J629,dimension,2,FALSE)*VLOOKUP(J629,dimension,3,FALSE)*K629</f>
        <v>5.9584E-3</v>
      </c>
      <c r="Y629" s="106">
        <f t="shared" si="250"/>
        <v>0</v>
      </c>
      <c r="Z629" s="106">
        <f t="shared" si="251"/>
        <v>0</v>
      </c>
      <c r="AA629" s="106">
        <f t="shared" si="252"/>
        <v>0</v>
      </c>
      <c r="AB629" s="106">
        <f t="shared" si="253"/>
        <v>0</v>
      </c>
      <c r="AC629" s="106">
        <f t="shared" si="254"/>
        <v>0</v>
      </c>
      <c r="AD629" s="106">
        <f t="shared" si="255"/>
        <v>0</v>
      </c>
      <c r="AE629" s="106">
        <f t="shared" si="256"/>
        <v>4.7600000000000003E-3</v>
      </c>
      <c r="AF629" s="172">
        <f t="shared" si="264"/>
        <v>4.7600000000000003E-3</v>
      </c>
      <c r="AG629" s="106">
        <f t="shared" si="257"/>
        <v>0</v>
      </c>
      <c r="AH629" s="106">
        <f t="shared" si="258"/>
        <v>0</v>
      </c>
      <c r="AI629" s="106">
        <f t="shared" si="259"/>
        <v>0</v>
      </c>
      <c r="AJ629" s="106">
        <f t="shared" si="260"/>
        <v>0</v>
      </c>
      <c r="AK629" s="106">
        <f>L629*VLOOKUP(J629,dimension,4,FALSE)*VLOOKUP(J629,dimension,5,FALSE)*K629</f>
        <v>4.7599999999999995E-3</v>
      </c>
      <c r="AL629" s="107">
        <f t="shared" si="261"/>
        <v>4.0697999999999999</v>
      </c>
    </row>
    <row r="630" spans="1:38" ht="12.75">
      <c r="A630" s="89">
        <v>21</v>
      </c>
      <c r="B630" s="89">
        <v>40</v>
      </c>
      <c r="C630" s="96">
        <v>0.28999999999999998</v>
      </c>
      <c r="D630" s="96">
        <v>0.31</v>
      </c>
      <c r="E630" s="97">
        <v>2.8</v>
      </c>
      <c r="F630" s="102">
        <f t="shared" si="269"/>
        <v>0.19792033717615695</v>
      </c>
      <c r="G630" s="89">
        <v>15</v>
      </c>
      <c r="H630" s="103">
        <f t="shared" si="248"/>
        <v>26.666666666666664</v>
      </c>
      <c r="I630" s="103">
        <f t="shared" si="249"/>
        <v>1.0499999999999998</v>
      </c>
      <c r="J630" s="89" t="s">
        <v>74</v>
      </c>
      <c r="K630" s="89">
        <v>1</v>
      </c>
      <c r="L630" s="105">
        <f t="shared" ref="L630:L643" si="276">SUM(M630:V630)</f>
        <v>2.8</v>
      </c>
      <c r="M630" s="89">
        <v>2.8</v>
      </c>
      <c r="X630" s="106">
        <f t="shared" ref="X630:X643" si="277">L630*VLOOKUP(J630,dimension,2,FALSE)*VLOOKUP(J630,dimension,3,FALSE)</f>
        <v>8.6239999999999997E-3</v>
      </c>
      <c r="Y630" s="106">
        <f t="shared" si="250"/>
        <v>6.9999999999999993E-3</v>
      </c>
      <c r="Z630" s="106">
        <f t="shared" si="251"/>
        <v>0</v>
      </c>
      <c r="AA630" s="106">
        <f t="shared" si="252"/>
        <v>0</v>
      </c>
      <c r="AB630" s="106">
        <f t="shared" si="253"/>
        <v>0</v>
      </c>
      <c r="AC630" s="106">
        <f t="shared" si="254"/>
        <v>0</v>
      </c>
      <c r="AD630" s="106">
        <f t="shared" si="255"/>
        <v>0</v>
      </c>
      <c r="AE630" s="106">
        <f t="shared" si="256"/>
        <v>0</v>
      </c>
      <c r="AF630" s="172">
        <f t="shared" si="264"/>
        <v>6.9999999999999993E-3</v>
      </c>
      <c r="AG630" s="106">
        <f t="shared" si="257"/>
        <v>0</v>
      </c>
      <c r="AH630" s="106">
        <f t="shared" si="258"/>
        <v>0</v>
      </c>
      <c r="AI630" s="106">
        <f t="shared" si="259"/>
        <v>0</v>
      </c>
      <c r="AJ630" s="106">
        <f t="shared" si="260"/>
        <v>0</v>
      </c>
      <c r="AK630" s="106">
        <f t="shared" ref="AK630:AK643" si="278">L630*VLOOKUP(J630,dimension,4,FALSE)*VLOOKUP(J630,dimension,5,FALSE)</f>
        <v>6.9999999999999993E-3</v>
      </c>
      <c r="AL630" s="107">
        <f t="shared" si="261"/>
        <v>6.7409999999999988</v>
      </c>
    </row>
    <row r="631" spans="1:38" ht="12.75">
      <c r="A631" s="89">
        <v>21</v>
      </c>
      <c r="B631" s="89">
        <v>40</v>
      </c>
      <c r="C631" s="96">
        <v>0.28999999999999998</v>
      </c>
      <c r="D631" s="96">
        <v>0.31</v>
      </c>
      <c r="E631" s="97">
        <v>2.8</v>
      </c>
      <c r="F631" s="102">
        <f t="shared" si="269"/>
        <v>0.19792033717615695</v>
      </c>
      <c r="G631" s="89">
        <v>15</v>
      </c>
      <c r="H631" s="103">
        <f t="shared" si="248"/>
        <v>26.666666666666664</v>
      </c>
      <c r="I631" s="103">
        <f t="shared" si="249"/>
        <v>0.99375000000000013</v>
      </c>
      <c r="J631" s="89" t="s">
        <v>74</v>
      </c>
      <c r="K631" s="89">
        <v>2</v>
      </c>
      <c r="L631" s="105">
        <f t="shared" si="276"/>
        <v>2.65</v>
      </c>
      <c r="M631" s="89">
        <v>2.65</v>
      </c>
      <c r="W631" s="89" t="s">
        <v>106</v>
      </c>
      <c r="X631" s="106">
        <f t="shared" si="277"/>
        <v>8.1620000000000009E-3</v>
      </c>
      <c r="Y631" s="106">
        <f t="shared" si="250"/>
        <v>6.6250000000000007E-3</v>
      </c>
      <c r="Z631" s="106">
        <f t="shared" si="251"/>
        <v>0</v>
      </c>
      <c r="AA631" s="106">
        <f t="shared" si="252"/>
        <v>0</v>
      </c>
      <c r="AB631" s="106">
        <f t="shared" si="253"/>
        <v>0</v>
      </c>
      <c r="AC631" s="106">
        <f t="shared" si="254"/>
        <v>0</v>
      </c>
      <c r="AD631" s="106">
        <f t="shared" si="255"/>
        <v>0</v>
      </c>
      <c r="AE631" s="106">
        <f t="shared" si="256"/>
        <v>0</v>
      </c>
      <c r="AF631" s="172">
        <f t="shared" si="264"/>
        <v>6.6250000000000007E-3</v>
      </c>
      <c r="AG631" s="106">
        <f t="shared" si="257"/>
        <v>0</v>
      </c>
      <c r="AH631" s="106">
        <f t="shared" si="258"/>
        <v>0</v>
      </c>
      <c r="AI631" s="106">
        <f t="shared" si="259"/>
        <v>0</v>
      </c>
      <c r="AJ631" s="106">
        <f t="shared" si="260"/>
        <v>0</v>
      </c>
      <c r="AK631" s="106">
        <f t="shared" si="278"/>
        <v>6.6250000000000007E-3</v>
      </c>
      <c r="AL631" s="107">
        <f t="shared" si="261"/>
        <v>6.3798749999999993</v>
      </c>
    </row>
    <row r="632" spans="1:38" ht="12.75">
      <c r="A632" s="89">
        <v>21</v>
      </c>
      <c r="B632" s="89">
        <v>40</v>
      </c>
      <c r="C632" s="96">
        <v>0.28999999999999998</v>
      </c>
      <c r="D632" s="96">
        <v>0.31</v>
      </c>
      <c r="E632" s="97">
        <v>2.8</v>
      </c>
      <c r="F632" s="102">
        <f t="shared" si="269"/>
        <v>0.19792033717615695</v>
      </c>
      <c r="G632" s="89">
        <v>15</v>
      </c>
      <c r="H632" s="103">
        <f t="shared" si="248"/>
        <v>26.666666666666664</v>
      </c>
      <c r="I632" s="103">
        <f t="shared" si="249"/>
        <v>1.0499999999999998</v>
      </c>
      <c r="J632" s="89" t="s">
        <v>74</v>
      </c>
      <c r="K632" s="89">
        <v>3</v>
      </c>
      <c r="L632" s="105">
        <f t="shared" si="276"/>
        <v>2.8</v>
      </c>
      <c r="M632" s="89">
        <v>2.8</v>
      </c>
      <c r="X632" s="106">
        <f t="shared" si="277"/>
        <v>8.6239999999999997E-3</v>
      </c>
      <c r="Y632" s="106">
        <f t="shared" si="250"/>
        <v>6.9999999999999993E-3</v>
      </c>
      <c r="Z632" s="106">
        <f t="shared" si="251"/>
        <v>0</v>
      </c>
      <c r="AA632" s="106">
        <f t="shared" si="252"/>
        <v>0</v>
      </c>
      <c r="AB632" s="106">
        <f t="shared" si="253"/>
        <v>0</v>
      </c>
      <c r="AC632" s="106">
        <f t="shared" si="254"/>
        <v>0</v>
      </c>
      <c r="AD632" s="106">
        <f t="shared" si="255"/>
        <v>0</v>
      </c>
      <c r="AE632" s="106">
        <f t="shared" si="256"/>
        <v>0</v>
      </c>
      <c r="AF632" s="172">
        <f t="shared" si="264"/>
        <v>6.9999999999999993E-3</v>
      </c>
      <c r="AG632" s="106">
        <f t="shared" si="257"/>
        <v>0</v>
      </c>
      <c r="AH632" s="106">
        <f t="shared" si="258"/>
        <v>0</v>
      </c>
      <c r="AI632" s="106">
        <f t="shared" si="259"/>
        <v>0</v>
      </c>
      <c r="AJ632" s="106">
        <f t="shared" si="260"/>
        <v>0</v>
      </c>
      <c r="AK632" s="106">
        <f t="shared" si="278"/>
        <v>6.9999999999999993E-3</v>
      </c>
      <c r="AL632" s="107">
        <f t="shared" si="261"/>
        <v>6.7409999999999988</v>
      </c>
    </row>
    <row r="633" spans="1:38" ht="12.75">
      <c r="A633" s="89">
        <v>21</v>
      </c>
      <c r="B633" s="89">
        <v>40</v>
      </c>
      <c r="C633" s="96">
        <v>0.28999999999999998</v>
      </c>
      <c r="D633" s="96">
        <v>0.31</v>
      </c>
      <c r="E633" s="97">
        <v>2.8</v>
      </c>
      <c r="F633" s="102">
        <f t="shared" si="269"/>
        <v>0.19792033717615695</v>
      </c>
      <c r="G633" s="89">
        <v>15</v>
      </c>
      <c r="H633" s="103">
        <f t="shared" si="248"/>
        <v>26.666666666666664</v>
      </c>
      <c r="I633" s="103">
        <f t="shared" si="249"/>
        <v>0.95250000000000012</v>
      </c>
      <c r="J633" s="89" t="s">
        <v>74</v>
      </c>
      <c r="K633" s="89">
        <v>4</v>
      </c>
      <c r="L633" s="105">
        <f t="shared" si="276"/>
        <v>2.8</v>
      </c>
      <c r="M633" s="89">
        <v>1.2</v>
      </c>
      <c r="N633" s="89">
        <v>1.34</v>
      </c>
      <c r="Q633" s="89">
        <v>0.26</v>
      </c>
      <c r="X633" s="106">
        <f t="shared" si="277"/>
        <v>8.6239999999999997E-3</v>
      </c>
      <c r="Y633" s="106">
        <f t="shared" si="250"/>
        <v>3.0000000000000001E-3</v>
      </c>
      <c r="Z633" s="106">
        <f t="shared" si="251"/>
        <v>3.3500000000000005E-3</v>
      </c>
      <c r="AA633" s="106">
        <f t="shared" si="252"/>
        <v>0</v>
      </c>
      <c r="AB633" s="106">
        <f t="shared" si="253"/>
        <v>0</v>
      </c>
      <c r="AC633" s="106">
        <f t="shared" si="254"/>
        <v>0</v>
      </c>
      <c r="AD633" s="106">
        <f t="shared" si="255"/>
        <v>0</v>
      </c>
      <c r="AE633" s="106">
        <f t="shared" si="256"/>
        <v>0</v>
      </c>
      <c r="AF633" s="172">
        <f t="shared" si="264"/>
        <v>6.3500000000000006E-3</v>
      </c>
      <c r="AG633" s="106">
        <f t="shared" si="257"/>
        <v>6.5000000000000008E-4</v>
      </c>
      <c r="AH633" s="106">
        <f t="shared" si="258"/>
        <v>0</v>
      </c>
      <c r="AI633" s="106">
        <f t="shared" si="259"/>
        <v>0</v>
      </c>
      <c r="AJ633" s="106">
        <f t="shared" si="260"/>
        <v>0</v>
      </c>
      <c r="AK633" s="106">
        <f t="shared" si="278"/>
        <v>6.9999999999999993E-3</v>
      </c>
      <c r="AL633" s="107">
        <f t="shared" si="261"/>
        <v>6.1150500000000001</v>
      </c>
    </row>
    <row r="634" spans="1:38" ht="12.75">
      <c r="A634" s="89">
        <v>21</v>
      </c>
      <c r="B634" s="89">
        <v>40</v>
      </c>
      <c r="C634" s="96">
        <v>0.28999999999999998</v>
      </c>
      <c r="D634" s="96">
        <v>0.31</v>
      </c>
      <c r="E634" s="97">
        <v>2.8</v>
      </c>
      <c r="F634" s="102">
        <f t="shared" si="269"/>
        <v>0.19792033717615695</v>
      </c>
      <c r="G634" s="89">
        <v>15</v>
      </c>
      <c r="H634" s="103">
        <f t="shared" si="248"/>
        <v>26.666666666666664</v>
      </c>
      <c r="I634" s="103">
        <f t="shared" si="249"/>
        <v>0.72562499999999996</v>
      </c>
      <c r="J634" s="89" t="s">
        <v>77</v>
      </c>
      <c r="K634" s="89">
        <v>1</v>
      </c>
      <c r="L634" s="105">
        <f t="shared" si="276"/>
        <v>2.8000000000000003</v>
      </c>
      <c r="M634" s="89">
        <v>2.58</v>
      </c>
      <c r="Q634" s="89">
        <v>0.14000000000000001</v>
      </c>
      <c r="R634" s="89">
        <v>0.08</v>
      </c>
      <c r="X634" s="106">
        <f t="shared" si="277"/>
        <v>6.5072000000000012E-3</v>
      </c>
      <c r="Y634" s="106">
        <f t="shared" si="250"/>
        <v>4.8374999999999998E-3</v>
      </c>
      <c r="Z634" s="106">
        <f t="shared" si="251"/>
        <v>0</v>
      </c>
      <c r="AA634" s="106">
        <f t="shared" si="252"/>
        <v>0</v>
      </c>
      <c r="AB634" s="106">
        <f t="shared" si="253"/>
        <v>0</v>
      </c>
      <c r="AC634" s="106">
        <f t="shared" si="254"/>
        <v>0</v>
      </c>
      <c r="AD634" s="106">
        <f t="shared" si="255"/>
        <v>0</v>
      </c>
      <c r="AE634" s="106">
        <f t="shared" si="256"/>
        <v>0</v>
      </c>
      <c r="AF634" s="172">
        <f t="shared" si="264"/>
        <v>4.8374999999999998E-3</v>
      </c>
      <c r="AG634" s="106">
        <f t="shared" si="257"/>
        <v>2.6250000000000004E-4</v>
      </c>
      <c r="AH634" s="106">
        <f t="shared" si="258"/>
        <v>1.4999999999999999E-4</v>
      </c>
      <c r="AI634" s="106">
        <f t="shared" si="259"/>
        <v>0</v>
      </c>
      <c r="AJ634" s="106">
        <f t="shared" si="260"/>
        <v>0</v>
      </c>
      <c r="AK634" s="106">
        <f t="shared" si="278"/>
        <v>5.2500000000000003E-3</v>
      </c>
      <c r="AL634" s="107">
        <f t="shared" si="261"/>
        <v>4.6004624999999999</v>
      </c>
    </row>
    <row r="635" spans="1:38" ht="12.75">
      <c r="A635" s="89">
        <v>21</v>
      </c>
      <c r="B635" s="89">
        <v>40</v>
      </c>
      <c r="C635" s="96">
        <v>0.28999999999999998</v>
      </c>
      <c r="D635" s="96">
        <v>0.31</v>
      </c>
      <c r="E635" s="97">
        <v>2.8</v>
      </c>
      <c r="F635" s="102">
        <f t="shared" si="269"/>
        <v>0.19792033717615695</v>
      </c>
      <c r="G635" s="89">
        <v>15</v>
      </c>
      <c r="H635" s="103">
        <f t="shared" si="248"/>
        <v>26.666666666666664</v>
      </c>
      <c r="I635" s="103">
        <f t="shared" si="249"/>
        <v>0.4275000000000001</v>
      </c>
      <c r="J635" s="89" t="s">
        <v>77</v>
      </c>
      <c r="K635" s="89">
        <v>2</v>
      </c>
      <c r="L635" s="105">
        <f t="shared" si="276"/>
        <v>2.7199999999999998</v>
      </c>
      <c r="M635" s="89">
        <v>1.52</v>
      </c>
      <c r="R635" s="89">
        <v>0.15</v>
      </c>
      <c r="S635" s="89">
        <v>1.05</v>
      </c>
      <c r="X635" s="106">
        <f t="shared" si="277"/>
        <v>6.3212799999999994E-3</v>
      </c>
      <c r="Y635" s="106">
        <f t="shared" si="250"/>
        <v>2.8500000000000005E-3</v>
      </c>
      <c r="Z635" s="106">
        <f t="shared" si="251"/>
        <v>0</v>
      </c>
      <c r="AA635" s="106">
        <f t="shared" si="252"/>
        <v>0</v>
      </c>
      <c r="AB635" s="106">
        <f t="shared" si="253"/>
        <v>0</v>
      </c>
      <c r="AC635" s="106">
        <f t="shared" si="254"/>
        <v>0</v>
      </c>
      <c r="AD635" s="106">
        <f t="shared" si="255"/>
        <v>0</v>
      </c>
      <c r="AE635" s="106">
        <f t="shared" si="256"/>
        <v>0</v>
      </c>
      <c r="AF635" s="172">
        <f t="shared" si="264"/>
        <v>2.8500000000000005E-3</v>
      </c>
      <c r="AG635" s="106">
        <f t="shared" si="257"/>
        <v>0</v>
      </c>
      <c r="AH635" s="106">
        <f t="shared" si="258"/>
        <v>2.8124999999999998E-4</v>
      </c>
      <c r="AI635" s="106">
        <f t="shared" si="259"/>
        <v>1.96875E-3</v>
      </c>
      <c r="AJ635" s="106">
        <f t="shared" si="260"/>
        <v>0</v>
      </c>
      <c r="AK635" s="106">
        <f t="shared" si="278"/>
        <v>5.0999999999999995E-3</v>
      </c>
      <c r="AL635" s="107">
        <f t="shared" si="261"/>
        <v>2.71035</v>
      </c>
    </row>
    <row r="636" spans="1:38" ht="12.75">
      <c r="A636" s="89">
        <v>21</v>
      </c>
      <c r="B636" s="89">
        <v>40</v>
      </c>
      <c r="C636" s="96">
        <v>0.28999999999999998</v>
      </c>
      <c r="D636" s="96">
        <v>0.31</v>
      </c>
      <c r="E636" s="97">
        <v>2.8</v>
      </c>
      <c r="F636" s="102">
        <f t="shared" si="269"/>
        <v>0.19792033717615695</v>
      </c>
      <c r="G636" s="89">
        <v>15</v>
      </c>
      <c r="H636" s="103">
        <f t="shared" si="248"/>
        <v>26.666666666666664</v>
      </c>
      <c r="I636" s="103">
        <f t="shared" si="249"/>
        <v>0</v>
      </c>
      <c r="J636" s="89" t="s">
        <v>77</v>
      </c>
      <c r="K636" s="89">
        <v>3</v>
      </c>
      <c r="L636" s="105">
        <f t="shared" si="276"/>
        <v>2.5499999999999998</v>
      </c>
      <c r="S636" s="89">
        <v>2.5499999999999998</v>
      </c>
      <c r="X636" s="106">
        <f t="shared" si="277"/>
        <v>5.9261999999999995E-3</v>
      </c>
      <c r="Y636" s="106">
        <f t="shared" si="250"/>
        <v>0</v>
      </c>
      <c r="Z636" s="106">
        <f t="shared" si="251"/>
        <v>0</v>
      </c>
      <c r="AA636" s="106">
        <f t="shared" si="252"/>
        <v>0</v>
      </c>
      <c r="AB636" s="106">
        <f t="shared" si="253"/>
        <v>0</v>
      </c>
      <c r="AC636" s="106">
        <f t="shared" si="254"/>
        <v>0</v>
      </c>
      <c r="AD636" s="106">
        <f t="shared" si="255"/>
        <v>0</v>
      </c>
      <c r="AE636" s="106">
        <f t="shared" si="256"/>
        <v>0</v>
      </c>
      <c r="AF636" s="172">
        <f t="shared" si="264"/>
        <v>0</v>
      </c>
      <c r="AG636" s="106">
        <f t="shared" si="257"/>
        <v>0</v>
      </c>
      <c r="AH636" s="106">
        <f t="shared" si="258"/>
        <v>0</v>
      </c>
      <c r="AI636" s="106">
        <f t="shared" si="259"/>
        <v>4.7812499999999999E-3</v>
      </c>
      <c r="AJ636" s="106">
        <f t="shared" si="260"/>
        <v>0</v>
      </c>
      <c r="AK636" s="106">
        <f t="shared" si="278"/>
        <v>4.7812499999999999E-3</v>
      </c>
      <c r="AL636" s="107">
        <f t="shared" si="261"/>
        <v>0</v>
      </c>
    </row>
    <row r="637" spans="1:38" ht="12.75">
      <c r="A637" s="89">
        <v>21</v>
      </c>
      <c r="B637" s="89">
        <v>40</v>
      </c>
      <c r="C637" s="96">
        <v>0.28999999999999998</v>
      </c>
      <c r="D637" s="96">
        <v>0.31</v>
      </c>
      <c r="E637" s="97">
        <v>2.8</v>
      </c>
      <c r="F637" s="102">
        <f t="shared" si="269"/>
        <v>0.19792033717615695</v>
      </c>
      <c r="G637" s="89">
        <v>15</v>
      </c>
      <c r="H637" s="103">
        <f t="shared" si="248"/>
        <v>26.666666666666664</v>
      </c>
      <c r="I637" s="103">
        <f t="shared" si="249"/>
        <v>0.29531249999999998</v>
      </c>
      <c r="J637" s="89" t="s">
        <v>77</v>
      </c>
      <c r="K637" s="89">
        <v>4</v>
      </c>
      <c r="L637" s="105">
        <f t="shared" si="276"/>
        <v>2.8</v>
      </c>
      <c r="M637" s="89">
        <v>1.05</v>
      </c>
      <c r="S637" s="89">
        <v>1.75</v>
      </c>
      <c r="X637" s="106">
        <f t="shared" si="277"/>
        <v>6.5072000000000003E-3</v>
      </c>
      <c r="Y637" s="106">
        <f t="shared" si="250"/>
        <v>1.96875E-3</v>
      </c>
      <c r="Z637" s="106">
        <f t="shared" si="251"/>
        <v>0</v>
      </c>
      <c r="AA637" s="106">
        <f t="shared" si="252"/>
        <v>0</v>
      </c>
      <c r="AB637" s="106">
        <f t="shared" si="253"/>
        <v>0</v>
      </c>
      <c r="AC637" s="106">
        <f t="shared" si="254"/>
        <v>0</v>
      </c>
      <c r="AD637" s="106">
        <f t="shared" si="255"/>
        <v>0</v>
      </c>
      <c r="AE637" s="106">
        <f t="shared" si="256"/>
        <v>0</v>
      </c>
      <c r="AF637" s="172">
        <f t="shared" si="264"/>
        <v>1.96875E-3</v>
      </c>
      <c r="AG637" s="106">
        <f t="shared" si="257"/>
        <v>0</v>
      </c>
      <c r="AH637" s="106">
        <f t="shared" si="258"/>
        <v>0</v>
      </c>
      <c r="AI637" s="106">
        <f t="shared" si="259"/>
        <v>3.2812500000000003E-3</v>
      </c>
      <c r="AJ637" s="106">
        <f t="shared" si="260"/>
        <v>0</v>
      </c>
      <c r="AK637" s="106">
        <f t="shared" si="278"/>
        <v>5.2499999999999995E-3</v>
      </c>
      <c r="AL637" s="107">
        <f t="shared" si="261"/>
        <v>1.8722812500000001</v>
      </c>
    </row>
    <row r="638" spans="1:38" ht="12.75">
      <c r="A638" s="89">
        <v>21</v>
      </c>
      <c r="B638" s="89">
        <v>40</v>
      </c>
      <c r="C638" s="96">
        <v>0.28999999999999998</v>
      </c>
      <c r="D638" s="96">
        <v>0.31</v>
      </c>
      <c r="E638" s="97">
        <v>2.8</v>
      </c>
      <c r="F638" s="102">
        <f t="shared" si="269"/>
        <v>0.19792033717615695</v>
      </c>
      <c r="G638" s="89">
        <v>15</v>
      </c>
      <c r="H638" s="103">
        <f t="shared" si="248"/>
        <v>26.666666666666664</v>
      </c>
      <c r="I638" s="103">
        <f t="shared" si="249"/>
        <v>0.78749999999999987</v>
      </c>
      <c r="J638" s="89" t="s">
        <v>77</v>
      </c>
      <c r="K638" s="89">
        <v>5</v>
      </c>
      <c r="L638" s="105">
        <f t="shared" si="276"/>
        <v>2.8</v>
      </c>
      <c r="O638" s="89">
        <v>2.8</v>
      </c>
      <c r="X638" s="106">
        <f t="shared" si="277"/>
        <v>6.5072000000000003E-3</v>
      </c>
      <c r="Y638" s="106">
        <f t="shared" si="250"/>
        <v>0</v>
      </c>
      <c r="Z638" s="106">
        <f t="shared" si="251"/>
        <v>0</v>
      </c>
      <c r="AA638" s="106">
        <f t="shared" si="252"/>
        <v>5.2499999999999995E-3</v>
      </c>
      <c r="AB638" s="106">
        <f t="shared" si="253"/>
        <v>0</v>
      </c>
      <c r="AC638" s="106">
        <f t="shared" si="254"/>
        <v>0</v>
      </c>
      <c r="AD638" s="106">
        <f t="shared" si="255"/>
        <v>0</v>
      </c>
      <c r="AE638" s="106">
        <f t="shared" si="256"/>
        <v>0</v>
      </c>
      <c r="AF638" s="172">
        <f t="shared" si="264"/>
        <v>5.2499999999999995E-3</v>
      </c>
      <c r="AG638" s="106">
        <f t="shared" si="257"/>
        <v>0</v>
      </c>
      <c r="AH638" s="106">
        <f t="shared" si="258"/>
        <v>0</v>
      </c>
      <c r="AI638" s="106">
        <f t="shared" si="259"/>
        <v>0</v>
      </c>
      <c r="AJ638" s="106">
        <f t="shared" si="260"/>
        <v>0</v>
      </c>
      <c r="AK638" s="106">
        <f t="shared" si="278"/>
        <v>5.2499999999999995E-3</v>
      </c>
      <c r="AL638" s="107">
        <f t="shared" si="261"/>
        <v>4.4887500000000005</v>
      </c>
    </row>
    <row r="639" spans="1:38" ht="12.75">
      <c r="A639" s="89">
        <v>21</v>
      </c>
      <c r="B639" s="89">
        <v>40</v>
      </c>
      <c r="C639" s="96">
        <v>0.28999999999999998</v>
      </c>
      <c r="D639" s="96">
        <v>0.31</v>
      </c>
      <c r="E639" s="97">
        <v>2.8</v>
      </c>
      <c r="F639" s="102">
        <f t="shared" si="269"/>
        <v>0.19792033717615695</v>
      </c>
      <c r="G639" s="89">
        <v>15</v>
      </c>
      <c r="H639" s="103">
        <f t="shared" si="248"/>
        <v>26.666666666666664</v>
      </c>
      <c r="I639" s="103">
        <f t="shared" si="249"/>
        <v>0.74250000000000005</v>
      </c>
      <c r="J639" s="89" t="s">
        <v>77</v>
      </c>
      <c r="K639" s="89">
        <v>6</v>
      </c>
      <c r="L639" s="105">
        <f t="shared" si="276"/>
        <v>2.71</v>
      </c>
      <c r="M639" s="89">
        <v>2.64</v>
      </c>
      <c r="R639" s="89">
        <v>7.0000000000000007E-2</v>
      </c>
      <c r="X639" s="106">
        <f t="shared" si="277"/>
        <v>6.2980400000000004E-3</v>
      </c>
      <c r="Y639" s="106">
        <f t="shared" si="250"/>
        <v>4.9500000000000004E-3</v>
      </c>
      <c r="Z639" s="106">
        <f t="shared" si="251"/>
        <v>0</v>
      </c>
      <c r="AA639" s="106">
        <f t="shared" si="252"/>
        <v>0</v>
      </c>
      <c r="AB639" s="106">
        <f t="shared" si="253"/>
        <v>0</v>
      </c>
      <c r="AC639" s="106">
        <f t="shared" si="254"/>
        <v>0</v>
      </c>
      <c r="AD639" s="106">
        <f t="shared" si="255"/>
        <v>0</v>
      </c>
      <c r="AE639" s="106">
        <f t="shared" si="256"/>
        <v>0</v>
      </c>
      <c r="AF639" s="172">
        <f t="shared" si="264"/>
        <v>4.9500000000000004E-3</v>
      </c>
      <c r="AG639" s="106">
        <f t="shared" si="257"/>
        <v>0</v>
      </c>
      <c r="AH639" s="106">
        <f t="shared" si="258"/>
        <v>1.3125000000000002E-4</v>
      </c>
      <c r="AI639" s="106">
        <f t="shared" si="259"/>
        <v>0</v>
      </c>
      <c r="AJ639" s="106">
        <f t="shared" si="260"/>
        <v>0</v>
      </c>
      <c r="AK639" s="106">
        <f t="shared" si="278"/>
        <v>5.0812499999999998E-3</v>
      </c>
      <c r="AL639" s="107">
        <f t="shared" si="261"/>
        <v>4.7074500000000006</v>
      </c>
    </row>
    <row r="640" spans="1:38" ht="12.75">
      <c r="A640" s="89">
        <v>21</v>
      </c>
      <c r="B640" s="89">
        <v>40</v>
      </c>
      <c r="C640" s="96">
        <v>0.28999999999999998</v>
      </c>
      <c r="D640" s="96">
        <v>0.31</v>
      </c>
      <c r="E640" s="97">
        <v>2.8</v>
      </c>
      <c r="F640" s="102">
        <f t="shared" si="269"/>
        <v>0.19792033717615695</v>
      </c>
      <c r="G640" s="89">
        <v>15</v>
      </c>
      <c r="H640" s="103">
        <f t="shared" si="248"/>
        <v>26.666666666666664</v>
      </c>
      <c r="I640" s="103">
        <f t="shared" si="249"/>
        <v>0.81000000000000016</v>
      </c>
      <c r="J640" s="89" t="s">
        <v>78</v>
      </c>
      <c r="K640" s="89">
        <v>1</v>
      </c>
      <c r="L640" s="105">
        <f t="shared" si="276"/>
        <v>2.16</v>
      </c>
      <c r="M640" s="89">
        <v>2.16</v>
      </c>
      <c r="X640" s="106">
        <f t="shared" si="277"/>
        <v>6.0652800000000002E-3</v>
      </c>
      <c r="Y640" s="106">
        <f t="shared" si="250"/>
        <v>5.4000000000000012E-3</v>
      </c>
      <c r="Z640" s="106">
        <f t="shared" si="251"/>
        <v>0</v>
      </c>
      <c r="AA640" s="106">
        <f t="shared" si="252"/>
        <v>0</v>
      </c>
      <c r="AB640" s="106">
        <f t="shared" si="253"/>
        <v>0</v>
      </c>
      <c r="AC640" s="106">
        <f t="shared" si="254"/>
        <v>0</v>
      </c>
      <c r="AD640" s="106">
        <f t="shared" si="255"/>
        <v>0</v>
      </c>
      <c r="AE640" s="106">
        <f t="shared" si="256"/>
        <v>0</v>
      </c>
      <c r="AF640" s="172">
        <f t="shared" si="264"/>
        <v>5.4000000000000012E-3</v>
      </c>
      <c r="AG640" s="106">
        <f t="shared" si="257"/>
        <v>0</v>
      </c>
      <c r="AH640" s="106">
        <f t="shared" si="258"/>
        <v>0</v>
      </c>
      <c r="AI640" s="106">
        <f t="shared" si="259"/>
        <v>0</v>
      </c>
      <c r="AJ640" s="106">
        <f t="shared" si="260"/>
        <v>0</v>
      </c>
      <c r="AK640" s="106">
        <f t="shared" si="278"/>
        <v>5.4000000000000012E-3</v>
      </c>
      <c r="AL640" s="107">
        <f t="shared" si="261"/>
        <v>5.2001999999999997</v>
      </c>
    </row>
    <row r="641" spans="1:38" ht="12.75">
      <c r="A641" s="89">
        <v>21</v>
      </c>
      <c r="B641" s="89">
        <v>40</v>
      </c>
      <c r="C641" s="96">
        <v>0.28999999999999998</v>
      </c>
      <c r="D641" s="96">
        <v>0.31</v>
      </c>
      <c r="E641" s="97">
        <v>2.8</v>
      </c>
      <c r="F641" s="102">
        <f t="shared" si="269"/>
        <v>0.19792033717615695</v>
      </c>
      <c r="G641" s="89">
        <v>15</v>
      </c>
      <c r="H641" s="103">
        <f t="shared" si="248"/>
        <v>26.666666666666664</v>
      </c>
      <c r="I641" s="103">
        <f t="shared" si="249"/>
        <v>0.70125000000000004</v>
      </c>
      <c r="J641" s="89" t="s">
        <v>78</v>
      </c>
      <c r="K641" s="89">
        <v>2</v>
      </c>
      <c r="L641" s="105">
        <f t="shared" si="276"/>
        <v>2.8000000000000003</v>
      </c>
      <c r="O641" s="89">
        <v>1.21</v>
      </c>
      <c r="S641" s="89">
        <v>0.93</v>
      </c>
      <c r="V641" s="89">
        <v>0.66</v>
      </c>
      <c r="W641" s="89" t="s">
        <v>105</v>
      </c>
      <c r="X641" s="106">
        <f t="shared" si="277"/>
        <v>7.8624000000000003E-3</v>
      </c>
      <c r="Y641" s="106">
        <f t="shared" si="250"/>
        <v>0</v>
      </c>
      <c r="Z641" s="106">
        <f t="shared" si="251"/>
        <v>0</v>
      </c>
      <c r="AA641" s="106">
        <f t="shared" si="252"/>
        <v>3.0249999999999999E-3</v>
      </c>
      <c r="AB641" s="106">
        <f t="shared" si="253"/>
        <v>0</v>
      </c>
      <c r="AC641" s="106">
        <f t="shared" si="254"/>
        <v>0</v>
      </c>
      <c r="AD641" s="106">
        <f t="shared" si="255"/>
        <v>1.6500000000000002E-3</v>
      </c>
      <c r="AE641" s="106">
        <f t="shared" si="256"/>
        <v>0</v>
      </c>
      <c r="AF641" s="172">
        <f t="shared" si="264"/>
        <v>4.6750000000000003E-3</v>
      </c>
      <c r="AG641" s="106">
        <f t="shared" si="257"/>
        <v>0</v>
      </c>
      <c r="AH641" s="106">
        <f t="shared" si="258"/>
        <v>0</v>
      </c>
      <c r="AI641" s="106">
        <f t="shared" si="259"/>
        <v>2.3250000000000002E-3</v>
      </c>
      <c r="AJ641" s="106">
        <f t="shared" si="260"/>
        <v>0</v>
      </c>
      <c r="AK641" s="106">
        <f t="shared" si="278"/>
        <v>7.000000000000001E-3</v>
      </c>
      <c r="AL641" s="107">
        <f t="shared" si="261"/>
        <v>3.8189250000000006</v>
      </c>
    </row>
    <row r="642" spans="1:38" ht="12.75">
      <c r="A642" s="89">
        <v>21</v>
      </c>
      <c r="B642" s="89">
        <v>40</v>
      </c>
      <c r="C642" s="96">
        <v>0.28999999999999998</v>
      </c>
      <c r="D642" s="96">
        <v>0.31</v>
      </c>
      <c r="E642" s="97">
        <v>2.8</v>
      </c>
      <c r="F642" s="102">
        <f t="shared" si="269"/>
        <v>0.19792033717615695</v>
      </c>
      <c r="G642" s="89">
        <v>15</v>
      </c>
      <c r="H642" s="103">
        <f t="shared" si="248"/>
        <v>26.666666666666664</v>
      </c>
      <c r="I642" s="103">
        <f t="shared" si="249"/>
        <v>0.89250000000000007</v>
      </c>
      <c r="J642" s="89" t="s">
        <v>78</v>
      </c>
      <c r="K642" s="89">
        <v>3</v>
      </c>
      <c r="L642" s="105">
        <f t="shared" si="276"/>
        <v>2.38</v>
      </c>
      <c r="O642" s="89">
        <v>2.38</v>
      </c>
      <c r="X642" s="106">
        <f t="shared" si="277"/>
        <v>6.6830399999999995E-3</v>
      </c>
      <c r="Y642" s="106">
        <f t="shared" si="250"/>
        <v>0</v>
      </c>
      <c r="Z642" s="106">
        <f t="shared" si="251"/>
        <v>0</v>
      </c>
      <c r="AA642" s="106">
        <f t="shared" si="252"/>
        <v>5.9500000000000004E-3</v>
      </c>
      <c r="AB642" s="106">
        <f t="shared" si="253"/>
        <v>0</v>
      </c>
      <c r="AC642" s="106">
        <f t="shared" si="254"/>
        <v>0</v>
      </c>
      <c r="AD642" s="106">
        <f t="shared" si="255"/>
        <v>0</v>
      </c>
      <c r="AE642" s="106">
        <f t="shared" si="256"/>
        <v>0</v>
      </c>
      <c r="AF642" s="172">
        <f t="shared" si="264"/>
        <v>5.9500000000000004E-3</v>
      </c>
      <c r="AG642" s="106">
        <f t="shared" si="257"/>
        <v>0</v>
      </c>
      <c r="AH642" s="106">
        <f t="shared" si="258"/>
        <v>0</v>
      </c>
      <c r="AI642" s="106">
        <f t="shared" si="259"/>
        <v>0</v>
      </c>
      <c r="AJ642" s="106">
        <f t="shared" si="260"/>
        <v>0</v>
      </c>
      <c r="AK642" s="106">
        <f t="shared" si="278"/>
        <v>5.9500000000000004E-3</v>
      </c>
      <c r="AL642" s="107">
        <f t="shared" si="261"/>
        <v>5.08725</v>
      </c>
    </row>
    <row r="643" spans="1:38" ht="12.75">
      <c r="A643" s="89">
        <v>21</v>
      </c>
      <c r="B643" s="89">
        <v>40</v>
      </c>
      <c r="C643" s="96">
        <v>0.28999999999999998</v>
      </c>
      <c r="D643" s="96">
        <v>0.31</v>
      </c>
      <c r="E643" s="97">
        <v>2.8</v>
      </c>
      <c r="F643" s="102">
        <f t="shared" si="269"/>
        <v>0.19792033717615695</v>
      </c>
      <c r="G643" s="89">
        <v>15</v>
      </c>
      <c r="H643" s="103">
        <f t="shared" ref="H643:H706" si="279">SUM(G643,loadTime)/60*costMilling</f>
        <v>26.666666666666664</v>
      </c>
      <c r="I643" s="103">
        <f t="shared" ref="I643:I706" si="280">AF643*KDCost</f>
        <v>0.91875000000000018</v>
      </c>
      <c r="J643" s="89" t="s">
        <v>78</v>
      </c>
      <c r="K643" s="89">
        <v>4</v>
      </c>
      <c r="L643" s="105">
        <f t="shared" si="276"/>
        <v>2.4500000000000002</v>
      </c>
      <c r="P643" s="89">
        <v>2.4500000000000002</v>
      </c>
      <c r="X643" s="106">
        <f t="shared" si="277"/>
        <v>6.8796000000000005E-3</v>
      </c>
      <c r="Y643" s="106">
        <f t="shared" ref="Y643:Y706" si="281">M643*VLOOKUP($J643,dimension,4,FALSE)*VLOOKUP($J643,dimension,5,FALSE)</f>
        <v>0</v>
      </c>
      <c r="Z643" s="106">
        <f t="shared" ref="Z643:Z706" si="282">N643*VLOOKUP($J643,dimension,4,FALSE)*VLOOKUP($J643,dimension,5,FALSE)</f>
        <v>0</v>
      </c>
      <c r="AA643" s="106">
        <f t="shared" ref="AA643:AA706" si="283">O643*VLOOKUP($J643,dimension,4,FALSE)*VLOOKUP($J643,dimension,5,FALSE)</f>
        <v>0</v>
      </c>
      <c r="AB643" s="106">
        <f t="shared" ref="AB643:AB706" si="284">P643*VLOOKUP($J643,dimension,4,FALSE)*VLOOKUP($J643,dimension,5,FALSE)</f>
        <v>6.1250000000000011E-3</v>
      </c>
      <c r="AC643" s="106">
        <f t="shared" ref="AC643:AC706" si="285">U643*VLOOKUP($J643,dimension,4,FALSE)*VLOOKUP($J643,dimension,5,FALSE)</f>
        <v>0</v>
      </c>
      <c r="AD643" s="106">
        <f t="shared" ref="AD643:AD706" si="286">V643*VLOOKUP($J643,dimension,4,FALSE)*VLOOKUP($J643,dimension,5,FALSE)</f>
        <v>0</v>
      </c>
      <c r="AE643" s="106">
        <f t="shared" ref="AE643:AE706" si="287">IF(J643="Fillets",K643*VLOOKUP(J643,dimension,4,FALSE)*VLOOKUP(J643,dimension,5,FALSE),0)*L643</f>
        <v>0</v>
      </c>
      <c r="AF643" s="172">
        <f t="shared" si="264"/>
        <v>6.1250000000000011E-3</v>
      </c>
      <c r="AG643" s="106">
        <f t="shared" ref="AG643:AG706" si="288">Q643*VLOOKUP($J643,dimension,4,FALSE)*VLOOKUP($J643,dimension,5,FALSE)</f>
        <v>0</v>
      </c>
      <c r="AH643" s="106">
        <f t="shared" ref="AH643:AH706" si="289">R643*VLOOKUP($J643,dimension,4,FALSE)*VLOOKUP($J643,dimension,5,FALSE)</f>
        <v>0</v>
      </c>
      <c r="AI643" s="106">
        <f t="shared" ref="AI643:AI706" si="290">S643*VLOOKUP($J643,dimension,4,FALSE)*VLOOKUP($J643,dimension,5,FALSE)</f>
        <v>0</v>
      </c>
      <c r="AJ643" s="106">
        <f t="shared" ref="AJ643:AJ706" si="291">T643*VLOOKUP($J643,dimension,4,FALSE)*VLOOKUP($J643,dimension,5,FALSE)</f>
        <v>0</v>
      </c>
      <c r="AK643" s="106">
        <f t="shared" si="278"/>
        <v>6.1250000000000011E-3</v>
      </c>
      <c r="AL643" s="107">
        <f t="shared" ref="AL643:AL706" si="292">IF(J643="Fillets",AK643*priceFillets,IF(J643="4 x 1",(M643*priceSelect)+(N643*priceSelect)+(O643*priceStandard)+(P643*priceHigh)+(U643*priceShortClear)+(V643*priceLongClear),IF(J643="3 x 1",(M643*priceSelect3)+(N643*priceSelect3)+(O643*priceStandard3)+(P643*priceHigh3)+(U643*priceShortClear3)+(V643*priceLongClear3),IF(J643="2 x 2",(M643*priceSelect2)+(N643*priceSelect2)+(O643*priceStandard2)+(P643*priceHigh2)+(U643*priceShortClear2)+(V643*priceLongClear2),IF(J643="2 x 2",(M643*priceSelect2)+(N643*priceSelect2)+(O643*priceStandard2)+(P643*priceHigh2)+(U643*priceShortClear2)+(V643*priceLongClear2),(M643*priceSelect6)+(N643*priceSelect6)+(O643*priceStandard6)+(P643*priceHigh6)+(U643*priceShortClear6)+(V643*priceLongClear6))))))</f>
        <v>5.016375</v>
      </c>
    </row>
    <row r="644" spans="1:38" ht="12.75">
      <c r="A644" s="89">
        <v>21</v>
      </c>
      <c r="B644" s="89">
        <v>40</v>
      </c>
      <c r="C644" s="96">
        <v>0.28999999999999998</v>
      </c>
      <c r="D644" s="96">
        <v>0.31</v>
      </c>
      <c r="E644" s="97">
        <v>2.8</v>
      </c>
      <c r="F644" s="102">
        <f t="shared" si="269"/>
        <v>0.19792033717615695</v>
      </c>
      <c r="G644" s="89">
        <v>15</v>
      </c>
      <c r="H644" s="103">
        <f t="shared" si="279"/>
        <v>26.666666666666664</v>
      </c>
      <c r="I644" s="103">
        <f t="shared" si="280"/>
        <v>0.71400000000000008</v>
      </c>
      <c r="J644" s="89" t="s">
        <v>79</v>
      </c>
      <c r="K644" s="89">
        <v>4</v>
      </c>
      <c r="L644" s="97">
        <v>2.8</v>
      </c>
      <c r="X644" s="106">
        <f>L644*VLOOKUP(J644,dimension,2,FALSE)*VLOOKUP(J644,dimension,3,FALSE)*K644</f>
        <v>5.9584E-3</v>
      </c>
      <c r="Y644" s="106">
        <f t="shared" si="281"/>
        <v>0</v>
      </c>
      <c r="Z644" s="106">
        <f t="shared" si="282"/>
        <v>0</v>
      </c>
      <c r="AA644" s="106">
        <f t="shared" si="283"/>
        <v>0</v>
      </c>
      <c r="AB644" s="106">
        <f t="shared" si="284"/>
        <v>0</v>
      </c>
      <c r="AC644" s="106">
        <f t="shared" si="285"/>
        <v>0</v>
      </c>
      <c r="AD644" s="106">
        <f t="shared" si="286"/>
        <v>0</v>
      </c>
      <c r="AE644" s="106">
        <f t="shared" si="287"/>
        <v>4.7600000000000003E-3</v>
      </c>
      <c r="AF644" s="172">
        <f t="shared" ref="AF644:AF707" si="293">SUM(Y644:AE644)</f>
        <v>4.7600000000000003E-3</v>
      </c>
      <c r="AG644" s="106">
        <f t="shared" si="288"/>
        <v>0</v>
      </c>
      <c r="AH644" s="106">
        <f t="shared" si="289"/>
        <v>0</v>
      </c>
      <c r="AI644" s="106">
        <f t="shared" si="290"/>
        <v>0</v>
      </c>
      <c r="AJ644" s="106">
        <f t="shared" si="291"/>
        <v>0</v>
      </c>
      <c r="AK644" s="106">
        <f>L644*VLOOKUP(J644,dimension,4,FALSE)*VLOOKUP(J644,dimension,5,FALSE)*K644</f>
        <v>4.7599999999999995E-3</v>
      </c>
      <c r="AL644" s="107">
        <f t="shared" si="292"/>
        <v>4.0697999999999999</v>
      </c>
    </row>
    <row r="645" spans="1:38" ht="12.75">
      <c r="A645" s="89">
        <v>21</v>
      </c>
      <c r="B645" s="89">
        <v>41</v>
      </c>
      <c r="C645" s="96">
        <v>0.31</v>
      </c>
      <c r="D645" s="96">
        <v>0.33</v>
      </c>
      <c r="E645" s="97">
        <v>3.19</v>
      </c>
      <c r="F645" s="102">
        <f t="shared" si="269"/>
        <v>0.25655502246275685</v>
      </c>
      <c r="G645" s="89">
        <v>19.5</v>
      </c>
      <c r="H645" s="103">
        <f t="shared" si="279"/>
        <v>32.666666666666664</v>
      </c>
      <c r="I645" s="103">
        <f t="shared" si="280"/>
        <v>1.0050000000000001</v>
      </c>
      <c r="J645" s="89" t="s">
        <v>74</v>
      </c>
      <c r="K645" s="89">
        <v>1</v>
      </c>
      <c r="L645" s="105">
        <f t="shared" ref="L645:L660" si="294">SUM(M645:V645)</f>
        <v>3.1900000000000004</v>
      </c>
      <c r="P645" s="89">
        <v>2.68</v>
      </c>
      <c r="R645" s="89">
        <v>0.51</v>
      </c>
      <c r="X645" s="106">
        <f t="shared" ref="X645:X660" si="295">L645*VLOOKUP(J645,dimension,2,FALSE)*VLOOKUP(J645,dimension,3,FALSE)</f>
        <v>9.8252000000000009E-3</v>
      </c>
      <c r="Y645" s="106">
        <f t="shared" si="281"/>
        <v>0</v>
      </c>
      <c r="Z645" s="106">
        <f t="shared" si="282"/>
        <v>0</v>
      </c>
      <c r="AA645" s="106">
        <f t="shared" si="283"/>
        <v>0</v>
      </c>
      <c r="AB645" s="106">
        <f t="shared" si="284"/>
        <v>6.7000000000000011E-3</v>
      </c>
      <c r="AC645" s="106">
        <f t="shared" si="285"/>
        <v>0</v>
      </c>
      <c r="AD645" s="106">
        <f t="shared" si="286"/>
        <v>0</v>
      </c>
      <c r="AE645" s="106">
        <f t="shared" si="287"/>
        <v>0</v>
      </c>
      <c r="AF645" s="172">
        <f t="shared" si="293"/>
        <v>6.7000000000000011E-3</v>
      </c>
      <c r="AG645" s="106">
        <f t="shared" si="288"/>
        <v>0</v>
      </c>
      <c r="AH645" s="106">
        <f t="shared" si="289"/>
        <v>1.2750000000000001E-3</v>
      </c>
      <c r="AI645" s="106">
        <f t="shared" si="290"/>
        <v>0</v>
      </c>
      <c r="AJ645" s="106">
        <f t="shared" si="291"/>
        <v>0</v>
      </c>
      <c r="AK645" s="106">
        <f t="shared" ref="AK645:AK660" si="296">L645*VLOOKUP(J645,dimension,4,FALSE)*VLOOKUP(J645,dimension,5,FALSE)</f>
        <v>7.9750000000000012E-3</v>
      </c>
      <c r="AL645" s="107">
        <f t="shared" si="292"/>
        <v>5.4873000000000003</v>
      </c>
    </row>
    <row r="646" spans="1:38" ht="12.75">
      <c r="A646" s="89">
        <v>21</v>
      </c>
      <c r="B646" s="89">
        <v>41</v>
      </c>
      <c r="C646" s="96">
        <v>0.31</v>
      </c>
      <c r="D646" s="96">
        <v>0.33</v>
      </c>
      <c r="E646" s="97">
        <v>3.19</v>
      </c>
      <c r="F646" s="102">
        <f t="shared" si="269"/>
        <v>0.25655502246275685</v>
      </c>
      <c r="G646" s="89">
        <v>19.5</v>
      </c>
      <c r="H646" s="103">
        <f t="shared" si="279"/>
        <v>32.666666666666664</v>
      </c>
      <c r="I646" s="103">
        <f t="shared" si="280"/>
        <v>0.9900000000000001</v>
      </c>
      <c r="J646" s="89" t="s">
        <v>74</v>
      </c>
      <c r="K646" s="89">
        <v>2</v>
      </c>
      <c r="L646" s="105">
        <f t="shared" si="294"/>
        <v>3.19</v>
      </c>
      <c r="P646" s="89">
        <v>2.64</v>
      </c>
      <c r="Q646" s="89">
        <v>0.21</v>
      </c>
      <c r="R646" s="89">
        <v>0.34</v>
      </c>
      <c r="X646" s="106">
        <f t="shared" si="295"/>
        <v>9.8251999999999992E-3</v>
      </c>
      <c r="Y646" s="106">
        <f t="shared" si="281"/>
        <v>0</v>
      </c>
      <c r="Z646" s="106">
        <f t="shared" si="282"/>
        <v>0</v>
      </c>
      <c r="AA646" s="106">
        <f t="shared" si="283"/>
        <v>0</v>
      </c>
      <c r="AB646" s="106">
        <f t="shared" si="284"/>
        <v>6.6000000000000008E-3</v>
      </c>
      <c r="AC646" s="106">
        <f t="shared" si="285"/>
        <v>0</v>
      </c>
      <c r="AD646" s="106">
        <f t="shared" si="286"/>
        <v>0</v>
      </c>
      <c r="AE646" s="106">
        <f t="shared" si="287"/>
        <v>0</v>
      </c>
      <c r="AF646" s="172">
        <f t="shared" si="293"/>
        <v>6.6000000000000008E-3</v>
      </c>
      <c r="AG646" s="106">
        <f t="shared" si="288"/>
        <v>5.2500000000000008E-4</v>
      </c>
      <c r="AH646" s="106">
        <f t="shared" si="289"/>
        <v>8.5000000000000006E-4</v>
      </c>
      <c r="AI646" s="106">
        <f t="shared" si="290"/>
        <v>0</v>
      </c>
      <c r="AJ646" s="106">
        <f t="shared" si="291"/>
        <v>0</v>
      </c>
      <c r="AK646" s="106">
        <f t="shared" si="296"/>
        <v>7.9750000000000012E-3</v>
      </c>
      <c r="AL646" s="107">
        <f t="shared" si="292"/>
        <v>5.4054000000000002</v>
      </c>
    </row>
    <row r="647" spans="1:38" ht="12.75">
      <c r="A647" s="89">
        <v>21</v>
      </c>
      <c r="B647" s="89">
        <v>41</v>
      </c>
      <c r="C647" s="96">
        <v>0.31</v>
      </c>
      <c r="D647" s="96">
        <v>0.33</v>
      </c>
      <c r="E647" s="97">
        <v>3.19</v>
      </c>
      <c r="F647" s="102">
        <f t="shared" si="269"/>
        <v>0.25655502246275685</v>
      </c>
      <c r="G647" s="89">
        <v>19.5</v>
      </c>
      <c r="H647" s="103">
        <f t="shared" si="279"/>
        <v>32.666666666666664</v>
      </c>
      <c r="I647" s="103">
        <f t="shared" si="280"/>
        <v>0</v>
      </c>
      <c r="J647" s="89" t="s">
        <v>74</v>
      </c>
      <c r="K647" s="89">
        <v>3</v>
      </c>
      <c r="L647" s="105">
        <f t="shared" si="294"/>
        <v>3.19</v>
      </c>
      <c r="R647" s="89">
        <v>0.23</v>
      </c>
      <c r="S647" s="89">
        <v>2.96</v>
      </c>
      <c r="X647" s="106">
        <f t="shared" si="295"/>
        <v>9.8251999999999992E-3</v>
      </c>
      <c r="Y647" s="106">
        <f t="shared" si="281"/>
        <v>0</v>
      </c>
      <c r="Z647" s="106">
        <f t="shared" si="282"/>
        <v>0</v>
      </c>
      <c r="AA647" s="106">
        <f t="shared" si="283"/>
        <v>0</v>
      </c>
      <c r="AB647" s="106">
        <f t="shared" si="284"/>
        <v>0</v>
      </c>
      <c r="AC647" s="106">
        <f t="shared" si="285"/>
        <v>0</v>
      </c>
      <c r="AD647" s="106">
        <f t="shared" si="286"/>
        <v>0</v>
      </c>
      <c r="AE647" s="106">
        <f t="shared" si="287"/>
        <v>0</v>
      </c>
      <c r="AF647" s="172">
        <f t="shared" si="293"/>
        <v>0</v>
      </c>
      <c r="AG647" s="106">
        <f t="shared" si="288"/>
        <v>0</v>
      </c>
      <c r="AH647" s="106">
        <f t="shared" si="289"/>
        <v>5.750000000000001E-4</v>
      </c>
      <c r="AI647" s="106">
        <f t="shared" si="290"/>
        <v>7.4000000000000003E-3</v>
      </c>
      <c r="AJ647" s="106">
        <f t="shared" si="291"/>
        <v>0</v>
      </c>
      <c r="AK647" s="106">
        <f t="shared" si="296"/>
        <v>7.9750000000000012E-3</v>
      </c>
      <c r="AL647" s="107">
        <f t="shared" si="292"/>
        <v>0</v>
      </c>
    </row>
    <row r="648" spans="1:38" ht="12.75">
      <c r="A648" s="89">
        <v>21</v>
      </c>
      <c r="B648" s="89">
        <v>41</v>
      </c>
      <c r="C648" s="96">
        <v>0.31</v>
      </c>
      <c r="D648" s="96">
        <v>0.33</v>
      </c>
      <c r="E648" s="97">
        <v>3.19</v>
      </c>
      <c r="F648" s="102">
        <f t="shared" si="269"/>
        <v>0.25655502246275685</v>
      </c>
      <c r="G648" s="89">
        <v>19.5</v>
      </c>
      <c r="H648" s="103">
        <f t="shared" si="279"/>
        <v>32.666666666666664</v>
      </c>
      <c r="I648" s="103">
        <f t="shared" si="280"/>
        <v>0.82500000000000018</v>
      </c>
      <c r="J648" s="89" t="s">
        <v>74</v>
      </c>
      <c r="K648" s="89">
        <v>4</v>
      </c>
      <c r="L648" s="105">
        <f t="shared" si="294"/>
        <v>3.1900000000000004</v>
      </c>
      <c r="O648" s="89">
        <v>2.2000000000000002</v>
      </c>
      <c r="R648" s="89">
        <v>0.18</v>
      </c>
      <c r="S648" s="89">
        <v>0.81</v>
      </c>
      <c r="X648" s="106">
        <f t="shared" si="295"/>
        <v>9.8252000000000009E-3</v>
      </c>
      <c r="Y648" s="106">
        <f t="shared" si="281"/>
        <v>0</v>
      </c>
      <c r="Z648" s="106">
        <f t="shared" si="282"/>
        <v>0</v>
      </c>
      <c r="AA648" s="106">
        <f t="shared" si="283"/>
        <v>5.5000000000000014E-3</v>
      </c>
      <c r="AB648" s="106">
        <f t="shared" si="284"/>
        <v>0</v>
      </c>
      <c r="AC648" s="106">
        <f t="shared" si="285"/>
        <v>0</v>
      </c>
      <c r="AD648" s="106">
        <f t="shared" si="286"/>
        <v>0</v>
      </c>
      <c r="AE648" s="106">
        <f t="shared" si="287"/>
        <v>0</v>
      </c>
      <c r="AF648" s="172">
        <f t="shared" si="293"/>
        <v>5.5000000000000014E-3</v>
      </c>
      <c r="AG648" s="106">
        <f t="shared" si="288"/>
        <v>0</v>
      </c>
      <c r="AH648" s="106">
        <f t="shared" si="289"/>
        <v>4.4999999999999999E-4</v>
      </c>
      <c r="AI648" s="106">
        <f t="shared" si="290"/>
        <v>2.0250000000000003E-3</v>
      </c>
      <c r="AJ648" s="106">
        <f t="shared" si="291"/>
        <v>0</v>
      </c>
      <c r="AK648" s="106">
        <f t="shared" si="296"/>
        <v>7.9750000000000012E-3</v>
      </c>
      <c r="AL648" s="107">
        <f t="shared" si="292"/>
        <v>4.7025000000000006</v>
      </c>
    </row>
    <row r="649" spans="1:38" ht="12.75">
      <c r="A649" s="89">
        <v>21</v>
      </c>
      <c r="B649" s="89">
        <v>41</v>
      </c>
      <c r="C649" s="96">
        <v>0.31</v>
      </c>
      <c r="D649" s="96">
        <v>0.33</v>
      </c>
      <c r="E649" s="97">
        <v>3.19</v>
      </c>
      <c r="F649" s="102">
        <f t="shared" si="269"/>
        <v>0.25655502246275685</v>
      </c>
      <c r="G649" s="89">
        <v>19.5</v>
      </c>
      <c r="H649" s="103">
        <f t="shared" si="279"/>
        <v>32.666666666666664</v>
      </c>
      <c r="I649" s="103">
        <f t="shared" si="280"/>
        <v>0</v>
      </c>
      <c r="J649" s="89" t="s">
        <v>74</v>
      </c>
      <c r="K649" s="89">
        <v>5</v>
      </c>
      <c r="L649" s="105">
        <f t="shared" si="294"/>
        <v>3.19</v>
      </c>
      <c r="S649" s="89">
        <v>3.19</v>
      </c>
      <c r="X649" s="106">
        <f t="shared" si="295"/>
        <v>9.8251999999999992E-3</v>
      </c>
      <c r="Y649" s="106">
        <f t="shared" si="281"/>
        <v>0</v>
      </c>
      <c r="Z649" s="106">
        <f t="shared" si="282"/>
        <v>0</v>
      </c>
      <c r="AA649" s="106">
        <f t="shared" si="283"/>
        <v>0</v>
      </c>
      <c r="AB649" s="106">
        <f t="shared" si="284"/>
        <v>0</v>
      </c>
      <c r="AC649" s="106">
        <f t="shared" si="285"/>
        <v>0</v>
      </c>
      <c r="AD649" s="106">
        <f t="shared" si="286"/>
        <v>0</v>
      </c>
      <c r="AE649" s="106">
        <f t="shared" si="287"/>
        <v>0</v>
      </c>
      <c r="AF649" s="172">
        <f t="shared" si="293"/>
        <v>0</v>
      </c>
      <c r="AG649" s="106">
        <f t="shared" si="288"/>
        <v>0</v>
      </c>
      <c r="AH649" s="106">
        <f t="shared" si="289"/>
        <v>0</v>
      </c>
      <c r="AI649" s="106">
        <f t="shared" si="290"/>
        <v>7.9750000000000012E-3</v>
      </c>
      <c r="AJ649" s="106">
        <f t="shared" si="291"/>
        <v>0</v>
      </c>
      <c r="AK649" s="106">
        <f t="shared" si="296"/>
        <v>7.9750000000000012E-3</v>
      </c>
      <c r="AL649" s="107">
        <f t="shared" si="292"/>
        <v>0</v>
      </c>
    </row>
    <row r="650" spans="1:38" ht="12.75">
      <c r="A650" s="89">
        <v>21</v>
      </c>
      <c r="B650" s="89">
        <v>41</v>
      </c>
      <c r="C650" s="96">
        <v>0.31</v>
      </c>
      <c r="D650" s="96">
        <v>0.33</v>
      </c>
      <c r="E650" s="97">
        <v>3.19</v>
      </c>
      <c r="F650" s="102">
        <f t="shared" si="269"/>
        <v>0.25655502246275685</v>
      </c>
      <c r="G650" s="89">
        <v>19.5</v>
      </c>
      <c r="H650" s="103">
        <f t="shared" si="279"/>
        <v>32.666666666666664</v>
      </c>
      <c r="I650" s="103">
        <f t="shared" si="280"/>
        <v>1.0874999999999999</v>
      </c>
      <c r="J650" s="89" t="s">
        <v>74</v>
      </c>
      <c r="K650" s="89">
        <v>6</v>
      </c>
      <c r="L650" s="105">
        <f t="shared" si="294"/>
        <v>3.19</v>
      </c>
      <c r="O650" s="89">
        <v>2.9</v>
      </c>
      <c r="R650" s="89">
        <v>0.28999999999999998</v>
      </c>
      <c r="X650" s="106">
        <f t="shared" si="295"/>
        <v>9.8251999999999992E-3</v>
      </c>
      <c r="Y650" s="106">
        <f t="shared" si="281"/>
        <v>0</v>
      </c>
      <c r="Z650" s="106">
        <f t="shared" si="282"/>
        <v>0</v>
      </c>
      <c r="AA650" s="106">
        <f t="shared" si="283"/>
        <v>7.2499999999999995E-3</v>
      </c>
      <c r="AB650" s="106">
        <f t="shared" si="284"/>
        <v>0</v>
      </c>
      <c r="AC650" s="106">
        <f t="shared" si="285"/>
        <v>0</v>
      </c>
      <c r="AD650" s="106">
        <f t="shared" si="286"/>
        <v>0</v>
      </c>
      <c r="AE650" s="106">
        <f t="shared" si="287"/>
        <v>0</v>
      </c>
      <c r="AF650" s="172">
        <f t="shared" si="293"/>
        <v>7.2499999999999995E-3</v>
      </c>
      <c r="AG650" s="106">
        <f t="shared" si="288"/>
        <v>0</v>
      </c>
      <c r="AH650" s="106">
        <f t="shared" si="289"/>
        <v>7.2499999999999995E-4</v>
      </c>
      <c r="AI650" s="106">
        <f t="shared" si="290"/>
        <v>0</v>
      </c>
      <c r="AJ650" s="106">
        <f t="shared" si="291"/>
        <v>0</v>
      </c>
      <c r="AK650" s="106">
        <f t="shared" si="296"/>
        <v>7.9750000000000012E-3</v>
      </c>
      <c r="AL650" s="107">
        <f t="shared" si="292"/>
        <v>6.1987500000000004</v>
      </c>
    </row>
    <row r="651" spans="1:38" ht="12.75">
      <c r="A651" s="89">
        <v>21</v>
      </c>
      <c r="B651" s="89">
        <v>41</v>
      </c>
      <c r="C651" s="96">
        <v>0.31</v>
      </c>
      <c r="D651" s="96">
        <v>0.33</v>
      </c>
      <c r="E651" s="97">
        <v>3.19</v>
      </c>
      <c r="F651" s="102">
        <f t="shared" si="269"/>
        <v>0.25655502246275685</v>
      </c>
      <c r="G651" s="89">
        <v>19.5</v>
      </c>
      <c r="H651" s="103">
        <f t="shared" si="279"/>
        <v>32.666666666666664</v>
      </c>
      <c r="I651" s="103">
        <f t="shared" si="280"/>
        <v>1.0725</v>
      </c>
      <c r="J651" s="89" t="s">
        <v>74</v>
      </c>
      <c r="K651" s="89">
        <v>7</v>
      </c>
      <c r="L651" s="105">
        <f t="shared" si="294"/>
        <v>3.19</v>
      </c>
      <c r="O651" s="89">
        <v>2.86</v>
      </c>
      <c r="R651" s="89">
        <v>0.33</v>
      </c>
      <c r="X651" s="106">
        <f t="shared" si="295"/>
        <v>9.8251999999999992E-3</v>
      </c>
      <c r="Y651" s="106">
        <f t="shared" si="281"/>
        <v>0</v>
      </c>
      <c r="Z651" s="106">
        <f t="shared" si="282"/>
        <v>0</v>
      </c>
      <c r="AA651" s="106">
        <f t="shared" si="283"/>
        <v>7.1500000000000001E-3</v>
      </c>
      <c r="AB651" s="106">
        <f t="shared" si="284"/>
        <v>0</v>
      </c>
      <c r="AC651" s="106">
        <f t="shared" si="285"/>
        <v>0</v>
      </c>
      <c r="AD651" s="106">
        <f t="shared" si="286"/>
        <v>0</v>
      </c>
      <c r="AE651" s="106">
        <f t="shared" si="287"/>
        <v>0</v>
      </c>
      <c r="AF651" s="172">
        <f t="shared" si="293"/>
        <v>7.1500000000000001E-3</v>
      </c>
      <c r="AG651" s="106">
        <f t="shared" si="288"/>
        <v>0</v>
      </c>
      <c r="AH651" s="106">
        <f t="shared" si="289"/>
        <v>8.250000000000001E-4</v>
      </c>
      <c r="AI651" s="106">
        <f t="shared" si="290"/>
        <v>0</v>
      </c>
      <c r="AJ651" s="106">
        <f t="shared" si="291"/>
        <v>0</v>
      </c>
      <c r="AK651" s="106">
        <f t="shared" si="296"/>
        <v>7.9750000000000012E-3</v>
      </c>
      <c r="AL651" s="107">
        <f t="shared" si="292"/>
        <v>6.1132499999999999</v>
      </c>
    </row>
    <row r="652" spans="1:38" ht="12.75">
      <c r="A652" s="89">
        <v>21</v>
      </c>
      <c r="B652" s="89">
        <v>41</v>
      </c>
      <c r="C652" s="96">
        <v>0.31</v>
      </c>
      <c r="D652" s="96">
        <v>0.33</v>
      </c>
      <c r="E652" s="97">
        <v>3.19</v>
      </c>
      <c r="F652" s="102">
        <f t="shared" si="269"/>
        <v>0.25655502246275685</v>
      </c>
      <c r="G652" s="89">
        <v>19.5</v>
      </c>
      <c r="H652" s="103">
        <f t="shared" si="279"/>
        <v>32.666666666666664</v>
      </c>
      <c r="I652" s="103">
        <f t="shared" si="280"/>
        <v>1.1174999999999999</v>
      </c>
      <c r="J652" s="89" t="s">
        <v>74</v>
      </c>
      <c r="K652" s="89">
        <v>8</v>
      </c>
      <c r="L652" s="105">
        <f t="shared" si="294"/>
        <v>3.19</v>
      </c>
      <c r="P652" s="89">
        <v>2.98</v>
      </c>
      <c r="R652" s="89">
        <v>0.21</v>
      </c>
      <c r="X652" s="106">
        <f t="shared" si="295"/>
        <v>9.8251999999999992E-3</v>
      </c>
      <c r="Y652" s="106">
        <f t="shared" si="281"/>
        <v>0</v>
      </c>
      <c r="Z652" s="106">
        <f t="shared" si="282"/>
        <v>0</v>
      </c>
      <c r="AA652" s="106">
        <f t="shared" si="283"/>
        <v>0</v>
      </c>
      <c r="AB652" s="106">
        <f t="shared" si="284"/>
        <v>7.45E-3</v>
      </c>
      <c r="AC652" s="106">
        <f t="shared" si="285"/>
        <v>0</v>
      </c>
      <c r="AD652" s="106">
        <f t="shared" si="286"/>
        <v>0</v>
      </c>
      <c r="AE652" s="106">
        <f t="shared" si="287"/>
        <v>0</v>
      </c>
      <c r="AF652" s="172">
        <f t="shared" si="293"/>
        <v>7.45E-3</v>
      </c>
      <c r="AG652" s="106">
        <f t="shared" si="288"/>
        <v>0</v>
      </c>
      <c r="AH652" s="106">
        <f t="shared" si="289"/>
        <v>5.2500000000000008E-4</v>
      </c>
      <c r="AI652" s="106">
        <f t="shared" si="290"/>
        <v>0</v>
      </c>
      <c r="AJ652" s="106">
        <f t="shared" si="291"/>
        <v>0</v>
      </c>
      <c r="AK652" s="106">
        <f t="shared" si="296"/>
        <v>7.9750000000000012E-3</v>
      </c>
      <c r="AL652" s="107">
        <f t="shared" si="292"/>
        <v>6.1015499999999996</v>
      </c>
    </row>
    <row r="653" spans="1:38" ht="12.75">
      <c r="A653" s="89">
        <v>21</v>
      </c>
      <c r="B653" s="89">
        <v>41</v>
      </c>
      <c r="C653" s="96">
        <v>0.31</v>
      </c>
      <c r="D653" s="96">
        <v>0.33</v>
      </c>
      <c r="E653" s="97">
        <v>3.19</v>
      </c>
      <c r="F653" s="102">
        <f t="shared" si="269"/>
        <v>0.25655502246275685</v>
      </c>
      <c r="G653" s="89">
        <v>19.5</v>
      </c>
      <c r="H653" s="103">
        <f t="shared" si="279"/>
        <v>32.666666666666664</v>
      </c>
      <c r="I653" s="103">
        <f t="shared" si="280"/>
        <v>0.43875000000000003</v>
      </c>
      <c r="J653" s="89" t="s">
        <v>74</v>
      </c>
      <c r="K653" s="89">
        <v>9</v>
      </c>
      <c r="L653" s="105">
        <f t="shared" si="294"/>
        <v>3.19</v>
      </c>
      <c r="M653" s="89">
        <v>1.17</v>
      </c>
      <c r="Q653" s="89">
        <v>0.18</v>
      </c>
      <c r="R653" s="89">
        <v>0.31</v>
      </c>
      <c r="S653" s="89">
        <v>1.53</v>
      </c>
      <c r="X653" s="106">
        <f t="shared" si="295"/>
        <v>9.8251999999999992E-3</v>
      </c>
      <c r="Y653" s="106">
        <f t="shared" si="281"/>
        <v>2.9250000000000001E-3</v>
      </c>
      <c r="Z653" s="106">
        <f t="shared" si="282"/>
        <v>0</v>
      </c>
      <c r="AA653" s="106">
        <f t="shared" si="283"/>
        <v>0</v>
      </c>
      <c r="AB653" s="106">
        <f t="shared" si="284"/>
        <v>0</v>
      </c>
      <c r="AC653" s="106">
        <f t="shared" si="285"/>
        <v>0</v>
      </c>
      <c r="AD653" s="106">
        <f t="shared" si="286"/>
        <v>0</v>
      </c>
      <c r="AE653" s="106">
        <f t="shared" si="287"/>
        <v>0</v>
      </c>
      <c r="AF653" s="172">
        <f t="shared" si="293"/>
        <v>2.9250000000000001E-3</v>
      </c>
      <c r="AG653" s="106">
        <f t="shared" si="288"/>
        <v>4.4999999999999999E-4</v>
      </c>
      <c r="AH653" s="106">
        <f t="shared" si="289"/>
        <v>7.7500000000000008E-4</v>
      </c>
      <c r="AI653" s="106">
        <f t="shared" si="290"/>
        <v>3.8250000000000007E-3</v>
      </c>
      <c r="AJ653" s="106">
        <f t="shared" si="291"/>
        <v>0</v>
      </c>
      <c r="AK653" s="106">
        <f t="shared" si="296"/>
        <v>7.9750000000000012E-3</v>
      </c>
      <c r="AL653" s="107">
        <f t="shared" si="292"/>
        <v>2.8167749999999994</v>
      </c>
    </row>
    <row r="654" spans="1:38" ht="12.75">
      <c r="A654" s="89">
        <v>21</v>
      </c>
      <c r="B654" s="89">
        <v>41</v>
      </c>
      <c r="C654" s="96">
        <v>0.31</v>
      </c>
      <c r="D654" s="96">
        <v>0.33</v>
      </c>
      <c r="E654" s="97">
        <v>3.19</v>
      </c>
      <c r="F654" s="102">
        <f t="shared" si="269"/>
        <v>0.25655502246275685</v>
      </c>
      <c r="G654" s="89">
        <v>19.5</v>
      </c>
      <c r="H654" s="103">
        <f t="shared" si="279"/>
        <v>32.666666666666664</v>
      </c>
      <c r="I654" s="103">
        <f t="shared" si="280"/>
        <v>1.0574999999999999</v>
      </c>
      <c r="J654" s="89" t="s">
        <v>74</v>
      </c>
      <c r="K654" s="89">
        <v>10</v>
      </c>
      <c r="L654" s="105">
        <f t="shared" si="294"/>
        <v>3.19</v>
      </c>
      <c r="M654" s="89">
        <v>2.82</v>
      </c>
      <c r="R654" s="89">
        <v>0.37</v>
      </c>
      <c r="X654" s="106">
        <f t="shared" si="295"/>
        <v>9.8251999999999992E-3</v>
      </c>
      <c r="Y654" s="106">
        <f t="shared" si="281"/>
        <v>7.0499999999999998E-3</v>
      </c>
      <c r="Z654" s="106">
        <f t="shared" si="282"/>
        <v>0</v>
      </c>
      <c r="AA654" s="106">
        <f t="shared" si="283"/>
        <v>0</v>
      </c>
      <c r="AB654" s="106">
        <f t="shared" si="284"/>
        <v>0</v>
      </c>
      <c r="AC654" s="106">
        <f t="shared" si="285"/>
        <v>0</v>
      </c>
      <c r="AD654" s="106">
        <f t="shared" si="286"/>
        <v>0</v>
      </c>
      <c r="AE654" s="106">
        <f t="shared" si="287"/>
        <v>0</v>
      </c>
      <c r="AF654" s="172">
        <f t="shared" si="293"/>
        <v>7.0499999999999998E-3</v>
      </c>
      <c r="AG654" s="106">
        <f t="shared" si="288"/>
        <v>0</v>
      </c>
      <c r="AH654" s="106">
        <f t="shared" si="289"/>
        <v>9.2500000000000004E-4</v>
      </c>
      <c r="AI654" s="106">
        <f t="shared" si="290"/>
        <v>0</v>
      </c>
      <c r="AJ654" s="106">
        <f t="shared" si="291"/>
        <v>0</v>
      </c>
      <c r="AK654" s="106">
        <f t="shared" si="296"/>
        <v>7.9750000000000012E-3</v>
      </c>
      <c r="AL654" s="107">
        <f t="shared" si="292"/>
        <v>6.7891499999999994</v>
      </c>
    </row>
    <row r="655" spans="1:38" ht="12.75">
      <c r="A655" s="89">
        <v>21</v>
      </c>
      <c r="B655" s="89">
        <v>41</v>
      </c>
      <c r="C655" s="96">
        <v>0.31</v>
      </c>
      <c r="D655" s="96">
        <v>0.33</v>
      </c>
      <c r="E655" s="97">
        <v>3.19</v>
      </c>
      <c r="F655" s="102">
        <f t="shared" si="269"/>
        <v>0.25655502246275685</v>
      </c>
      <c r="G655" s="89">
        <v>19.5</v>
      </c>
      <c r="H655" s="103">
        <f t="shared" si="279"/>
        <v>32.666666666666664</v>
      </c>
      <c r="I655" s="103">
        <f t="shared" si="280"/>
        <v>1.0462500000000001</v>
      </c>
      <c r="J655" s="89" t="s">
        <v>74</v>
      </c>
      <c r="K655" s="89">
        <v>11</v>
      </c>
      <c r="L655" s="105">
        <f t="shared" si="294"/>
        <v>3.19</v>
      </c>
      <c r="M655" s="89">
        <v>2.79</v>
      </c>
      <c r="R655" s="89">
        <v>0.4</v>
      </c>
      <c r="X655" s="106">
        <f t="shared" si="295"/>
        <v>9.8251999999999992E-3</v>
      </c>
      <c r="Y655" s="106">
        <f t="shared" si="281"/>
        <v>6.9750000000000012E-3</v>
      </c>
      <c r="Z655" s="106">
        <f t="shared" si="282"/>
        <v>0</v>
      </c>
      <c r="AA655" s="106">
        <f t="shared" si="283"/>
        <v>0</v>
      </c>
      <c r="AB655" s="106">
        <f t="shared" si="284"/>
        <v>0</v>
      </c>
      <c r="AC655" s="106">
        <f t="shared" si="285"/>
        <v>0</v>
      </c>
      <c r="AD655" s="106">
        <f t="shared" si="286"/>
        <v>0</v>
      </c>
      <c r="AE655" s="106">
        <f t="shared" si="287"/>
        <v>0</v>
      </c>
      <c r="AF655" s="172">
        <f t="shared" si="293"/>
        <v>6.9750000000000012E-3</v>
      </c>
      <c r="AG655" s="106">
        <f t="shared" si="288"/>
        <v>0</v>
      </c>
      <c r="AH655" s="106">
        <f t="shared" si="289"/>
        <v>1.0000000000000002E-3</v>
      </c>
      <c r="AI655" s="106">
        <f t="shared" si="290"/>
        <v>0</v>
      </c>
      <c r="AJ655" s="106">
        <f t="shared" si="291"/>
        <v>0</v>
      </c>
      <c r="AK655" s="106">
        <f t="shared" si="296"/>
        <v>7.9750000000000012E-3</v>
      </c>
      <c r="AL655" s="107">
        <f t="shared" si="292"/>
        <v>6.7169249999999998</v>
      </c>
    </row>
    <row r="656" spans="1:38" ht="12.75">
      <c r="A656" s="89">
        <v>21</v>
      </c>
      <c r="B656" s="89">
        <v>41</v>
      </c>
      <c r="C656" s="96">
        <v>0.31</v>
      </c>
      <c r="D656" s="96">
        <v>0.33</v>
      </c>
      <c r="E656" s="97">
        <v>3.19</v>
      </c>
      <c r="F656" s="102">
        <f t="shared" si="269"/>
        <v>0.25655502246275685</v>
      </c>
      <c r="G656" s="89">
        <v>19.5</v>
      </c>
      <c r="H656" s="103">
        <f t="shared" si="279"/>
        <v>32.666666666666664</v>
      </c>
      <c r="I656" s="103">
        <f t="shared" si="280"/>
        <v>0.85499999999999998</v>
      </c>
      <c r="J656" s="89" t="s">
        <v>77</v>
      </c>
      <c r="K656" s="89">
        <v>1</v>
      </c>
      <c r="L656" s="105">
        <f t="shared" si="294"/>
        <v>3.19</v>
      </c>
      <c r="M656" s="89">
        <v>1.3</v>
      </c>
      <c r="N656" s="89">
        <v>1.74</v>
      </c>
      <c r="Q656" s="89">
        <v>0.04</v>
      </c>
      <c r="R656" s="89">
        <v>0.11</v>
      </c>
      <c r="W656" s="89" t="s">
        <v>105</v>
      </c>
      <c r="X656" s="106">
        <f t="shared" si="295"/>
        <v>7.4135600000000005E-3</v>
      </c>
      <c r="Y656" s="106">
        <f t="shared" si="281"/>
        <v>2.4375E-3</v>
      </c>
      <c r="Z656" s="106">
        <f t="shared" si="282"/>
        <v>3.2625000000000002E-3</v>
      </c>
      <c r="AA656" s="106">
        <f t="shared" si="283"/>
        <v>0</v>
      </c>
      <c r="AB656" s="106">
        <f t="shared" si="284"/>
        <v>0</v>
      </c>
      <c r="AC656" s="106">
        <f t="shared" si="285"/>
        <v>0</v>
      </c>
      <c r="AD656" s="106">
        <f t="shared" si="286"/>
        <v>0</v>
      </c>
      <c r="AE656" s="106">
        <f t="shared" si="287"/>
        <v>0</v>
      </c>
      <c r="AF656" s="172">
        <f t="shared" si="293"/>
        <v>5.7000000000000002E-3</v>
      </c>
      <c r="AG656" s="106">
        <f t="shared" si="288"/>
        <v>7.4999999999999993E-5</v>
      </c>
      <c r="AH656" s="106">
        <f t="shared" si="289"/>
        <v>2.0625000000000003E-4</v>
      </c>
      <c r="AI656" s="106">
        <f t="shared" si="290"/>
        <v>0</v>
      </c>
      <c r="AJ656" s="106">
        <f t="shared" si="291"/>
        <v>0</v>
      </c>
      <c r="AK656" s="106">
        <f t="shared" si="296"/>
        <v>5.9812499999999996E-3</v>
      </c>
      <c r="AL656" s="107">
        <f t="shared" si="292"/>
        <v>5.4207000000000001</v>
      </c>
    </row>
    <row r="657" spans="1:38" ht="12.75">
      <c r="A657" s="89">
        <v>21</v>
      </c>
      <c r="B657" s="89">
        <v>41</v>
      </c>
      <c r="C657" s="96">
        <v>0.31</v>
      </c>
      <c r="D657" s="96">
        <v>0.33</v>
      </c>
      <c r="E657" s="97">
        <v>3.19</v>
      </c>
      <c r="F657" s="102">
        <f t="shared" si="269"/>
        <v>0.25655502246275685</v>
      </c>
      <c r="G657" s="89">
        <v>19.5</v>
      </c>
      <c r="H657" s="103">
        <f t="shared" si="279"/>
        <v>32.666666666666664</v>
      </c>
      <c r="I657" s="103">
        <f t="shared" si="280"/>
        <v>0.96750000000000014</v>
      </c>
      <c r="J657" s="89" t="s">
        <v>78</v>
      </c>
      <c r="K657" s="89">
        <v>1</v>
      </c>
      <c r="L657" s="105">
        <f t="shared" si="294"/>
        <v>3.1900000000000004</v>
      </c>
      <c r="M657" s="89">
        <v>2.58</v>
      </c>
      <c r="R657" s="89">
        <v>0.12</v>
      </c>
      <c r="S657" s="89">
        <v>0.49</v>
      </c>
      <c r="X657" s="106">
        <f t="shared" si="295"/>
        <v>8.9575200000000001E-3</v>
      </c>
      <c r="Y657" s="106">
        <f t="shared" si="281"/>
        <v>6.4500000000000009E-3</v>
      </c>
      <c r="Z657" s="106">
        <f t="shared" si="282"/>
        <v>0</v>
      </c>
      <c r="AA657" s="106">
        <f t="shared" si="283"/>
        <v>0</v>
      </c>
      <c r="AB657" s="106">
        <f t="shared" si="284"/>
        <v>0</v>
      </c>
      <c r="AC657" s="106">
        <f t="shared" si="285"/>
        <v>0</v>
      </c>
      <c r="AD657" s="106">
        <f t="shared" si="286"/>
        <v>0</v>
      </c>
      <c r="AE657" s="106">
        <f t="shared" si="287"/>
        <v>0</v>
      </c>
      <c r="AF657" s="172">
        <f t="shared" si="293"/>
        <v>6.4500000000000009E-3</v>
      </c>
      <c r="AG657" s="106">
        <f t="shared" si="288"/>
        <v>0</v>
      </c>
      <c r="AH657" s="106">
        <f t="shared" si="289"/>
        <v>3.0000000000000003E-4</v>
      </c>
      <c r="AI657" s="106">
        <f t="shared" si="290"/>
        <v>1.2250000000000002E-3</v>
      </c>
      <c r="AJ657" s="106">
        <f t="shared" si="291"/>
        <v>0</v>
      </c>
      <c r="AK657" s="106">
        <f t="shared" si="296"/>
        <v>7.9750000000000012E-3</v>
      </c>
      <c r="AL657" s="107">
        <f t="shared" si="292"/>
        <v>6.2113499999999995</v>
      </c>
    </row>
    <row r="658" spans="1:38" ht="12.75">
      <c r="A658" s="89">
        <v>21</v>
      </c>
      <c r="B658" s="89">
        <v>41</v>
      </c>
      <c r="C658" s="96">
        <v>0.31</v>
      </c>
      <c r="D658" s="96">
        <v>0.33</v>
      </c>
      <c r="E658" s="97">
        <v>3.19</v>
      </c>
      <c r="F658" s="102">
        <f t="shared" si="269"/>
        <v>0.25655502246275685</v>
      </c>
      <c r="G658" s="89">
        <v>19.5</v>
      </c>
      <c r="H658" s="103">
        <f t="shared" si="279"/>
        <v>32.666666666666664</v>
      </c>
      <c r="I658" s="103">
        <f t="shared" si="280"/>
        <v>0.15375000000000003</v>
      </c>
      <c r="J658" s="89" t="s">
        <v>78</v>
      </c>
      <c r="K658" s="89">
        <v>2</v>
      </c>
      <c r="L658" s="105">
        <f t="shared" si="294"/>
        <v>3.1900000000000004</v>
      </c>
      <c r="R658" s="89">
        <v>0.28000000000000003</v>
      </c>
      <c r="S658" s="89">
        <v>2.5</v>
      </c>
      <c r="U658" s="89">
        <v>0.41</v>
      </c>
      <c r="X658" s="106">
        <f t="shared" si="295"/>
        <v>8.9575200000000001E-3</v>
      </c>
      <c r="Y658" s="106">
        <f t="shared" si="281"/>
        <v>0</v>
      </c>
      <c r="Z658" s="106">
        <f t="shared" si="282"/>
        <v>0</v>
      </c>
      <c r="AA658" s="106">
        <f t="shared" si="283"/>
        <v>0</v>
      </c>
      <c r="AB658" s="106">
        <f t="shared" si="284"/>
        <v>0</v>
      </c>
      <c r="AC658" s="106">
        <f t="shared" si="285"/>
        <v>1.0250000000000001E-3</v>
      </c>
      <c r="AD658" s="106">
        <f t="shared" si="286"/>
        <v>0</v>
      </c>
      <c r="AE658" s="106">
        <f t="shared" si="287"/>
        <v>0</v>
      </c>
      <c r="AF658" s="172">
        <f t="shared" si="293"/>
        <v>1.0250000000000001E-3</v>
      </c>
      <c r="AG658" s="106">
        <f t="shared" si="288"/>
        <v>0</v>
      </c>
      <c r="AH658" s="106">
        <f t="shared" si="289"/>
        <v>7.000000000000001E-4</v>
      </c>
      <c r="AI658" s="106">
        <f t="shared" si="290"/>
        <v>6.2500000000000003E-3</v>
      </c>
      <c r="AJ658" s="106">
        <f t="shared" si="291"/>
        <v>0</v>
      </c>
      <c r="AK658" s="106">
        <f t="shared" si="296"/>
        <v>7.9750000000000012E-3</v>
      </c>
      <c r="AL658" s="107">
        <f t="shared" si="292"/>
        <v>0.69187499999999991</v>
      </c>
    </row>
    <row r="659" spans="1:38" ht="12.75">
      <c r="A659" s="89">
        <v>21</v>
      </c>
      <c r="B659" s="89">
        <v>41</v>
      </c>
      <c r="C659" s="96">
        <v>0.31</v>
      </c>
      <c r="D659" s="96">
        <v>0.33</v>
      </c>
      <c r="E659" s="97">
        <v>3.19</v>
      </c>
      <c r="F659" s="102">
        <f t="shared" si="269"/>
        <v>0.25655502246275685</v>
      </c>
      <c r="G659" s="89">
        <v>19.5</v>
      </c>
      <c r="H659" s="103">
        <f t="shared" si="279"/>
        <v>32.666666666666664</v>
      </c>
      <c r="I659" s="103">
        <f t="shared" si="280"/>
        <v>0</v>
      </c>
      <c r="J659" s="89" t="s">
        <v>78</v>
      </c>
      <c r="K659" s="89">
        <v>3</v>
      </c>
      <c r="L659" s="105">
        <f t="shared" si="294"/>
        <v>3.19</v>
      </c>
      <c r="R659" s="89">
        <v>0.28999999999999998</v>
      </c>
      <c r="S659" s="89">
        <v>2.9</v>
      </c>
      <c r="X659" s="106">
        <f t="shared" si="295"/>
        <v>8.9575200000000001E-3</v>
      </c>
      <c r="Y659" s="106">
        <f t="shared" si="281"/>
        <v>0</v>
      </c>
      <c r="Z659" s="106">
        <f t="shared" si="282"/>
        <v>0</v>
      </c>
      <c r="AA659" s="106">
        <f t="shared" si="283"/>
        <v>0</v>
      </c>
      <c r="AB659" s="106">
        <f t="shared" si="284"/>
        <v>0</v>
      </c>
      <c r="AC659" s="106">
        <f t="shared" si="285"/>
        <v>0</v>
      </c>
      <c r="AD659" s="106">
        <f t="shared" si="286"/>
        <v>0</v>
      </c>
      <c r="AE659" s="106">
        <f t="shared" si="287"/>
        <v>0</v>
      </c>
      <c r="AF659" s="172">
        <f t="shared" si="293"/>
        <v>0</v>
      </c>
      <c r="AG659" s="106">
        <f t="shared" si="288"/>
        <v>0</v>
      </c>
      <c r="AH659" s="106">
        <f t="shared" si="289"/>
        <v>7.2499999999999995E-4</v>
      </c>
      <c r="AI659" s="106">
        <f t="shared" si="290"/>
        <v>7.2499999999999995E-3</v>
      </c>
      <c r="AJ659" s="106">
        <f t="shared" si="291"/>
        <v>0</v>
      </c>
      <c r="AK659" s="106">
        <f t="shared" si="296"/>
        <v>7.9750000000000012E-3</v>
      </c>
      <c r="AL659" s="107">
        <f t="shared" si="292"/>
        <v>0</v>
      </c>
    </row>
    <row r="660" spans="1:38" ht="12.75">
      <c r="A660" s="89">
        <v>21</v>
      </c>
      <c r="B660" s="89">
        <v>41</v>
      </c>
      <c r="C660" s="96">
        <v>0.31</v>
      </c>
      <c r="D660" s="96">
        <v>0.33</v>
      </c>
      <c r="E660" s="97">
        <v>3.19</v>
      </c>
      <c r="F660" s="102">
        <f t="shared" si="269"/>
        <v>0.25655502246275685</v>
      </c>
      <c r="G660" s="89">
        <v>19.5</v>
      </c>
      <c r="H660" s="103">
        <f t="shared" si="279"/>
        <v>32.666666666666664</v>
      </c>
      <c r="I660" s="103">
        <f t="shared" si="280"/>
        <v>1.1100000000000001</v>
      </c>
      <c r="J660" s="89" t="s">
        <v>78</v>
      </c>
      <c r="K660" s="89">
        <v>4</v>
      </c>
      <c r="L660" s="105">
        <f t="shared" si="294"/>
        <v>3.19</v>
      </c>
      <c r="M660" s="89">
        <v>2.96</v>
      </c>
      <c r="R660" s="89">
        <v>0.23</v>
      </c>
      <c r="X660" s="106">
        <f t="shared" si="295"/>
        <v>8.9575200000000001E-3</v>
      </c>
      <c r="Y660" s="106">
        <f t="shared" si="281"/>
        <v>7.4000000000000003E-3</v>
      </c>
      <c r="Z660" s="106">
        <f t="shared" si="282"/>
        <v>0</v>
      </c>
      <c r="AA660" s="106">
        <f t="shared" si="283"/>
        <v>0</v>
      </c>
      <c r="AB660" s="106">
        <f t="shared" si="284"/>
        <v>0</v>
      </c>
      <c r="AC660" s="106">
        <f t="shared" si="285"/>
        <v>0</v>
      </c>
      <c r="AD660" s="106">
        <f t="shared" si="286"/>
        <v>0</v>
      </c>
      <c r="AE660" s="106">
        <f t="shared" si="287"/>
        <v>0</v>
      </c>
      <c r="AF660" s="172">
        <f t="shared" si="293"/>
        <v>7.4000000000000003E-3</v>
      </c>
      <c r="AG660" s="106">
        <f t="shared" si="288"/>
        <v>0</v>
      </c>
      <c r="AH660" s="106">
        <f t="shared" si="289"/>
        <v>5.750000000000001E-4</v>
      </c>
      <c r="AI660" s="106">
        <f t="shared" si="290"/>
        <v>0</v>
      </c>
      <c r="AJ660" s="106">
        <f t="shared" si="291"/>
        <v>0</v>
      </c>
      <c r="AK660" s="106">
        <f t="shared" si="296"/>
        <v>7.9750000000000012E-3</v>
      </c>
      <c r="AL660" s="107">
        <f t="shared" si="292"/>
        <v>7.126199999999999</v>
      </c>
    </row>
    <row r="661" spans="1:38" ht="12.75">
      <c r="A661" s="89">
        <v>21</v>
      </c>
      <c r="B661" s="89">
        <v>41</v>
      </c>
      <c r="C661" s="96">
        <v>0.31</v>
      </c>
      <c r="D661" s="96">
        <v>0.33</v>
      </c>
      <c r="E661" s="97">
        <v>3.19</v>
      </c>
      <c r="F661" s="102">
        <f t="shared" si="269"/>
        <v>0.25655502246275685</v>
      </c>
      <c r="G661" s="89">
        <v>19.5</v>
      </c>
      <c r="H661" s="103">
        <f t="shared" si="279"/>
        <v>32.666666666666664</v>
      </c>
      <c r="I661" s="103">
        <f t="shared" si="280"/>
        <v>0.2033625</v>
      </c>
      <c r="J661" s="89" t="s">
        <v>79</v>
      </c>
      <c r="K661" s="89">
        <v>1</v>
      </c>
      <c r="L661" s="97">
        <v>3.19</v>
      </c>
      <c r="X661" s="106">
        <f>L661*VLOOKUP(J661,dimension,2,FALSE)*VLOOKUP(J661,dimension,3,FALSE)*K661</f>
        <v>1.6970799999999999E-3</v>
      </c>
      <c r="Y661" s="106">
        <f t="shared" si="281"/>
        <v>0</v>
      </c>
      <c r="Z661" s="106">
        <f t="shared" si="282"/>
        <v>0</v>
      </c>
      <c r="AA661" s="106">
        <f t="shared" si="283"/>
        <v>0</v>
      </c>
      <c r="AB661" s="106">
        <f t="shared" si="284"/>
        <v>0</v>
      </c>
      <c r="AC661" s="106">
        <f t="shared" si="285"/>
        <v>0</v>
      </c>
      <c r="AD661" s="106">
        <f t="shared" si="286"/>
        <v>0</v>
      </c>
      <c r="AE661" s="106">
        <f t="shared" si="287"/>
        <v>1.35575E-3</v>
      </c>
      <c r="AF661" s="172">
        <f t="shared" si="293"/>
        <v>1.35575E-3</v>
      </c>
      <c r="AG661" s="106">
        <f t="shared" si="288"/>
        <v>0</v>
      </c>
      <c r="AH661" s="106">
        <f t="shared" si="289"/>
        <v>0</v>
      </c>
      <c r="AI661" s="106">
        <f t="shared" si="290"/>
        <v>0</v>
      </c>
      <c r="AJ661" s="106">
        <f t="shared" si="291"/>
        <v>0</v>
      </c>
      <c r="AK661" s="106">
        <f>L661*VLOOKUP(J661,dimension,4,FALSE)*VLOOKUP(J661,dimension,5,FALSE)*K661</f>
        <v>1.3557500000000002E-3</v>
      </c>
      <c r="AL661" s="107">
        <f t="shared" si="292"/>
        <v>1.1591662500000002</v>
      </c>
    </row>
    <row r="662" spans="1:38" ht="12.75">
      <c r="A662" s="89">
        <v>22</v>
      </c>
      <c r="B662" s="89">
        <v>42</v>
      </c>
      <c r="C662" s="96">
        <v>0.315</v>
      </c>
      <c r="D662" s="96">
        <v>0.32500000000000001</v>
      </c>
      <c r="E662" s="97">
        <v>3.25</v>
      </c>
      <c r="F662" s="102">
        <f t="shared" ref="F662:F725" si="297">SUMSQ(AVERAGE(C662:D662)/2)*PI()*E662</f>
        <v>0.26138050877867081</v>
      </c>
      <c r="G662" s="89">
        <v>20.5</v>
      </c>
      <c r="H662" s="103">
        <f t="shared" si="279"/>
        <v>34</v>
      </c>
      <c r="I662" s="103">
        <f t="shared" si="280"/>
        <v>1.21875</v>
      </c>
      <c r="J662" s="89" t="s">
        <v>74</v>
      </c>
      <c r="K662" s="89">
        <v>1</v>
      </c>
      <c r="L662" s="105">
        <f t="shared" ref="L662:L676" si="298">SUM(M662:V662)</f>
        <v>3.25</v>
      </c>
      <c r="M662" s="89">
        <v>3.25</v>
      </c>
      <c r="X662" s="106">
        <f t="shared" ref="X662:X676" si="299">L662*VLOOKUP(J662,dimension,2,FALSE)*VLOOKUP(J662,dimension,3,FALSE)</f>
        <v>1.001E-2</v>
      </c>
      <c r="Y662" s="106">
        <f t="shared" si="281"/>
        <v>8.1250000000000003E-3</v>
      </c>
      <c r="Z662" s="106">
        <f t="shared" si="282"/>
        <v>0</v>
      </c>
      <c r="AA662" s="106">
        <f t="shared" si="283"/>
        <v>0</v>
      </c>
      <c r="AB662" s="106">
        <f t="shared" si="284"/>
        <v>0</v>
      </c>
      <c r="AC662" s="106">
        <f t="shared" si="285"/>
        <v>0</v>
      </c>
      <c r="AD662" s="106">
        <f t="shared" si="286"/>
        <v>0</v>
      </c>
      <c r="AE662" s="106">
        <f t="shared" si="287"/>
        <v>0</v>
      </c>
      <c r="AF662" s="172">
        <f t="shared" si="293"/>
        <v>8.1250000000000003E-3</v>
      </c>
      <c r="AG662" s="106">
        <f t="shared" si="288"/>
        <v>0</v>
      </c>
      <c r="AH662" s="106">
        <f t="shared" si="289"/>
        <v>0</v>
      </c>
      <c r="AI662" s="106">
        <f t="shared" si="290"/>
        <v>0</v>
      </c>
      <c r="AJ662" s="106">
        <f t="shared" si="291"/>
        <v>0</v>
      </c>
      <c r="AK662" s="106">
        <f t="shared" ref="AK662:AK676" si="300">L662*VLOOKUP(J662,dimension,4,FALSE)*VLOOKUP(J662,dimension,5,FALSE)</f>
        <v>8.1250000000000003E-3</v>
      </c>
      <c r="AL662" s="107">
        <f t="shared" si="292"/>
        <v>7.824374999999999</v>
      </c>
    </row>
    <row r="663" spans="1:38" ht="12.75">
      <c r="A663" s="89">
        <v>22</v>
      </c>
      <c r="B663" s="89">
        <v>42</v>
      </c>
      <c r="C663" s="96">
        <v>0.315</v>
      </c>
      <c r="D663" s="96">
        <v>0.32500000000000001</v>
      </c>
      <c r="E663" s="97">
        <v>3.25</v>
      </c>
      <c r="F663" s="102">
        <f t="shared" si="297"/>
        <v>0.26138050877867081</v>
      </c>
      <c r="G663" s="89">
        <v>20.5</v>
      </c>
      <c r="H663" s="103">
        <f t="shared" si="279"/>
        <v>34</v>
      </c>
      <c r="I663" s="103">
        <f t="shared" si="280"/>
        <v>1.21875</v>
      </c>
      <c r="J663" s="89" t="s">
        <v>74</v>
      </c>
      <c r="K663" s="89">
        <v>2</v>
      </c>
      <c r="L663" s="105">
        <f t="shared" si="298"/>
        <v>3.25</v>
      </c>
      <c r="M663" s="89">
        <v>3.25</v>
      </c>
      <c r="X663" s="106">
        <f t="shared" si="299"/>
        <v>1.001E-2</v>
      </c>
      <c r="Y663" s="106">
        <f t="shared" si="281"/>
        <v>8.1250000000000003E-3</v>
      </c>
      <c r="Z663" s="106">
        <f t="shared" si="282"/>
        <v>0</v>
      </c>
      <c r="AA663" s="106">
        <f t="shared" si="283"/>
        <v>0</v>
      </c>
      <c r="AB663" s="106">
        <f t="shared" si="284"/>
        <v>0</v>
      </c>
      <c r="AC663" s="106">
        <f t="shared" si="285"/>
        <v>0</v>
      </c>
      <c r="AD663" s="106">
        <f t="shared" si="286"/>
        <v>0</v>
      </c>
      <c r="AE663" s="106">
        <f t="shared" si="287"/>
        <v>0</v>
      </c>
      <c r="AF663" s="172">
        <f t="shared" si="293"/>
        <v>8.1250000000000003E-3</v>
      </c>
      <c r="AG663" s="106">
        <f t="shared" si="288"/>
        <v>0</v>
      </c>
      <c r="AH663" s="106">
        <f t="shared" si="289"/>
        <v>0</v>
      </c>
      <c r="AI663" s="106">
        <f t="shared" si="290"/>
        <v>0</v>
      </c>
      <c r="AJ663" s="106">
        <f t="shared" si="291"/>
        <v>0</v>
      </c>
      <c r="AK663" s="106">
        <f t="shared" si="300"/>
        <v>8.1250000000000003E-3</v>
      </c>
      <c r="AL663" s="107">
        <f t="shared" si="292"/>
        <v>7.824374999999999</v>
      </c>
    </row>
    <row r="664" spans="1:38" ht="12.75">
      <c r="A664" s="89">
        <v>22</v>
      </c>
      <c r="B664" s="89">
        <v>42</v>
      </c>
      <c r="C664" s="96">
        <v>0.315</v>
      </c>
      <c r="D664" s="96">
        <v>0.32500000000000001</v>
      </c>
      <c r="E664" s="97">
        <v>3.25</v>
      </c>
      <c r="F664" s="102">
        <f t="shared" si="297"/>
        <v>0.26138050877867081</v>
      </c>
      <c r="G664" s="89">
        <v>20.5</v>
      </c>
      <c r="H664" s="103">
        <f t="shared" si="279"/>
        <v>34</v>
      </c>
      <c r="I664" s="103">
        <f t="shared" si="280"/>
        <v>1.1587499999999999</v>
      </c>
      <c r="J664" s="89" t="s">
        <v>74</v>
      </c>
      <c r="K664" s="89">
        <v>3</v>
      </c>
      <c r="L664" s="105">
        <f t="shared" si="298"/>
        <v>3.25</v>
      </c>
      <c r="O664" s="89">
        <v>3.09</v>
      </c>
      <c r="R664" s="89">
        <v>0.16</v>
      </c>
      <c r="X664" s="106">
        <f t="shared" si="299"/>
        <v>1.001E-2</v>
      </c>
      <c r="Y664" s="106">
        <f t="shared" si="281"/>
        <v>0</v>
      </c>
      <c r="Z664" s="106">
        <f t="shared" si="282"/>
        <v>0</v>
      </c>
      <c r="AA664" s="106">
        <f t="shared" si="283"/>
        <v>7.7250000000000001E-3</v>
      </c>
      <c r="AB664" s="106">
        <f t="shared" si="284"/>
        <v>0</v>
      </c>
      <c r="AC664" s="106">
        <f t="shared" si="285"/>
        <v>0</v>
      </c>
      <c r="AD664" s="106">
        <f t="shared" si="286"/>
        <v>0</v>
      </c>
      <c r="AE664" s="106">
        <f t="shared" si="287"/>
        <v>0</v>
      </c>
      <c r="AF664" s="172">
        <f t="shared" si="293"/>
        <v>7.7250000000000001E-3</v>
      </c>
      <c r="AG664" s="106">
        <f t="shared" si="288"/>
        <v>0</v>
      </c>
      <c r="AH664" s="106">
        <f t="shared" si="289"/>
        <v>4.0000000000000002E-4</v>
      </c>
      <c r="AI664" s="106">
        <f t="shared" si="290"/>
        <v>0</v>
      </c>
      <c r="AJ664" s="106">
        <f t="shared" si="291"/>
        <v>0</v>
      </c>
      <c r="AK664" s="106">
        <f t="shared" si="300"/>
        <v>8.1250000000000003E-3</v>
      </c>
      <c r="AL664" s="107">
        <f t="shared" si="292"/>
        <v>6.6048749999999998</v>
      </c>
    </row>
    <row r="665" spans="1:38" ht="12.75">
      <c r="A665" s="89">
        <v>22</v>
      </c>
      <c r="B665" s="89">
        <v>42</v>
      </c>
      <c r="C665" s="96">
        <v>0.315</v>
      </c>
      <c r="D665" s="96">
        <v>0.32500000000000001</v>
      </c>
      <c r="E665" s="97">
        <v>3.25</v>
      </c>
      <c r="F665" s="102">
        <f t="shared" si="297"/>
        <v>0.26138050877867081</v>
      </c>
      <c r="G665" s="89">
        <v>20.5</v>
      </c>
      <c r="H665" s="103">
        <f t="shared" si="279"/>
        <v>34</v>
      </c>
      <c r="I665" s="103">
        <f t="shared" si="280"/>
        <v>1.1512500000000001</v>
      </c>
      <c r="J665" s="89" t="s">
        <v>74</v>
      </c>
      <c r="K665" s="89">
        <v>4</v>
      </c>
      <c r="L665" s="105">
        <f t="shared" si="298"/>
        <v>3.2500000000000004</v>
      </c>
      <c r="M665" s="89">
        <v>2.12</v>
      </c>
      <c r="O665" s="89">
        <v>0.95</v>
      </c>
      <c r="R665" s="89">
        <v>0.18</v>
      </c>
      <c r="X665" s="106">
        <f t="shared" si="299"/>
        <v>1.0010000000000002E-2</v>
      </c>
      <c r="Y665" s="106">
        <f t="shared" si="281"/>
        <v>5.3000000000000009E-3</v>
      </c>
      <c r="Z665" s="106">
        <f t="shared" si="282"/>
        <v>0</v>
      </c>
      <c r="AA665" s="106">
        <f t="shared" si="283"/>
        <v>2.3750000000000004E-3</v>
      </c>
      <c r="AB665" s="106">
        <f t="shared" si="284"/>
        <v>0</v>
      </c>
      <c r="AC665" s="106">
        <f t="shared" si="285"/>
        <v>0</v>
      </c>
      <c r="AD665" s="106">
        <f t="shared" si="286"/>
        <v>0</v>
      </c>
      <c r="AE665" s="106">
        <f t="shared" si="287"/>
        <v>0</v>
      </c>
      <c r="AF665" s="172">
        <f t="shared" si="293"/>
        <v>7.6750000000000013E-3</v>
      </c>
      <c r="AG665" s="106">
        <f t="shared" si="288"/>
        <v>0</v>
      </c>
      <c r="AH665" s="106">
        <f t="shared" si="289"/>
        <v>4.4999999999999999E-4</v>
      </c>
      <c r="AI665" s="106">
        <f t="shared" si="290"/>
        <v>0</v>
      </c>
      <c r="AJ665" s="106">
        <f t="shared" si="291"/>
        <v>0</v>
      </c>
      <c r="AK665" s="106">
        <f t="shared" si="300"/>
        <v>8.125000000000002E-3</v>
      </c>
      <c r="AL665" s="107">
        <f t="shared" si="292"/>
        <v>7.134525</v>
      </c>
    </row>
    <row r="666" spans="1:38" ht="12.75">
      <c r="A666" s="89">
        <v>22</v>
      </c>
      <c r="B666" s="89">
        <v>42</v>
      </c>
      <c r="C666" s="96">
        <v>0.315</v>
      </c>
      <c r="D666" s="96">
        <v>0.32500000000000001</v>
      </c>
      <c r="E666" s="97">
        <v>3.25</v>
      </c>
      <c r="F666" s="102">
        <f t="shared" si="297"/>
        <v>0.26138050877867081</v>
      </c>
      <c r="G666" s="89">
        <v>20.5</v>
      </c>
      <c r="H666" s="103">
        <f t="shared" si="279"/>
        <v>34</v>
      </c>
      <c r="I666" s="103">
        <f t="shared" si="280"/>
        <v>1.1700000000000002</v>
      </c>
      <c r="J666" s="89" t="s">
        <v>74</v>
      </c>
      <c r="K666" s="89">
        <v>5</v>
      </c>
      <c r="L666" s="105">
        <f t="shared" si="298"/>
        <v>3.12</v>
      </c>
      <c r="M666" s="89">
        <v>3.12</v>
      </c>
      <c r="X666" s="106">
        <f t="shared" si="299"/>
        <v>9.6096000000000011E-3</v>
      </c>
      <c r="Y666" s="106">
        <f t="shared" si="281"/>
        <v>7.8000000000000014E-3</v>
      </c>
      <c r="Z666" s="106">
        <f t="shared" si="282"/>
        <v>0</v>
      </c>
      <c r="AA666" s="106">
        <f t="shared" si="283"/>
        <v>0</v>
      </c>
      <c r="AB666" s="106">
        <f t="shared" si="284"/>
        <v>0</v>
      </c>
      <c r="AC666" s="106">
        <f t="shared" si="285"/>
        <v>0</v>
      </c>
      <c r="AD666" s="106">
        <f t="shared" si="286"/>
        <v>0</v>
      </c>
      <c r="AE666" s="106">
        <f t="shared" si="287"/>
        <v>0</v>
      </c>
      <c r="AF666" s="172">
        <f t="shared" si="293"/>
        <v>7.8000000000000014E-3</v>
      </c>
      <c r="AG666" s="106">
        <f t="shared" si="288"/>
        <v>0</v>
      </c>
      <c r="AH666" s="106">
        <f t="shared" si="289"/>
        <v>0</v>
      </c>
      <c r="AI666" s="106">
        <f t="shared" si="290"/>
        <v>0</v>
      </c>
      <c r="AJ666" s="106">
        <f t="shared" si="291"/>
        <v>0</v>
      </c>
      <c r="AK666" s="106">
        <f t="shared" si="300"/>
        <v>7.8000000000000014E-3</v>
      </c>
      <c r="AL666" s="107">
        <f t="shared" si="292"/>
        <v>7.5113999999999992</v>
      </c>
    </row>
    <row r="667" spans="1:38" ht="12.75">
      <c r="A667" s="89">
        <v>22</v>
      </c>
      <c r="B667" s="89">
        <v>42</v>
      </c>
      <c r="C667" s="96">
        <v>0.315</v>
      </c>
      <c r="D667" s="96">
        <v>0.32500000000000001</v>
      </c>
      <c r="E667" s="97">
        <v>3.25</v>
      </c>
      <c r="F667" s="102">
        <f t="shared" si="297"/>
        <v>0.26138050877867081</v>
      </c>
      <c r="G667" s="89">
        <v>20.5</v>
      </c>
      <c r="H667" s="103">
        <f t="shared" si="279"/>
        <v>34</v>
      </c>
      <c r="I667" s="103">
        <f t="shared" si="280"/>
        <v>1.1137500000000002</v>
      </c>
      <c r="J667" s="89" t="s">
        <v>74</v>
      </c>
      <c r="K667" s="89">
        <v>6</v>
      </c>
      <c r="L667" s="105">
        <f t="shared" si="298"/>
        <v>3.12</v>
      </c>
      <c r="O667" s="89">
        <v>2.97</v>
      </c>
      <c r="R667" s="89">
        <v>0.15</v>
      </c>
      <c r="X667" s="106">
        <f t="shared" si="299"/>
        <v>9.6096000000000011E-3</v>
      </c>
      <c r="Y667" s="106">
        <f t="shared" si="281"/>
        <v>0</v>
      </c>
      <c r="Z667" s="106">
        <f t="shared" si="282"/>
        <v>0</v>
      </c>
      <c r="AA667" s="106">
        <f t="shared" si="283"/>
        <v>7.425000000000001E-3</v>
      </c>
      <c r="AB667" s="106">
        <f t="shared" si="284"/>
        <v>0</v>
      </c>
      <c r="AC667" s="106">
        <f t="shared" si="285"/>
        <v>0</v>
      </c>
      <c r="AD667" s="106">
        <f t="shared" si="286"/>
        <v>0</v>
      </c>
      <c r="AE667" s="106">
        <f t="shared" si="287"/>
        <v>0</v>
      </c>
      <c r="AF667" s="172">
        <f t="shared" si="293"/>
        <v>7.425000000000001E-3</v>
      </c>
      <c r="AG667" s="106">
        <f t="shared" si="288"/>
        <v>0</v>
      </c>
      <c r="AH667" s="106">
        <f t="shared" si="289"/>
        <v>3.7500000000000001E-4</v>
      </c>
      <c r="AI667" s="106">
        <f t="shared" si="290"/>
        <v>0</v>
      </c>
      <c r="AJ667" s="106">
        <f t="shared" si="291"/>
        <v>0</v>
      </c>
      <c r="AK667" s="106">
        <f t="shared" si="300"/>
        <v>7.8000000000000014E-3</v>
      </c>
      <c r="AL667" s="107">
        <f t="shared" si="292"/>
        <v>6.3483750000000008</v>
      </c>
    </row>
    <row r="668" spans="1:38" ht="12.75">
      <c r="A668" s="89">
        <v>22</v>
      </c>
      <c r="B668" s="89">
        <v>42</v>
      </c>
      <c r="C668" s="96">
        <v>0.315</v>
      </c>
      <c r="D668" s="96">
        <v>0.32500000000000001</v>
      </c>
      <c r="E668" s="97">
        <v>3.25</v>
      </c>
      <c r="F668" s="102">
        <f t="shared" si="297"/>
        <v>0.26138050877867081</v>
      </c>
      <c r="G668" s="89">
        <v>20.5</v>
      </c>
      <c r="H668" s="103">
        <f t="shared" si="279"/>
        <v>34</v>
      </c>
      <c r="I668" s="103">
        <f t="shared" si="280"/>
        <v>1.1737500000000001</v>
      </c>
      <c r="J668" s="89" t="s">
        <v>74</v>
      </c>
      <c r="K668" s="89">
        <v>7</v>
      </c>
      <c r="L668" s="105">
        <f t="shared" si="298"/>
        <v>3.13</v>
      </c>
      <c r="M668" s="89">
        <v>3.13</v>
      </c>
      <c r="X668" s="106">
        <f t="shared" si="299"/>
        <v>9.6404000000000004E-3</v>
      </c>
      <c r="Y668" s="106">
        <f t="shared" si="281"/>
        <v>7.8250000000000004E-3</v>
      </c>
      <c r="Z668" s="106">
        <f t="shared" si="282"/>
        <v>0</v>
      </c>
      <c r="AA668" s="106">
        <f t="shared" si="283"/>
        <v>0</v>
      </c>
      <c r="AB668" s="106">
        <f t="shared" si="284"/>
        <v>0</v>
      </c>
      <c r="AC668" s="106">
        <f t="shared" si="285"/>
        <v>0</v>
      </c>
      <c r="AD668" s="106">
        <f t="shared" si="286"/>
        <v>0</v>
      </c>
      <c r="AE668" s="106">
        <f t="shared" si="287"/>
        <v>0</v>
      </c>
      <c r="AF668" s="172">
        <f t="shared" si="293"/>
        <v>7.8250000000000004E-3</v>
      </c>
      <c r="AG668" s="106">
        <f t="shared" si="288"/>
        <v>0</v>
      </c>
      <c r="AH668" s="106">
        <f t="shared" si="289"/>
        <v>0</v>
      </c>
      <c r="AI668" s="106">
        <f t="shared" si="290"/>
        <v>0</v>
      </c>
      <c r="AJ668" s="106">
        <f t="shared" si="291"/>
        <v>0</v>
      </c>
      <c r="AK668" s="106">
        <f t="shared" si="300"/>
        <v>7.8250000000000004E-3</v>
      </c>
      <c r="AL668" s="107">
        <f t="shared" si="292"/>
        <v>7.535474999999999</v>
      </c>
    </row>
    <row r="669" spans="1:38" ht="12.75">
      <c r="A669" s="89">
        <v>22</v>
      </c>
      <c r="B669" s="89">
        <v>42</v>
      </c>
      <c r="C669" s="96">
        <v>0.315</v>
      </c>
      <c r="D669" s="96">
        <v>0.32500000000000001</v>
      </c>
      <c r="E669" s="97">
        <v>3.25</v>
      </c>
      <c r="F669" s="102">
        <f t="shared" si="297"/>
        <v>0.26138050877867081</v>
      </c>
      <c r="G669" s="89">
        <v>20.5</v>
      </c>
      <c r="H669" s="103">
        <f t="shared" si="279"/>
        <v>34</v>
      </c>
      <c r="I669" s="103">
        <f t="shared" si="280"/>
        <v>1.1812499999999999</v>
      </c>
      <c r="J669" s="89" t="s">
        <v>74</v>
      </c>
      <c r="K669" s="89">
        <v>8</v>
      </c>
      <c r="L669" s="105">
        <f t="shared" si="298"/>
        <v>3.25</v>
      </c>
      <c r="O669" s="89">
        <v>3.15</v>
      </c>
      <c r="R669" s="89">
        <v>0.1</v>
      </c>
      <c r="X669" s="106">
        <f t="shared" si="299"/>
        <v>1.001E-2</v>
      </c>
      <c r="Y669" s="106">
        <f t="shared" si="281"/>
        <v>0</v>
      </c>
      <c r="Z669" s="106">
        <f t="shared" si="282"/>
        <v>0</v>
      </c>
      <c r="AA669" s="106">
        <f t="shared" si="283"/>
        <v>7.8750000000000001E-3</v>
      </c>
      <c r="AB669" s="106">
        <f t="shared" si="284"/>
        <v>0</v>
      </c>
      <c r="AC669" s="106">
        <f t="shared" si="285"/>
        <v>0</v>
      </c>
      <c r="AD669" s="106">
        <f t="shared" si="286"/>
        <v>0</v>
      </c>
      <c r="AE669" s="106">
        <f t="shared" si="287"/>
        <v>0</v>
      </c>
      <c r="AF669" s="172">
        <f t="shared" si="293"/>
        <v>7.8750000000000001E-3</v>
      </c>
      <c r="AG669" s="106">
        <f t="shared" si="288"/>
        <v>0</v>
      </c>
      <c r="AH669" s="106">
        <f t="shared" si="289"/>
        <v>2.5000000000000006E-4</v>
      </c>
      <c r="AI669" s="106">
        <f t="shared" si="290"/>
        <v>0</v>
      </c>
      <c r="AJ669" s="106">
        <f t="shared" si="291"/>
        <v>0</v>
      </c>
      <c r="AK669" s="106">
        <f t="shared" si="300"/>
        <v>8.1250000000000003E-3</v>
      </c>
      <c r="AL669" s="107">
        <f t="shared" si="292"/>
        <v>6.7331250000000002</v>
      </c>
    </row>
    <row r="670" spans="1:38" ht="12.75">
      <c r="A670" s="89">
        <v>22</v>
      </c>
      <c r="B670" s="89">
        <v>42</v>
      </c>
      <c r="C670" s="96">
        <v>0.315</v>
      </c>
      <c r="D670" s="96">
        <v>0.32500000000000001</v>
      </c>
      <c r="E670" s="97">
        <v>3.25</v>
      </c>
      <c r="F670" s="102">
        <f t="shared" si="297"/>
        <v>0.26138050877867081</v>
      </c>
      <c r="G670" s="89">
        <v>20.5</v>
      </c>
      <c r="H670" s="103">
        <f t="shared" si="279"/>
        <v>34</v>
      </c>
      <c r="I670" s="103">
        <f t="shared" si="280"/>
        <v>0.87468749999999995</v>
      </c>
      <c r="J670" s="89" t="s">
        <v>77</v>
      </c>
      <c r="K670" s="89">
        <v>1</v>
      </c>
      <c r="L670" s="105">
        <f t="shared" si="298"/>
        <v>3.11</v>
      </c>
      <c r="M670" s="89">
        <v>3.11</v>
      </c>
      <c r="X670" s="106">
        <f t="shared" si="299"/>
        <v>7.2276400000000005E-3</v>
      </c>
      <c r="Y670" s="106">
        <f t="shared" si="281"/>
        <v>5.8312499999999996E-3</v>
      </c>
      <c r="Z670" s="106">
        <f t="shared" si="282"/>
        <v>0</v>
      </c>
      <c r="AA670" s="106">
        <f t="shared" si="283"/>
        <v>0</v>
      </c>
      <c r="AB670" s="106">
        <f t="shared" si="284"/>
        <v>0</v>
      </c>
      <c r="AC670" s="106">
        <f t="shared" si="285"/>
        <v>0</v>
      </c>
      <c r="AD670" s="106">
        <f t="shared" si="286"/>
        <v>0</v>
      </c>
      <c r="AE670" s="106">
        <f t="shared" si="287"/>
        <v>0</v>
      </c>
      <c r="AF670" s="172">
        <f t="shared" si="293"/>
        <v>5.8312499999999996E-3</v>
      </c>
      <c r="AG670" s="106">
        <f t="shared" si="288"/>
        <v>0</v>
      </c>
      <c r="AH670" s="106">
        <f t="shared" si="289"/>
        <v>0</v>
      </c>
      <c r="AI670" s="106">
        <f t="shared" si="290"/>
        <v>0</v>
      </c>
      <c r="AJ670" s="106">
        <f t="shared" si="291"/>
        <v>0</v>
      </c>
      <c r="AK670" s="106">
        <f t="shared" si="300"/>
        <v>5.8312499999999996E-3</v>
      </c>
      <c r="AL670" s="107">
        <f t="shared" si="292"/>
        <v>5.5455187500000003</v>
      </c>
    </row>
    <row r="671" spans="1:38" ht="12.75">
      <c r="A671" s="89">
        <v>22</v>
      </c>
      <c r="B671" s="89">
        <v>42</v>
      </c>
      <c r="C671" s="96">
        <v>0.315</v>
      </c>
      <c r="D671" s="96">
        <v>0.32500000000000001</v>
      </c>
      <c r="E671" s="97">
        <v>3.25</v>
      </c>
      <c r="F671" s="102">
        <f t="shared" si="297"/>
        <v>0.26138050877867081</v>
      </c>
      <c r="G671" s="89">
        <v>20.5</v>
      </c>
      <c r="H671" s="103">
        <f t="shared" si="279"/>
        <v>34</v>
      </c>
      <c r="I671" s="103">
        <f t="shared" si="280"/>
        <v>0.9140625</v>
      </c>
      <c r="J671" s="89" t="s">
        <v>77</v>
      </c>
      <c r="K671" s="89">
        <v>2</v>
      </c>
      <c r="L671" s="105">
        <f t="shared" si="298"/>
        <v>3.25</v>
      </c>
      <c r="M671" s="89">
        <v>3.25</v>
      </c>
      <c r="X671" s="106">
        <f t="shared" si="299"/>
        <v>7.5529999999999998E-3</v>
      </c>
      <c r="Y671" s="106">
        <f t="shared" si="281"/>
        <v>6.0937500000000002E-3</v>
      </c>
      <c r="Z671" s="106">
        <f t="shared" si="282"/>
        <v>0</v>
      </c>
      <c r="AA671" s="106">
        <f t="shared" si="283"/>
        <v>0</v>
      </c>
      <c r="AB671" s="106">
        <f t="shared" si="284"/>
        <v>0</v>
      </c>
      <c r="AC671" s="106">
        <f t="shared" si="285"/>
        <v>0</v>
      </c>
      <c r="AD671" s="106">
        <f t="shared" si="286"/>
        <v>0</v>
      </c>
      <c r="AE671" s="106">
        <f t="shared" si="287"/>
        <v>0</v>
      </c>
      <c r="AF671" s="172">
        <f t="shared" si="293"/>
        <v>6.0937500000000002E-3</v>
      </c>
      <c r="AG671" s="106">
        <f t="shared" si="288"/>
        <v>0</v>
      </c>
      <c r="AH671" s="106">
        <f t="shared" si="289"/>
        <v>0</v>
      </c>
      <c r="AI671" s="106">
        <f t="shared" si="290"/>
        <v>0</v>
      </c>
      <c r="AJ671" s="106">
        <f t="shared" si="291"/>
        <v>0</v>
      </c>
      <c r="AK671" s="106">
        <f t="shared" si="300"/>
        <v>6.0937500000000002E-3</v>
      </c>
      <c r="AL671" s="107">
        <f t="shared" si="292"/>
        <v>5.7951562499999998</v>
      </c>
    </row>
    <row r="672" spans="1:38" ht="12.75">
      <c r="A672" s="89">
        <v>22</v>
      </c>
      <c r="B672" s="89">
        <v>42</v>
      </c>
      <c r="C672" s="96">
        <v>0.315</v>
      </c>
      <c r="D672" s="96">
        <v>0.32500000000000001</v>
      </c>
      <c r="E672" s="97">
        <v>3.25</v>
      </c>
      <c r="F672" s="102">
        <f t="shared" si="297"/>
        <v>0.26138050877867081</v>
      </c>
      <c r="G672" s="89">
        <v>20.5</v>
      </c>
      <c r="H672" s="103">
        <f t="shared" si="279"/>
        <v>34</v>
      </c>
      <c r="I672" s="103">
        <f t="shared" si="280"/>
        <v>0.66</v>
      </c>
      <c r="J672" s="89" t="s">
        <v>78</v>
      </c>
      <c r="K672" s="89">
        <v>1</v>
      </c>
      <c r="L672" s="105">
        <f t="shared" si="298"/>
        <v>1.76</v>
      </c>
      <c r="M672" s="89">
        <v>1.76</v>
      </c>
      <c r="X672" s="106">
        <f t="shared" si="299"/>
        <v>4.9420799999999997E-3</v>
      </c>
      <c r="Y672" s="106">
        <f t="shared" si="281"/>
        <v>4.4000000000000003E-3</v>
      </c>
      <c r="Z672" s="106">
        <f t="shared" si="282"/>
        <v>0</v>
      </c>
      <c r="AA672" s="106">
        <f t="shared" si="283"/>
        <v>0</v>
      </c>
      <c r="AB672" s="106">
        <f t="shared" si="284"/>
        <v>0</v>
      </c>
      <c r="AC672" s="106">
        <f t="shared" si="285"/>
        <v>0</v>
      </c>
      <c r="AD672" s="106">
        <f t="shared" si="286"/>
        <v>0</v>
      </c>
      <c r="AE672" s="106">
        <f t="shared" si="287"/>
        <v>0</v>
      </c>
      <c r="AF672" s="172">
        <f t="shared" si="293"/>
        <v>4.4000000000000003E-3</v>
      </c>
      <c r="AG672" s="106">
        <f t="shared" si="288"/>
        <v>0</v>
      </c>
      <c r="AH672" s="106">
        <f t="shared" si="289"/>
        <v>0</v>
      </c>
      <c r="AI672" s="106">
        <f t="shared" si="290"/>
        <v>0</v>
      </c>
      <c r="AJ672" s="106">
        <f t="shared" si="291"/>
        <v>0</v>
      </c>
      <c r="AK672" s="106">
        <f t="shared" si="300"/>
        <v>4.4000000000000003E-3</v>
      </c>
      <c r="AL672" s="107">
        <f t="shared" si="292"/>
        <v>4.2371999999999996</v>
      </c>
    </row>
    <row r="673" spans="1:38" ht="12.75">
      <c r="A673" s="89">
        <v>22</v>
      </c>
      <c r="B673" s="89">
        <v>42</v>
      </c>
      <c r="C673" s="96">
        <v>0.315</v>
      </c>
      <c r="D673" s="96">
        <v>0.32500000000000001</v>
      </c>
      <c r="E673" s="97">
        <v>3.25</v>
      </c>
      <c r="F673" s="102">
        <f t="shared" si="297"/>
        <v>0.26138050877867081</v>
      </c>
      <c r="G673" s="89">
        <v>20.5</v>
      </c>
      <c r="H673" s="103">
        <f t="shared" si="279"/>
        <v>34</v>
      </c>
      <c r="I673" s="103">
        <f t="shared" si="280"/>
        <v>1.21875</v>
      </c>
      <c r="J673" s="89" t="s">
        <v>78</v>
      </c>
      <c r="K673" s="89">
        <v>2</v>
      </c>
      <c r="L673" s="105">
        <f t="shared" si="298"/>
        <v>3.25</v>
      </c>
      <c r="M673" s="89">
        <v>3.25</v>
      </c>
      <c r="X673" s="106">
        <f t="shared" si="299"/>
        <v>9.1259999999999987E-3</v>
      </c>
      <c r="Y673" s="106">
        <f t="shared" si="281"/>
        <v>8.1250000000000003E-3</v>
      </c>
      <c r="Z673" s="106">
        <f t="shared" si="282"/>
        <v>0</v>
      </c>
      <c r="AA673" s="106">
        <f t="shared" si="283"/>
        <v>0</v>
      </c>
      <c r="AB673" s="106">
        <f t="shared" si="284"/>
        <v>0</v>
      </c>
      <c r="AC673" s="106">
        <f t="shared" si="285"/>
        <v>0</v>
      </c>
      <c r="AD673" s="106">
        <f t="shared" si="286"/>
        <v>0</v>
      </c>
      <c r="AE673" s="106">
        <f t="shared" si="287"/>
        <v>0</v>
      </c>
      <c r="AF673" s="172">
        <f t="shared" si="293"/>
        <v>8.1250000000000003E-3</v>
      </c>
      <c r="AG673" s="106">
        <f t="shared" si="288"/>
        <v>0</v>
      </c>
      <c r="AH673" s="106">
        <f t="shared" si="289"/>
        <v>0</v>
      </c>
      <c r="AI673" s="106">
        <f t="shared" si="290"/>
        <v>0</v>
      </c>
      <c r="AJ673" s="106">
        <f t="shared" si="291"/>
        <v>0</v>
      </c>
      <c r="AK673" s="106">
        <f t="shared" si="300"/>
        <v>8.1250000000000003E-3</v>
      </c>
      <c r="AL673" s="107">
        <f t="shared" si="292"/>
        <v>7.824374999999999</v>
      </c>
    </row>
    <row r="674" spans="1:38" ht="12.75">
      <c r="A674" s="89">
        <v>22</v>
      </c>
      <c r="B674" s="89">
        <v>42</v>
      </c>
      <c r="C674" s="96">
        <v>0.315</v>
      </c>
      <c r="D674" s="96">
        <v>0.32500000000000001</v>
      </c>
      <c r="E674" s="97">
        <v>3.25</v>
      </c>
      <c r="F674" s="102">
        <f t="shared" si="297"/>
        <v>0.26138050877867081</v>
      </c>
      <c r="G674" s="89">
        <v>20.5</v>
      </c>
      <c r="H674" s="103">
        <f t="shared" si="279"/>
        <v>34</v>
      </c>
      <c r="I674" s="103">
        <f t="shared" si="280"/>
        <v>1.21875</v>
      </c>
      <c r="J674" s="89" t="s">
        <v>78</v>
      </c>
      <c r="K674" s="89">
        <v>3</v>
      </c>
      <c r="L674" s="105">
        <f t="shared" si="298"/>
        <v>3.25</v>
      </c>
      <c r="M674" s="89">
        <v>3.25</v>
      </c>
      <c r="X674" s="106">
        <f t="shared" si="299"/>
        <v>9.1259999999999987E-3</v>
      </c>
      <c r="Y674" s="106">
        <f t="shared" si="281"/>
        <v>8.1250000000000003E-3</v>
      </c>
      <c r="Z674" s="106">
        <f t="shared" si="282"/>
        <v>0</v>
      </c>
      <c r="AA674" s="106">
        <f t="shared" si="283"/>
        <v>0</v>
      </c>
      <c r="AB674" s="106">
        <f t="shared" si="284"/>
        <v>0</v>
      </c>
      <c r="AC674" s="106">
        <f t="shared" si="285"/>
        <v>0</v>
      </c>
      <c r="AD674" s="106">
        <f t="shared" si="286"/>
        <v>0</v>
      </c>
      <c r="AE674" s="106">
        <f t="shared" si="287"/>
        <v>0</v>
      </c>
      <c r="AF674" s="172">
        <f t="shared" si="293"/>
        <v>8.1250000000000003E-3</v>
      </c>
      <c r="AG674" s="106">
        <f t="shared" si="288"/>
        <v>0</v>
      </c>
      <c r="AH674" s="106">
        <f t="shared" si="289"/>
        <v>0</v>
      </c>
      <c r="AI674" s="106">
        <f t="shared" si="290"/>
        <v>0</v>
      </c>
      <c r="AJ674" s="106">
        <f t="shared" si="291"/>
        <v>0</v>
      </c>
      <c r="AK674" s="106">
        <f t="shared" si="300"/>
        <v>8.1250000000000003E-3</v>
      </c>
      <c r="AL674" s="107">
        <f t="shared" si="292"/>
        <v>7.824374999999999</v>
      </c>
    </row>
    <row r="675" spans="1:38" ht="12.75">
      <c r="A675" s="89">
        <v>22</v>
      </c>
      <c r="B675" s="89">
        <v>42</v>
      </c>
      <c r="C675" s="96">
        <v>0.315</v>
      </c>
      <c r="D675" s="96">
        <v>0.32500000000000001</v>
      </c>
      <c r="E675" s="97">
        <v>3.25</v>
      </c>
      <c r="F675" s="102">
        <f t="shared" si="297"/>
        <v>0.26138050877867081</v>
      </c>
      <c r="G675" s="89">
        <v>20.5</v>
      </c>
      <c r="H675" s="103">
        <f t="shared" si="279"/>
        <v>34</v>
      </c>
      <c r="I675" s="103">
        <f t="shared" si="280"/>
        <v>1.21875</v>
      </c>
      <c r="J675" s="89" t="s">
        <v>78</v>
      </c>
      <c r="K675" s="89">
        <v>4</v>
      </c>
      <c r="L675" s="105">
        <f t="shared" si="298"/>
        <v>3.25</v>
      </c>
      <c r="M675" s="89">
        <v>3.25</v>
      </c>
      <c r="X675" s="106">
        <f t="shared" si="299"/>
        <v>9.1259999999999987E-3</v>
      </c>
      <c r="Y675" s="106">
        <f t="shared" si="281"/>
        <v>8.1250000000000003E-3</v>
      </c>
      <c r="Z675" s="106">
        <f t="shared" si="282"/>
        <v>0</v>
      </c>
      <c r="AA675" s="106">
        <f t="shared" si="283"/>
        <v>0</v>
      </c>
      <c r="AB675" s="106">
        <f t="shared" si="284"/>
        <v>0</v>
      </c>
      <c r="AC675" s="106">
        <f t="shared" si="285"/>
        <v>0</v>
      </c>
      <c r="AD675" s="106">
        <f t="shared" si="286"/>
        <v>0</v>
      </c>
      <c r="AE675" s="106">
        <f t="shared" si="287"/>
        <v>0</v>
      </c>
      <c r="AF675" s="172">
        <f t="shared" si="293"/>
        <v>8.1250000000000003E-3</v>
      </c>
      <c r="AG675" s="106">
        <f t="shared" si="288"/>
        <v>0</v>
      </c>
      <c r="AH675" s="106">
        <f t="shared" si="289"/>
        <v>0</v>
      </c>
      <c r="AI675" s="106">
        <f t="shared" si="290"/>
        <v>0</v>
      </c>
      <c r="AJ675" s="106">
        <f t="shared" si="291"/>
        <v>0</v>
      </c>
      <c r="AK675" s="106">
        <f t="shared" si="300"/>
        <v>8.1250000000000003E-3</v>
      </c>
      <c r="AL675" s="107">
        <f t="shared" si="292"/>
        <v>7.824374999999999</v>
      </c>
    </row>
    <row r="676" spans="1:38" ht="12.75">
      <c r="A676" s="89">
        <v>22</v>
      </c>
      <c r="B676" s="89">
        <v>42</v>
      </c>
      <c r="C676" s="96">
        <v>0.315</v>
      </c>
      <c r="D676" s="96">
        <v>0.32500000000000001</v>
      </c>
      <c r="E676" s="97">
        <v>3.25</v>
      </c>
      <c r="F676" s="102">
        <f t="shared" si="297"/>
        <v>0.26138050877867081</v>
      </c>
      <c r="G676" s="89">
        <v>20.5</v>
      </c>
      <c r="H676" s="103">
        <f t="shared" si="279"/>
        <v>34</v>
      </c>
      <c r="I676" s="103">
        <f t="shared" si="280"/>
        <v>1.21875</v>
      </c>
      <c r="J676" s="89" t="s">
        <v>78</v>
      </c>
      <c r="K676" s="89">
        <v>5</v>
      </c>
      <c r="L676" s="105">
        <f t="shared" si="298"/>
        <v>3.25</v>
      </c>
      <c r="M676" s="89">
        <v>3.25</v>
      </c>
      <c r="X676" s="106">
        <f t="shared" si="299"/>
        <v>9.1259999999999987E-3</v>
      </c>
      <c r="Y676" s="106">
        <f t="shared" si="281"/>
        <v>8.1250000000000003E-3</v>
      </c>
      <c r="Z676" s="106">
        <f t="shared" si="282"/>
        <v>0</v>
      </c>
      <c r="AA676" s="106">
        <f t="shared" si="283"/>
        <v>0</v>
      </c>
      <c r="AB676" s="106">
        <f t="shared" si="284"/>
        <v>0</v>
      </c>
      <c r="AC676" s="106">
        <f t="shared" si="285"/>
        <v>0</v>
      </c>
      <c r="AD676" s="106">
        <f t="shared" si="286"/>
        <v>0</v>
      </c>
      <c r="AE676" s="106">
        <f t="shared" si="287"/>
        <v>0</v>
      </c>
      <c r="AF676" s="172">
        <f t="shared" si="293"/>
        <v>8.1250000000000003E-3</v>
      </c>
      <c r="AG676" s="106">
        <f t="shared" si="288"/>
        <v>0</v>
      </c>
      <c r="AH676" s="106">
        <f t="shared" si="289"/>
        <v>0</v>
      </c>
      <c r="AI676" s="106">
        <f t="shared" si="290"/>
        <v>0</v>
      </c>
      <c r="AJ676" s="106">
        <f t="shared" si="291"/>
        <v>0</v>
      </c>
      <c r="AK676" s="106">
        <f t="shared" si="300"/>
        <v>8.1250000000000003E-3</v>
      </c>
      <c r="AL676" s="107">
        <f t="shared" si="292"/>
        <v>7.824374999999999</v>
      </c>
    </row>
    <row r="677" spans="1:38" ht="12.75">
      <c r="A677" s="89">
        <v>22</v>
      </c>
      <c r="B677" s="89">
        <v>42</v>
      </c>
      <c r="C677" s="96">
        <v>0.315</v>
      </c>
      <c r="D677" s="96">
        <v>0.32500000000000001</v>
      </c>
      <c r="E677" s="97">
        <v>3.25</v>
      </c>
      <c r="F677" s="102">
        <f t="shared" si="297"/>
        <v>0.26138050877867081</v>
      </c>
      <c r="G677" s="89">
        <v>20.5</v>
      </c>
      <c r="H677" s="103">
        <f t="shared" si="279"/>
        <v>34</v>
      </c>
      <c r="I677" s="103">
        <f t="shared" si="280"/>
        <v>1.0359375000000002</v>
      </c>
      <c r="J677" s="89" t="s">
        <v>79</v>
      </c>
      <c r="K677" s="89">
        <v>5</v>
      </c>
      <c r="L677" s="97">
        <v>3.25</v>
      </c>
      <c r="X677" s="106">
        <f>L677*VLOOKUP(J677,dimension,2,FALSE)*VLOOKUP(J677,dimension,3,FALSE)*K677</f>
        <v>8.6449999999999999E-3</v>
      </c>
      <c r="Y677" s="106">
        <f t="shared" si="281"/>
        <v>0</v>
      </c>
      <c r="Z677" s="106">
        <f t="shared" si="282"/>
        <v>0</v>
      </c>
      <c r="AA677" s="106">
        <f t="shared" si="283"/>
        <v>0</v>
      </c>
      <c r="AB677" s="106">
        <f t="shared" si="284"/>
        <v>0</v>
      </c>
      <c r="AC677" s="106">
        <f t="shared" si="285"/>
        <v>0</v>
      </c>
      <c r="AD677" s="106">
        <f t="shared" si="286"/>
        <v>0</v>
      </c>
      <c r="AE677" s="106">
        <f t="shared" si="287"/>
        <v>6.9062500000000009E-3</v>
      </c>
      <c r="AF677" s="172">
        <f t="shared" si="293"/>
        <v>6.9062500000000009E-3</v>
      </c>
      <c r="AG677" s="106">
        <f t="shared" si="288"/>
        <v>0</v>
      </c>
      <c r="AH677" s="106">
        <f t="shared" si="289"/>
        <v>0</v>
      </c>
      <c r="AI677" s="106">
        <f t="shared" si="290"/>
        <v>0</v>
      </c>
      <c r="AJ677" s="106">
        <f t="shared" si="291"/>
        <v>0</v>
      </c>
      <c r="AK677" s="106">
        <f>L677*VLOOKUP(J677,dimension,4,FALSE)*VLOOKUP(J677,dimension,5,FALSE)*K677</f>
        <v>6.9062500000000009E-3</v>
      </c>
      <c r="AL677" s="107">
        <f t="shared" si="292"/>
        <v>5.9048437500000004</v>
      </c>
    </row>
    <row r="678" spans="1:38" ht="12.75">
      <c r="A678" s="89">
        <v>22</v>
      </c>
      <c r="B678" s="89">
        <v>43</v>
      </c>
      <c r="C678" s="96">
        <v>0.32500000000000001</v>
      </c>
      <c r="D678" s="96">
        <v>0.37</v>
      </c>
      <c r="E678" s="97">
        <v>3.25</v>
      </c>
      <c r="F678" s="102">
        <f t="shared" si="297"/>
        <v>0.30823564514848018</v>
      </c>
      <c r="G678" s="89">
        <v>21.5</v>
      </c>
      <c r="H678" s="103">
        <f t="shared" si="279"/>
        <v>35.333333333333329</v>
      </c>
      <c r="I678" s="103">
        <f t="shared" si="280"/>
        <v>1.1400000000000003</v>
      </c>
      <c r="J678" s="89" t="s">
        <v>74</v>
      </c>
      <c r="K678" s="89">
        <v>1</v>
      </c>
      <c r="L678" s="105">
        <f t="shared" ref="L678:L693" si="301">SUM(M678:V678)</f>
        <v>3.25</v>
      </c>
      <c r="M678" s="89">
        <v>3.04</v>
      </c>
      <c r="R678" s="89">
        <v>0.21</v>
      </c>
      <c r="X678" s="106">
        <f t="shared" ref="X678:X693" si="302">L678*VLOOKUP(J678,dimension,2,FALSE)*VLOOKUP(J678,dimension,3,FALSE)</f>
        <v>1.001E-2</v>
      </c>
      <c r="Y678" s="106">
        <f t="shared" si="281"/>
        <v>7.6000000000000017E-3</v>
      </c>
      <c r="Z678" s="106">
        <f t="shared" si="282"/>
        <v>0</v>
      </c>
      <c r="AA678" s="106">
        <f t="shared" si="283"/>
        <v>0</v>
      </c>
      <c r="AB678" s="106">
        <f t="shared" si="284"/>
        <v>0</v>
      </c>
      <c r="AC678" s="106">
        <f t="shared" si="285"/>
        <v>0</v>
      </c>
      <c r="AD678" s="106">
        <f t="shared" si="286"/>
        <v>0</v>
      </c>
      <c r="AE678" s="106">
        <f t="shared" si="287"/>
        <v>0</v>
      </c>
      <c r="AF678" s="172">
        <f t="shared" si="293"/>
        <v>7.6000000000000017E-3</v>
      </c>
      <c r="AG678" s="106">
        <f t="shared" si="288"/>
        <v>0</v>
      </c>
      <c r="AH678" s="106">
        <f t="shared" si="289"/>
        <v>5.2500000000000008E-4</v>
      </c>
      <c r="AI678" s="106">
        <f t="shared" si="290"/>
        <v>0</v>
      </c>
      <c r="AJ678" s="106">
        <f t="shared" si="291"/>
        <v>0</v>
      </c>
      <c r="AK678" s="106">
        <f t="shared" ref="AK678:AK693" si="303">L678*VLOOKUP(J678,dimension,4,FALSE)*VLOOKUP(J678,dimension,5,FALSE)</f>
        <v>8.1250000000000003E-3</v>
      </c>
      <c r="AL678" s="107">
        <f t="shared" si="292"/>
        <v>7.3187999999999995</v>
      </c>
    </row>
    <row r="679" spans="1:38" ht="12.75">
      <c r="A679" s="89">
        <v>22</v>
      </c>
      <c r="B679" s="89">
        <v>43</v>
      </c>
      <c r="C679" s="96">
        <v>0.32500000000000001</v>
      </c>
      <c r="D679" s="96">
        <v>0.37</v>
      </c>
      <c r="E679" s="97">
        <v>3.25</v>
      </c>
      <c r="F679" s="102">
        <f t="shared" si="297"/>
        <v>0.30823564514848018</v>
      </c>
      <c r="G679" s="89">
        <v>21.5</v>
      </c>
      <c r="H679" s="103">
        <f t="shared" si="279"/>
        <v>35.333333333333329</v>
      </c>
      <c r="I679" s="103">
        <f t="shared" si="280"/>
        <v>1.1925000000000003</v>
      </c>
      <c r="J679" s="89" t="s">
        <v>74</v>
      </c>
      <c r="K679" s="89">
        <v>2</v>
      </c>
      <c r="L679" s="105">
        <f t="shared" si="301"/>
        <v>3.25</v>
      </c>
      <c r="M679" s="89">
        <v>3.18</v>
      </c>
      <c r="R679" s="89">
        <v>7.0000000000000007E-2</v>
      </c>
      <c r="X679" s="106">
        <f t="shared" si="302"/>
        <v>1.001E-2</v>
      </c>
      <c r="Y679" s="106">
        <f t="shared" si="281"/>
        <v>7.9500000000000022E-3</v>
      </c>
      <c r="Z679" s="106">
        <f t="shared" si="282"/>
        <v>0</v>
      </c>
      <c r="AA679" s="106">
        <f t="shared" si="283"/>
        <v>0</v>
      </c>
      <c r="AB679" s="106">
        <f t="shared" si="284"/>
        <v>0</v>
      </c>
      <c r="AC679" s="106">
        <f t="shared" si="285"/>
        <v>0</v>
      </c>
      <c r="AD679" s="106">
        <f t="shared" si="286"/>
        <v>0</v>
      </c>
      <c r="AE679" s="106">
        <f t="shared" si="287"/>
        <v>0</v>
      </c>
      <c r="AF679" s="172">
        <f t="shared" si="293"/>
        <v>7.9500000000000022E-3</v>
      </c>
      <c r="AG679" s="106">
        <f t="shared" si="288"/>
        <v>0</v>
      </c>
      <c r="AH679" s="106">
        <f t="shared" si="289"/>
        <v>1.7500000000000003E-4</v>
      </c>
      <c r="AI679" s="106">
        <f t="shared" si="290"/>
        <v>0</v>
      </c>
      <c r="AJ679" s="106">
        <f t="shared" si="291"/>
        <v>0</v>
      </c>
      <c r="AK679" s="106">
        <f t="shared" si="303"/>
        <v>8.1250000000000003E-3</v>
      </c>
      <c r="AL679" s="107">
        <f t="shared" si="292"/>
        <v>7.6558499999999992</v>
      </c>
    </row>
    <row r="680" spans="1:38" ht="12.75">
      <c r="A680" s="89">
        <v>22</v>
      </c>
      <c r="B680" s="89">
        <v>43</v>
      </c>
      <c r="C680" s="96">
        <v>0.32500000000000001</v>
      </c>
      <c r="D680" s="96">
        <v>0.37</v>
      </c>
      <c r="E680" s="97">
        <v>3.25</v>
      </c>
      <c r="F680" s="102">
        <f t="shared" si="297"/>
        <v>0.30823564514848018</v>
      </c>
      <c r="G680" s="89">
        <v>21.5</v>
      </c>
      <c r="H680" s="103">
        <f t="shared" si="279"/>
        <v>35.333333333333329</v>
      </c>
      <c r="I680" s="103">
        <f t="shared" si="280"/>
        <v>1.21875</v>
      </c>
      <c r="J680" s="89" t="s">
        <v>74</v>
      </c>
      <c r="K680" s="89">
        <v>3</v>
      </c>
      <c r="L680" s="105">
        <f t="shared" si="301"/>
        <v>3.25</v>
      </c>
      <c r="M680" s="89">
        <v>3.25</v>
      </c>
      <c r="X680" s="106">
        <f t="shared" si="302"/>
        <v>1.001E-2</v>
      </c>
      <c r="Y680" s="106">
        <f t="shared" si="281"/>
        <v>8.1250000000000003E-3</v>
      </c>
      <c r="Z680" s="106">
        <f t="shared" si="282"/>
        <v>0</v>
      </c>
      <c r="AA680" s="106">
        <f t="shared" si="283"/>
        <v>0</v>
      </c>
      <c r="AB680" s="106">
        <f t="shared" si="284"/>
        <v>0</v>
      </c>
      <c r="AC680" s="106">
        <f t="shared" si="285"/>
        <v>0</v>
      </c>
      <c r="AD680" s="106">
        <f t="shared" si="286"/>
        <v>0</v>
      </c>
      <c r="AE680" s="106">
        <f t="shared" si="287"/>
        <v>0</v>
      </c>
      <c r="AF680" s="172">
        <f t="shared" si="293"/>
        <v>8.1250000000000003E-3</v>
      </c>
      <c r="AG680" s="106">
        <f t="shared" si="288"/>
        <v>0</v>
      </c>
      <c r="AH680" s="106">
        <f t="shared" si="289"/>
        <v>0</v>
      </c>
      <c r="AI680" s="106">
        <f t="shared" si="290"/>
        <v>0</v>
      </c>
      <c r="AJ680" s="106">
        <f t="shared" si="291"/>
        <v>0</v>
      </c>
      <c r="AK680" s="106">
        <f t="shared" si="303"/>
        <v>8.1250000000000003E-3</v>
      </c>
      <c r="AL680" s="107">
        <f t="shared" si="292"/>
        <v>7.824374999999999</v>
      </c>
    </row>
    <row r="681" spans="1:38" ht="12.75">
      <c r="A681" s="89">
        <v>22</v>
      </c>
      <c r="B681" s="89">
        <v>43</v>
      </c>
      <c r="C681" s="96">
        <v>0.32500000000000001</v>
      </c>
      <c r="D681" s="96">
        <v>0.37</v>
      </c>
      <c r="E681" s="97">
        <v>3.25</v>
      </c>
      <c r="F681" s="102">
        <f t="shared" si="297"/>
        <v>0.30823564514848018</v>
      </c>
      <c r="G681" s="89">
        <v>21.5</v>
      </c>
      <c r="H681" s="103">
        <f t="shared" si="279"/>
        <v>35.333333333333329</v>
      </c>
      <c r="I681" s="103">
        <f t="shared" si="280"/>
        <v>1.1362500000000002</v>
      </c>
      <c r="J681" s="89" t="s">
        <v>74</v>
      </c>
      <c r="K681" s="89">
        <v>4</v>
      </c>
      <c r="L681" s="105">
        <f t="shared" si="301"/>
        <v>3.25</v>
      </c>
      <c r="M681" s="89">
        <v>2.06</v>
      </c>
      <c r="N681" s="89">
        <v>0.97</v>
      </c>
      <c r="Q681" s="89">
        <v>0.09</v>
      </c>
      <c r="R681" s="89">
        <v>0.13</v>
      </c>
      <c r="X681" s="106">
        <f t="shared" si="302"/>
        <v>1.001E-2</v>
      </c>
      <c r="Y681" s="106">
        <f t="shared" si="281"/>
        <v>5.1500000000000009E-3</v>
      </c>
      <c r="Z681" s="106">
        <f t="shared" si="282"/>
        <v>2.4250000000000001E-3</v>
      </c>
      <c r="AA681" s="106">
        <f t="shared" si="283"/>
        <v>0</v>
      </c>
      <c r="AB681" s="106">
        <f t="shared" si="284"/>
        <v>0</v>
      </c>
      <c r="AC681" s="106">
        <f t="shared" si="285"/>
        <v>0</v>
      </c>
      <c r="AD681" s="106">
        <f t="shared" si="286"/>
        <v>0</v>
      </c>
      <c r="AE681" s="106">
        <f t="shared" si="287"/>
        <v>0</v>
      </c>
      <c r="AF681" s="172">
        <f t="shared" si="293"/>
        <v>7.575000000000001E-3</v>
      </c>
      <c r="AG681" s="106">
        <f t="shared" si="288"/>
        <v>2.2499999999999999E-4</v>
      </c>
      <c r="AH681" s="106">
        <f t="shared" si="289"/>
        <v>3.2500000000000004E-4</v>
      </c>
      <c r="AI681" s="106">
        <f t="shared" si="290"/>
        <v>0</v>
      </c>
      <c r="AJ681" s="106">
        <f t="shared" si="291"/>
        <v>0</v>
      </c>
      <c r="AK681" s="106">
        <f t="shared" si="303"/>
        <v>8.1250000000000003E-3</v>
      </c>
      <c r="AL681" s="107">
        <f t="shared" si="292"/>
        <v>7.2947249999999997</v>
      </c>
    </row>
    <row r="682" spans="1:38" ht="12.75">
      <c r="A682" s="89">
        <v>22</v>
      </c>
      <c r="B682" s="89">
        <v>43</v>
      </c>
      <c r="C682" s="96">
        <v>0.32500000000000001</v>
      </c>
      <c r="D682" s="96">
        <v>0.37</v>
      </c>
      <c r="E682" s="97">
        <v>3.25</v>
      </c>
      <c r="F682" s="102">
        <f t="shared" si="297"/>
        <v>0.30823564514848018</v>
      </c>
      <c r="G682" s="89">
        <v>21.5</v>
      </c>
      <c r="H682" s="103">
        <f t="shared" si="279"/>
        <v>35.333333333333329</v>
      </c>
      <c r="I682" s="103">
        <f t="shared" si="280"/>
        <v>1.1399999999999999</v>
      </c>
      <c r="J682" s="89" t="s">
        <v>74</v>
      </c>
      <c r="K682" s="89">
        <v>5</v>
      </c>
      <c r="L682" s="105">
        <f t="shared" si="301"/>
        <v>3.25</v>
      </c>
      <c r="M682" s="89">
        <v>2.0699999999999998</v>
      </c>
      <c r="N682" s="89">
        <v>0.97</v>
      </c>
      <c r="Q682" s="89">
        <v>0.09</v>
      </c>
      <c r="R682" s="89">
        <v>0.12</v>
      </c>
      <c r="X682" s="106">
        <f t="shared" si="302"/>
        <v>1.001E-2</v>
      </c>
      <c r="Y682" s="106">
        <f t="shared" si="281"/>
        <v>5.1749999999999999E-3</v>
      </c>
      <c r="Z682" s="106">
        <f t="shared" si="282"/>
        <v>2.4250000000000001E-3</v>
      </c>
      <c r="AA682" s="106">
        <f t="shared" si="283"/>
        <v>0</v>
      </c>
      <c r="AB682" s="106">
        <f t="shared" si="284"/>
        <v>0</v>
      </c>
      <c r="AC682" s="106">
        <f t="shared" si="285"/>
        <v>0</v>
      </c>
      <c r="AD682" s="106">
        <f t="shared" si="286"/>
        <v>0</v>
      </c>
      <c r="AE682" s="106">
        <f t="shared" si="287"/>
        <v>0</v>
      </c>
      <c r="AF682" s="172">
        <f t="shared" si="293"/>
        <v>7.6E-3</v>
      </c>
      <c r="AG682" s="106">
        <f t="shared" si="288"/>
        <v>2.2499999999999999E-4</v>
      </c>
      <c r="AH682" s="106">
        <f t="shared" si="289"/>
        <v>3.0000000000000003E-4</v>
      </c>
      <c r="AI682" s="106">
        <f t="shared" si="290"/>
        <v>0</v>
      </c>
      <c r="AJ682" s="106">
        <f t="shared" si="291"/>
        <v>0</v>
      </c>
      <c r="AK682" s="106">
        <f t="shared" si="303"/>
        <v>8.1250000000000003E-3</v>
      </c>
      <c r="AL682" s="107">
        <f t="shared" si="292"/>
        <v>7.3187999999999995</v>
      </c>
    </row>
    <row r="683" spans="1:38" ht="12.75">
      <c r="A683" s="89">
        <v>22</v>
      </c>
      <c r="B683" s="89">
        <v>43</v>
      </c>
      <c r="C683" s="96">
        <v>0.32500000000000001</v>
      </c>
      <c r="D683" s="96">
        <v>0.37</v>
      </c>
      <c r="E683" s="97">
        <v>3.25</v>
      </c>
      <c r="F683" s="102">
        <f t="shared" si="297"/>
        <v>0.30823564514848018</v>
      </c>
      <c r="G683" s="89">
        <v>21.5</v>
      </c>
      <c r="H683" s="103">
        <f t="shared" si="279"/>
        <v>35.333333333333329</v>
      </c>
      <c r="I683" s="103">
        <f t="shared" si="280"/>
        <v>1.21875</v>
      </c>
      <c r="J683" s="89" t="s">
        <v>74</v>
      </c>
      <c r="K683" s="89">
        <v>6</v>
      </c>
      <c r="L683" s="105">
        <f t="shared" si="301"/>
        <v>3.25</v>
      </c>
      <c r="M683" s="89">
        <v>3.25</v>
      </c>
      <c r="X683" s="106">
        <f t="shared" si="302"/>
        <v>1.001E-2</v>
      </c>
      <c r="Y683" s="106">
        <f t="shared" si="281"/>
        <v>8.1250000000000003E-3</v>
      </c>
      <c r="Z683" s="106">
        <f t="shared" si="282"/>
        <v>0</v>
      </c>
      <c r="AA683" s="106">
        <f t="shared" si="283"/>
        <v>0</v>
      </c>
      <c r="AB683" s="106">
        <f t="shared" si="284"/>
        <v>0</v>
      </c>
      <c r="AC683" s="106">
        <f t="shared" si="285"/>
        <v>0</v>
      </c>
      <c r="AD683" s="106">
        <f t="shared" si="286"/>
        <v>0</v>
      </c>
      <c r="AE683" s="106">
        <f t="shared" si="287"/>
        <v>0</v>
      </c>
      <c r="AF683" s="172">
        <f t="shared" si="293"/>
        <v>8.1250000000000003E-3</v>
      </c>
      <c r="AG683" s="106">
        <f t="shared" si="288"/>
        <v>0</v>
      </c>
      <c r="AH683" s="106">
        <f t="shared" si="289"/>
        <v>0</v>
      </c>
      <c r="AI683" s="106">
        <f t="shared" si="290"/>
        <v>0</v>
      </c>
      <c r="AJ683" s="106">
        <f t="shared" si="291"/>
        <v>0</v>
      </c>
      <c r="AK683" s="106">
        <f t="shared" si="303"/>
        <v>8.1250000000000003E-3</v>
      </c>
      <c r="AL683" s="107">
        <f t="shared" si="292"/>
        <v>7.824374999999999</v>
      </c>
    </row>
    <row r="684" spans="1:38" ht="12.75">
      <c r="A684" s="89">
        <v>22</v>
      </c>
      <c r="B684" s="89">
        <v>43</v>
      </c>
      <c r="C684" s="96">
        <v>0.32500000000000001</v>
      </c>
      <c r="D684" s="96">
        <v>0.37</v>
      </c>
      <c r="E684" s="97">
        <v>3.25</v>
      </c>
      <c r="F684" s="102">
        <f t="shared" si="297"/>
        <v>0.30823564514848018</v>
      </c>
      <c r="G684" s="89">
        <v>21.5</v>
      </c>
      <c r="H684" s="103">
        <f t="shared" si="279"/>
        <v>35.333333333333329</v>
      </c>
      <c r="I684" s="103">
        <f t="shared" si="280"/>
        <v>1.0649999999999999</v>
      </c>
      <c r="J684" s="89" t="s">
        <v>74</v>
      </c>
      <c r="K684" s="89">
        <v>7</v>
      </c>
      <c r="L684" s="105">
        <f t="shared" si="301"/>
        <v>3.25</v>
      </c>
      <c r="M684" s="89">
        <v>2.84</v>
      </c>
      <c r="R684" s="89">
        <v>0.41</v>
      </c>
      <c r="X684" s="106">
        <f t="shared" si="302"/>
        <v>1.001E-2</v>
      </c>
      <c r="Y684" s="106">
        <f t="shared" si="281"/>
        <v>7.0999999999999995E-3</v>
      </c>
      <c r="Z684" s="106">
        <f t="shared" si="282"/>
        <v>0</v>
      </c>
      <c r="AA684" s="106">
        <f t="shared" si="283"/>
        <v>0</v>
      </c>
      <c r="AB684" s="106">
        <f t="shared" si="284"/>
        <v>0</v>
      </c>
      <c r="AC684" s="106">
        <f t="shared" si="285"/>
        <v>0</v>
      </c>
      <c r="AD684" s="106">
        <f t="shared" si="286"/>
        <v>0</v>
      </c>
      <c r="AE684" s="106">
        <f t="shared" si="287"/>
        <v>0</v>
      </c>
      <c r="AF684" s="172">
        <f t="shared" si="293"/>
        <v>7.0999999999999995E-3</v>
      </c>
      <c r="AG684" s="106">
        <f t="shared" si="288"/>
        <v>0</v>
      </c>
      <c r="AH684" s="106">
        <f t="shared" si="289"/>
        <v>1.0250000000000001E-3</v>
      </c>
      <c r="AI684" s="106">
        <f t="shared" si="290"/>
        <v>0</v>
      </c>
      <c r="AJ684" s="106">
        <f t="shared" si="291"/>
        <v>0</v>
      </c>
      <c r="AK684" s="106">
        <f t="shared" si="303"/>
        <v>8.1250000000000003E-3</v>
      </c>
      <c r="AL684" s="107">
        <f t="shared" si="292"/>
        <v>6.837299999999999</v>
      </c>
    </row>
    <row r="685" spans="1:38" ht="12.75">
      <c r="A685" s="89">
        <v>22</v>
      </c>
      <c r="B685" s="89">
        <v>43</v>
      </c>
      <c r="C685" s="96">
        <v>0.32500000000000001</v>
      </c>
      <c r="D685" s="96">
        <v>0.37</v>
      </c>
      <c r="E685" s="97">
        <v>3.25</v>
      </c>
      <c r="F685" s="102">
        <f t="shared" si="297"/>
        <v>0.30823564514848018</v>
      </c>
      <c r="G685" s="89">
        <v>21.5</v>
      </c>
      <c r="H685" s="103">
        <f t="shared" si="279"/>
        <v>35.333333333333329</v>
      </c>
      <c r="I685" s="103">
        <f t="shared" si="280"/>
        <v>1.6987500000000002</v>
      </c>
      <c r="J685" s="89" t="s">
        <v>73</v>
      </c>
      <c r="K685" s="89">
        <v>1</v>
      </c>
      <c r="L685" s="105">
        <f t="shared" si="301"/>
        <v>3.25</v>
      </c>
      <c r="M685" s="89">
        <v>3.02</v>
      </c>
      <c r="R685" s="89">
        <v>0.23</v>
      </c>
      <c r="X685" s="106">
        <f t="shared" si="302"/>
        <v>1.4742E-2</v>
      </c>
      <c r="Y685" s="106">
        <f t="shared" si="281"/>
        <v>1.1325000000000002E-2</v>
      </c>
      <c r="Z685" s="106">
        <f t="shared" si="282"/>
        <v>0</v>
      </c>
      <c r="AA685" s="106">
        <f t="shared" si="283"/>
        <v>0</v>
      </c>
      <c r="AB685" s="106">
        <f t="shared" si="284"/>
        <v>0</v>
      </c>
      <c r="AC685" s="106">
        <f t="shared" si="285"/>
        <v>0</v>
      </c>
      <c r="AD685" s="106">
        <f t="shared" si="286"/>
        <v>0</v>
      </c>
      <c r="AE685" s="106">
        <f t="shared" si="287"/>
        <v>0</v>
      </c>
      <c r="AF685" s="172">
        <f t="shared" si="293"/>
        <v>1.1325000000000002E-2</v>
      </c>
      <c r="AG685" s="106">
        <f t="shared" si="288"/>
        <v>0</v>
      </c>
      <c r="AH685" s="106">
        <f t="shared" si="289"/>
        <v>8.6250000000000009E-4</v>
      </c>
      <c r="AI685" s="106">
        <f t="shared" si="290"/>
        <v>0</v>
      </c>
      <c r="AJ685" s="106">
        <f t="shared" si="291"/>
        <v>0</v>
      </c>
      <c r="AK685" s="106">
        <f t="shared" si="303"/>
        <v>1.21875E-2</v>
      </c>
      <c r="AL685" s="107">
        <f t="shared" si="292"/>
        <v>11.041874999999999</v>
      </c>
    </row>
    <row r="686" spans="1:38" ht="12.75">
      <c r="A686" s="89">
        <v>22</v>
      </c>
      <c r="B686" s="89">
        <v>43</v>
      </c>
      <c r="C686" s="96">
        <v>0.32500000000000001</v>
      </c>
      <c r="D686" s="96">
        <v>0.37</v>
      </c>
      <c r="E686" s="97">
        <v>3.25</v>
      </c>
      <c r="F686" s="102">
        <f t="shared" si="297"/>
        <v>0.30823564514848018</v>
      </c>
      <c r="G686" s="89">
        <v>21.5</v>
      </c>
      <c r="H686" s="103">
        <f t="shared" si="279"/>
        <v>35.333333333333329</v>
      </c>
      <c r="I686" s="103">
        <f t="shared" si="280"/>
        <v>1.42875</v>
      </c>
      <c r="J686" s="89" t="s">
        <v>73</v>
      </c>
      <c r="K686" s="89">
        <v>2</v>
      </c>
      <c r="L686" s="105">
        <f t="shared" si="301"/>
        <v>2.7800000000000002</v>
      </c>
      <c r="P686" s="89">
        <v>2.54</v>
      </c>
      <c r="R686" s="89">
        <v>0.24</v>
      </c>
      <c r="X686" s="106">
        <f t="shared" si="302"/>
        <v>1.2610080000000001E-2</v>
      </c>
      <c r="Y686" s="106">
        <f t="shared" si="281"/>
        <v>0</v>
      </c>
      <c r="Z686" s="106">
        <f t="shared" si="282"/>
        <v>0</v>
      </c>
      <c r="AA686" s="106">
        <f t="shared" si="283"/>
        <v>0</v>
      </c>
      <c r="AB686" s="106">
        <f t="shared" si="284"/>
        <v>9.5250000000000005E-3</v>
      </c>
      <c r="AC686" s="106">
        <f t="shared" si="285"/>
        <v>0</v>
      </c>
      <c r="AD686" s="106">
        <f t="shared" si="286"/>
        <v>0</v>
      </c>
      <c r="AE686" s="106">
        <f t="shared" si="287"/>
        <v>0</v>
      </c>
      <c r="AF686" s="172">
        <f t="shared" si="293"/>
        <v>9.5250000000000005E-3</v>
      </c>
      <c r="AG686" s="106">
        <f t="shared" si="288"/>
        <v>0</v>
      </c>
      <c r="AH686" s="106">
        <f t="shared" si="289"/>
        <v>8.9999999999999998E-4</v>
      </c>
      <c r="AI686" s="106">
        <f t="shared" si="290"/>
        <v>0</v>
      </c>
      <c r="AJ686" s="106">
        <f t="shared" si="291"/>
        <v>0</v>
      </c>
      <c r="AK686" s="106">
        <f t="shared" si="303"/>
        <v>1.0425E-2</v>
      </c>
      <c r="AL686" s="107">
        <f t="shared" si="292"/>
        <v>7.8009750000000002</v>
      </c>
    </row>
    <row r="687" spans="1:38" ht="12.75">
      <c r="A687" s="89">
        <v>22</v>
      </c>
      <c r="B687" s="89">
        <v>43</v>
      </c>
      <c r="C687" s="96">
        <v>0.32500000000000001</v>
      </c>
      <c r="D687" s="96">
        <v>0.37</v>
      </c>
      <c r="E687" s="97">
        <v>3.25</v>
      </c>
      <c r="F687" s="102">
        <f t="shared" si="297"/>
        <v>0.30823564514848018</v>
      </c>
      <c r="G687" s="89">
        <v>21.5</v>
      </c>
      <c r="H687" s="103">
        <f t="shared" si="279"/>
        <v>35.333333333333329</v>
      </c>
      <c r="I687" s="103">
        <f t="shared" si="280"/>
        <v>1.546875</v>
      </c>
      <c r="J687" s="89" t="s">
        <v>73</v>
      </c>
      <c r="K687" s="89">
        <v>3</v>
      </c>
      <c r="L687" s="105">
        <f t="shared" si="301"/>
        <v>3.25</v>
      </c>
      <c r="M687" s="89">
        <v>2.75</v>
      </c>
      <c r="R687" s="89">
        <v>0.5</v>
      </c>
      <c r="X687" s="106">
        <f t="shared" si="302"/>
        <v>1.4742E-2</v>
      </c>
      <c r="Y687" s="106">
        <f t="shared" si="281"/>
        <v>1.03125E-2</v>
      </c>
      <c r="Z687" s="106">
        <f t="shared" si="282"/>
        <v>0</v>
      </c>
      <c r="AA687" s="106">
        <f t="shared" si="283"/>
        <v>0</v>
      </c>
      <c r="AB687" s="106">
        <f t="shared" si="284"/>
        <v>0</v>
      </c>
      <c r="AC687" s="106">
        <f t="shared" si="285"/>
        <v>0</v>
      </c>
      <c r="AD687" s="106">
        <f t="shared" si="286"/>
        <v>0</v>
      </c>
      <c r="AE687" s="106">
        <f t="shared" si="287"/>
        <v>0</v>
      </c>
      <c r="AF687" s="172">
        <f t="shared" si="293"/>
        <v>1.03125E-2</v>
      </c>
      <c r="AG687" s="106">
        <f t="shared" si="288"/>
        <v>0</v>
      </c>
      <c r="AH687" s="106">
        <f t="shared" si="289"/>
        <v>1.8749999999999999E-3</v>
      </c>
      <c r="AI687" s="106">
        <f t="shared" si="290"/>
        <v>0</v>
      </c>
      <c r="AJ687" s="106">
        <f t="shared" si="291"/>
        <v>0</v>
      </c>
      <c r="AK687" s="106">
        <f t="shared" si="303"/>
        <v>1.21875E-2</v>
      </c>
      <c r="AL687" s="107">
        <f t="shared" si="292"/>
        <v>10.0546875</v>
      </c>
    </row>
    <row r="688" spans="1:38" ht="12.75">
      <c r="A688" s="89">
        <v>22</v>
      </c>
      <c r="B688" s="89">
        <v>43</v>
      </c>
      <c r="C688" s="96">
        <v>0.32500000000000001</v>
      </c>
      <c r="D688" s="96">
        <v>0.37</v>
      </c>
      <c r="E688" s="97">
        <v>3.25</v>
      </c>
      <c r="F688" s="102">
        <f t="shared" si="297"/>
        <v>0.30823564514848018</v>
      </c>
      <c r="G688" s="89">
        <v>21.5</v>
      </c>
      <c r="H688" s="103">
        <f t="shared" si="279"/>
        <v>35.333333333333329</v>
      </c>
      <c r="I688" s="103">
        <f t="shared" si="280"/>
        <v>1.21875</v>
      </c>
      <c r="J688" s="89" t="s">
        <v>78</v>
      </c>
      <c r="K688" s="89">
        <v>1</v>
      </c>
      <c r="L688" s="105">
        <f t="shared" si="301"/>
        <v>3.25</v>
      </c>
      <c r="M688" s="89">
        <v>3.25</v>
      </c>
      <c r="X688" s="106">
        <f t="shared" si="302"/>
        <v>9.1259999999999987E-3</v>
      </c>
      <c r="Y688" s="106">
        <f t="shared" si="281"/>
        <v>8.1250000000000003E-3</v>
      </c>
      <c r="Z688" s="106">
        <f t="shared" si="282"/>
        <v>0</v>
      </c>
      <c r="AA688" s="106">
        <f t="shared" si="283"/>
        <v>0</v>
      </c>
      <c r="AB688" s="106">
        <f t="shared" si="284"/>
        <v>0</v>
      </c>
      <c r="AC688" s="106">
        <f t="shared" si="285"/>
        <v>0</v>
      </c>
      <c r="AD688" s="106">
        <f t="shared" si="286"/>
        <v>0</v>
      </c>
      <c r="AE688" s="106">
        <f t="shared" si="287"/>
        <v>0</v>
      </c>
      <c r="AF688" s="172">
        <f t="shared" si="293"/>
        <v>8.1250000000000003E-3</v>
      </c>
      <c r="AG688" s="106">
        <f t="shared" si="288"/>
        <v>0</v>
      </c>
      <c r="AH688" s="106">
        <f t="shared" si="289"/>
        <v>0</v>
      </c>
      <c r="AI688" s="106">
        <f t="shared" si="290"/>
        <v>0</v>
      </c>
      <c r="AJ688" s="106">
        <f t="shared" si="291"/>
        <v>0</v>
      </c>
      <c r="AK688" s="106">
        <f t="shared" si="303"/>
        <v>8.1250000000000003E-3</v>
      </c>
      <c r="AL688" s="107">
        <f t="shared" si="292"/>
        <v>7.824374999999999</v>
      </c>
    </row>
    <row r="689" spans="1:38" ht="12.75">
      <c r="A689" s="89">
        <v>22</v>
      </c>
      <c r="B689" s="89">
        <v>43</v>
      </c>
      <c r="C689" s="96">
        <v>0.32500000000000001</v>
      </c>
      <c r="D689" s="96">
        <v>0.37</v>
      </c>
      <c r="E689" s="97">
        <v>3.25</v>
      </c>
      <c r="F689" s="102">
        <f t="shared" si="297"/>
        <v>0.30823564514848018</v>
      </c>
      <c r="G689" s="89">
        <v>21.5</v>
      </c>
      <c r="H689" s="103">
        <f t="shared" si="279"/>
        <v>35.333333333333329</v>
      </c>
      <c r="I689" s="103">
        <f t="shared" si="280"/>
        <v>0.88875000000000004</v>
      </c>
      <c r="J689" s="89" t="s">
        <v>78</v>
      </c>
      <c r="K689" s="89">
        <v>2</v>
      </c>
      <c r="L689" s="105">
        <f t="shared" si="301"/>
        <v>2.37</v>
      </c>
      <c r="M689" s="89">
        <v>2.37</v>
      </c>
      <c r="X689" s="106">
        <f t="shared" si="302"/>
        <v>6.6549599999999997E-3</v>
      </c>
      <c r="Y689" s="106">
        <f t="shared" si="281"/>
        <v>5.9250000000000006E-3</v>
      </c>
      <c r="Z689" s="106">
        <f t="shared" si="282"/>
        <v>0</v>
      </c>
      <c r="AA689" s="106">
        <f t="shared" si="283"/>
        <v>0</v>
      </c>
      <c r="AB689" s="106">
        <f t="shared" si="284"/>
        <v>0</v>
      </c>
      <c r="AC689" s="106">
        <f t="shared" si="285"/>
        <v>0</v>
      </c>
      <c r="AD689" s="106">
        <f t="shared" si="286"/>
        <v>0</v>
      </c>
      <c r="AE689" s="106">
        <f t="shared" si="287"/>
        <v>0</v>
      </c>
      <c r="AF689" s="172">
        <f t="shared" si="293"/>
        <v>5.9250000000000006E-3</v>
      </c>
      <c r="AG689" s="106">
        <f t="shared" si="288"/>
        <v>0</v>
      </c>
      <c r="AH689" s="106">
        <f t="shared" si="289"/>
        <v>0</v>
      </c>
      <c r="AI689" s="106">
        <f t="shared" si="290"/>
        <v>0</v>
      </c>
      <c r="AJ689" s="106">
        <f t="shared" si="291"/>
        <v>0</v>
      </c>
      <c r="AK689" s="106">
        <f t="shared" si="303"/>
        <v>5.9250000000000006E-3</v>
      </c>
      <c r="AL689" s="107">
        <f t="shared" si="292"/>
        <v>5.705775</v>
      </c>
    </row>
    <row r="690" spans="1:38" ht="12.75">
      <c r="A690" s="89">
        <v>22</v>
      </c>
      <c r="B690" s="89">
        <v>43</v>
      </c>
      <c r="C690" s="96">
        <v>0.32500000000000001</v>
      </c>
      <c r="D690" s="96">
        <v>0.37</v>
      </c>
      <c r="E690" s="97">
        <v>3.25</v>
      </c>
      <c r="F690" s="102">
        <f t="shared" si="297"/>
        <v>0.30823564514848018</v>
      </c>
      <c r="G690" s="89">
        <v>21.5</v>
      </c>
      <c r="H690" s="103">
        <f t="shared" si="279"/>
        <v>35.333333333333329</v>
      </c>
      <c r="I690" s="103">
        <f t="shared" si="280"/>
        <v>1.21875</v>
      </c>
      <c r="J690" s="89" t="s">
        <v>78</v>
      </c>
      <c r="K690" s="89">
        <v>3</v>
      </c>
      <c r="L690" s="105">
        <f t="shared" si="301"/>
        <v>3.25</v>
      </c>
      <c r="M690" s="89">
        <v>3.25</v>
      </c>
      <c r="X690" s="106">
        <f t="shared" si="302"/>
        <v>9.1259999999999987E-3</v>
      </c>
      <c r="Y690" s="106">
        <f t="shared" si="281"/>
        <v>8.1250000000000003E-3</v>
      </c>
      <c r="Z690" s="106">
        <f t="shared" si="282"/>
        <v>0</v>
      </c>
      <c r="AA690" s="106">
        <f t="shared" si="283"/>
        <v>0</v>
      </c>
      <c r="AB690" s="106">
        <f t="shared" si="284"/>
        <v>0</v>
      </c>
      <c r="AC690" s="106">
        <f t="shared" si="285"/>
        <v>0</v>
      </c>
      <c r="AD690" s="106">
        <f t="shared" si="286"/>
        <v>0</v>
      </c>
      <c r="AE690" s="106">
        <f t="shared" si="287"/>
        <v>0</v>
      </c>
      <c r="AF690" s="172">
        <f t="shared" si="293"/>
        <v>8.1250000000000003E-3</v>
      </c>
      <c r="AG690" s="106">
        <f t="shared" si="288"/>
        <v>0</v>
      </c>
      <c r="AH690" s="106">
        <f t="shared" si="289"/>
        <v>0</v>
      </c>
      <c r="AI690" s="106">
        <f t="shared" si="290"/>
        <v>0</v>
      </c>
      <c r="AJ690" s="106">
        <f t="shared" si="291"/>
        <v>0</v>
      </c>
      <c r="AK690" s="106">
        <f t="shared" si="303"/>
        <v>8.1250000000000003E-3</v>
      </c>
      <c r="AL690" s="107">
        <f t="shared" si="292"/>
        <v>7.824374999999999</v>
      </c>
    </row>
    <row r="691" spans="1:38" ht="12.75">
      <c r="A691" s="89">
        <v>22</v>
      </c>
      <c r="B691" s="89">
        <v>43</v>
      </c>
      <c r="C691" s="96">
        <v>0.32500000000000001</v>
      </c>
      <c r="D691" s="96">
        <v>0.37</v>
      </c>
      <c r="E691" s="97">
        <v>3.25</v>
      </c>
      <c r="F691" s="102">
        <f t="shared" si="297"/>
        <v>0.30823564514848018</v>
      </c>
      <c r="G691" s="89">
        <v>21.5</v>
      </c>
      <c r="H691" s="103">
        <f t="shared" si="279"/>
        <v>35.333333333333329</v>
      </c>
      <c r="I691" s="103">
        <f t="shared" si="280"/>
        <v>1.21875</v>
      </c>
      <c r="J691" s="89" t="s">
        <v>78</v>
      </c>
      <c r="K691" s="89">
        <v>4</v>
      </c>
      <c r="L691" s="105">
        <f t="shared" si="301"/>
        <v>3.25</v>
      </c>
      <c r="M691" s="89">
        <v>3.25</v>
      </c>
      <c r="X691" s="106">
        <f t="shared" si="302"/>
        <v>9.1259999999999987E-3</v>
      </c>
      <c r="Y691" s="106">
        <f t="shared" si="281"/>
        <v>8.1250000000000003E-3</v>
      </c>
      <c r="Z691" s="106">
        <f t="shared" si="282"/>
        <v>0</v>
      </c>
      <c r="AA691" s="106">
        <f t="shared" si="283"/>
        <v>0</v>
      </c>
      <c r="AB691" s="106">
        <f t="shared" si="284"/>
        <v>0</v>
      </c>
      <c r="AC691" s="106">
        <f t="shared" si="285"/>
        <v>0</v>
      </c>
      <c r="AD691" s="106">
        <f t="shared" si="286"/>
        <v>0</v>
      </c>
      <c r="AE691" s="106">
        <f t="shared" si="287"/>
        <v>0</v>
      </c>
      <c r="AF691" s="172">
        <f t="shared" si="293"/>
        <v>8.1250000000000003E-3</v>
      </c>
      <c r="AG691" s="106">
        <f t="shared" si="288"/>
        <v>0</v>
      </c>
      <c r="AH691" s="106">
        <f t="shared" si="289"/>
        <v>0</v>
      </c>
      <c r="AI691" s="106">
        <f t="shared" si="290"/>
        <v>0</v>
      </c>
      <c r="AJ691" s="106">
        <f t="shared" si="291"/>
        <v>0</v>
      </c>
      <c r="AK691" s="106">
        <f t="shared" si="303"/>
        <v>8.1250000000000003E-3</v>
      </c>
      <c r="AL691" s="107">
        <f t="shared" si="292"/>
        <v>7.824374999999999</v>
      </c>
    </row>
    <row r="692" spans="1:38" ht="12.75">
      <c r="A692" s="89">
        <v>22</v>
      </c>
      <c r="B692" s="89">
        <v>43</v>
      </c>
      <c r="C692" s="96">
        <v>0.32500000000000001</v>
      </c>
      <c r="D692" s="96">
        <v>0.37</v>
      </c>
      <c r="E692" s="97">
        <v>3.25</v>
      </c>
      <c r="F692" s="102">
        <f t="shared" si="297"/>
        <v>0.30823564514848018</v>
      </c>
      <c r="G692" s="89">
        <v>21.5</v>
      </c>
      <c r="H692" s="103">
        <f t="shared" si="279"/>
        <v>35.333333333333329</v>
      </c>
      <c r="I692" s="103">
        <f t="shared" si="280"/>
        <v>1.21875</v>
      </c>
      <c r="J692" s="89" t="s">
        <v>78</v>
      </c>
      <c r="K692" s="89">
        <v>5</v>
      </c>
      <c r="L692" s="105">
        <f t="shared" si="301"/>
        <v>3.25</v>
      </c>
      <c r="M692" s="89">
        <v>3.25</v>
      </c>
      <c r="X692" s="106">
        <f t="shared" si="302"/>
        <v>9.1259999999999987E-3</v>
      </c>
      <c r="Y692" s="106">
        <f t="shared" si="281"/>
        <v>8.1250000000000003E-3</v>
      </c>
      <c r="Z692" s="106">
        <f t="shared" si="282"/>
        <v>0</v>
      </c>
      <c r="AA692" s="106">
        <f t="shared" si="283"/>
        <v>0</v>
      </c>
      <c r="AB692" s="106">
        <f t="shared" si="284"/>
        <v>0</v>
      </c>
      <c r="AC692" s="106">
        <f t="shared" si="285"/>
        <v>0</v>
      </c>
      <c r="AD692" s="106">
        <f t="shared" si="286"/>
        <v>0</v>
      </c>
      <c r="AE692" s="106">
        <f t="shared" si="287"/>
        <v>0</v>
      </c>
      <c r="AF692" s="172">
        <f t="shared" si="293"/>
        <v>8.1250000000000003E-3</v>
      </c>
      <c r="AG692" s="106">
        <f t="shared" si="288"/>
        <v>0</v>
      </c>
      <c r="AH692" s="106">
        <f t="shared" si="289"/>
        <v>0</v>
      </c>
      <c r="AI692" s="106">
        <f t="shared" si="290"/>
        <v>0</v>
      </c>
      <c r="AJ692" s="106">
        <f t="shared" si="291"/>
        <v>0</v>
      </c>
      <c r="AK692" s="106">
        <f t="shared" si="303"/>
        <v>8.1250000000000003E-3</v>
      </c>
      <c r="AL692" s="107">
        <f t="shared" si="292"/>
        <v>7.824374999999999</v>
      </c>
    </row>
    <row r="693" spans="1:38" ht="12.75">
      <c r="A693" s="89">
        <v>22</v>
      </c>
      <c r="B693" s="89">
        <v>43</v>
      </c>
      <c r="C693" s="96">
        <v>0.32500000000000001</v>
      </c>
      <c r="D693" s="96">
        <v>0.37</v>
      </c>
      <c r="E693" s="97">
        <v>3.25</v>
      </c>
      <c r="F693" s="102">
        <f t="shared" si="297"/>
        <v>0.30823564514848018</v>
      </c>
      <c r="G693" s="89">
        <v>21.5</v>
      </c>
      <c r="H693" s="103">
        <f t="shared" si="279"/>
        <v>35.333333333333329</v>
      </c>
      <c r="I693" s="103">
        <f t="shared" si="280"/>
        <v>1.1587499999999999</v>
      </c>
      <c r="J693" s="89" t="s">
        <v>78</v>
      </c>
      <c r="K693" s="89">
        <v>6</v>
      </c>
      <c r="L693" s="105">
        <f t="shared" si="301"/>
        <v>3.09</v>
      </c>
      <c r="M693" s="89">
        <v>3.09</v>
      </c>
      <c r="X693" s="106">
        <f t="shared" si="302"/>
        <v>8.6767199999999989E-3</v>
      </c>
      <c r="Y693" s="106">
        <f t="shared" si="281"/>
        <v>7.7250000000000001E-3</v>
      </c>
      <c r="Z693" s="106">
        <f t="shared" si="282"/>
        <v>0</v>
      </c>
      <c r="AA693" s="106">
        <f t="shared" si="283"/>
        <v>0</v>
      </c>
      <c r="AB693" s="106">
        <f t="shared" si="284"/>
        <v>0</v>
      </c>
      <c r="AC693" s="106">
        <f t="shared" si="285"/>
        <v>0</v>
      </c>
      <c r="AD693" s="106">
        <f t="shared" si="286"/>
        <v>0</v>
      </c>
      <c r="AE693" s="106">
        <f t="shared" si="287"/>
        <v>0</v>
      </c>
      <c r="AF693" s="172">
        <f t="shared" si="293"/>
        <v>7.7250000000000001E-3</v>
      </c>
      <c r="AG693" s="106">
        <f t="shared" si="288"/>
        <v>0</v>
      </c>
      <c r="AH693" s="106">
        <f t="shared" si="289"/>
        <v>0</v>
      </c>
      <c r="AI693" s="106">
        <f t="shared" si="290"/>
        <v>0</v>
      </c>
      <c r="AJ693" s="106">
        <f t="shared" si="291"/>
        <v>0</v>
      </c>
      <c r="AK693" s="106">
        <f t="shared" si="303"/>
        <v>7.7250000000000001E-3</v>
      </c>
      <c r="AL693" s="107">
        <f t="shared" si="292"/>
        <v>7.4391749999999988</v>
      </c>
    </row>
    <row r="694" spans="1:38" ht="12.75">
      <c r="A694" s="89">
        <v>22</v>
      </c>
      <c r="B694" s="89">
        <v>43</v>
      </c>
      <c r="C694" s="96">
        <v>0.32500000000000001</v>
      </c>
      <c r="D694" s="96">
        <v>0.37</v>
      </c>
      <c r="E694" s="97">
        <v>3.25</v>
      </c>
      <c r="F694" s="102">
        <f t="shared" si="297"/>
        <v>0.30823564514848018</v>
      </c>
      <c r="G694" s="89">
        <v>21.5</v>
      </c>
      <c r="H694" s="103">
        <f t="shared" si="279"/>
        <v>35.333333333333329</v>
      </c>
      <c r="I694" s="103">
        <f t="shared" si="280"/>
        <v>0.8287500000000001</v>
      </c>
      <c r="J694" s="89" t="s">
        <v>79</v>
      </c>
      <c r="K694" s="89">
        <v>4</v>
      </c>
      <c r="L694" s="97">
        <v>3.25</v>
      </c>
      <c r="X694" s="106">
        <f>L694*VLOOKUP(J694,dimension,2,FALSE)*VLOOKUP(J694,dimension,3,FALSE)*K694</f>
        <v>6.9159999999999994E-3</v>
      </c>
      <c r="Y694" s="106">
        <f t="shared" si="281"/>
        <v>0</v>
      </c>
      <c r="Z694" s="106">
        <f t="shared" si="282"/>
        <v>0</v>
      </c>
      <c r="AA694" s="106">
        <f t="shared" si="283"/>
        <v>0</v>
      </c>
      <c r="AB694" s="106">
        <f t="shared" si="284"/>
        <v>0</v>
      </c>
      <c r="AC694" s="106">
        <f t="shared" si="285"/>
        <v>0</v>
      </c>
      <c r="AD694" s="106">
        <f t="shared" si="286"/>
        <v>0</v>
      </c>
      <c r="AE694" s="106">
        <f t="shared" si="287"/>
        <v>5.5250000000000004E-3</v>
      </c>
      <c r="AF694" s="172">
        <f t="shared" si="293"/>
        <v>5.5250000000000004E-3</v>
      </c>
      <c r="AG694" s="106">
        <f t="shared" si="288"/>
        <v>0</v>
      </c>
      <c r="AH694" s="106">
        <f t="shared" si="289"/>
        <v>0</v>
      </c>
      <c r="AI694" s="106">
        <f t="shared" si="290"/>
        <v>0</v>
      </c>
      <c r="AJ694" s="106">
        <f t="shared" si="291"/>
        <v>0</v>
      </c>
      <c r="AK694" s="106">
        <f>L694*VLOOKUP(J694,dimension,4,FALSE)*VLOOKUP(J694,dimension,5,FALSE)*K694</f>
        <v>5.5250000000000004E-3</v>
      </c>
      <c r="AL694" s="107">
        <f t="shared" si="292"/>
        <v>4.7238750000000005</v>
      </c>
    </row>
    <row r="695" spans="1:38" ht="12.75">
      <c r="A695" s="89">
        <v>23</v>
      </c>
      <c r="B695" s="89">
        <v>44</v>
      </c>
      <c r="C695" s="96">
        <v>0.43</v>
      </c>
      <c r="D695" s="96">
        <v>0.45</v>
      </c>
      <c r="E695" s="97">
        <v>3.37</v>
      </c>
      <c r="F695" s="102">
        <f t="shared" si="297"/>
        <v>0.51241889454172396</v>
      </c>
      <c r="G695" s="89">
        <v>33.5</v>
      </c>
      <c r="H695" s="103">
        <f t="shared" si="279"/>
        <v>51.333333333333336</v>
      </c>
      <c r="I695" s="103">
        <f t="shared" si="280"/>
        <v>1.2637499999999999</v>
      </c>
      <c r="J695" s="89" t="s">
        <v>74</v>
      </c>
      <c r="K695" s="89">
        <v>1</v>
      </c>
      <c r="L695" s="105">
        <f t="shared" ref="L695:L718" si="304">SUM(M695:V695)</f>
        <v>3.37</v>
      </c>
      <c r="M695" s="89">
        <v>3.37</v>
      </c>
      <c r="X695" s="106">
        <f t="shared" ref="X695:X718" si="305">L695*VLOOKUP(J695,dimension,2,FALSE)*VLOOKUP(J695,dimension,3,FALSE)</f>
        <v>1.0379599999999999E-2</v>
      </c>
      <c r="Y695" s="106">
        <f t="shared" si="281"/>
        <v>8.4250000000000002E-3</v>
      </c>
      <c r="Z695" s="106">
        <f t="shared" si="282"/>
        <v>0</v>
      </c>
      <c r="AA695" s="106">
        <f t="shared" si="283"/>
        <v>0</v>
      </c>
      <c r="AB695" s="106">
        <f t="shared" si="284"/>
        <v>0</v>
      </c>
      <c r="AC695" s="106">
        <f t="shared" si="285"/>
        <v>0</v>
      </c>
      <c r="AD695" s="106">
        <f t="shared" si="286"/>
        <v>0</v>
      </c>
      <c r="AE695" s="106">
        <f t="shared" si="287"/>
        <v>0</v>
      </c>
      <c r="AF695" s="172">
        <f t="shared" si="293"/>
        <v>8.4250000000000002E-3</v>
      </c>
      <c r="AG695" s="106">
        <f t="shared" si="288"/>
        <v>0</v>
      </c>
      <c r="AH695" s="106">
        <f t="shared" si="289"/>
        <v>0</v>
      </c>
      <c r="AI695" s="106">
        <f t="shared" si="290"/>
        <v>0</v>
      </c>
      <c r="AJ695" s="106">
        <f t="shared" si="291"/>
        <v>0</v>
      </c>
      <c r="AK695" s="106">
        <f t="shared" ref="AK695:AK718" si="306">L695*VLOOKUP(J695,dimension,4,FALSE)*VLOOKUP(J695,dimension,5,FALSE)</f>
        <v>8.4250000000000002E-3</v>
      </c>
      <c r="AL695" s="107">
        <f t="shared" si="292"/>
        <v>8.1132749999999998</v>
      </c>
    </row>
    <row r="696" spans="1:38" ht="12.75">
      <c r="A696" s="89">
        <v>23</v>
      </c>
      <c r="B696" s="89">
        <v>44</v>
      </c>
      <c r="C696" s="96">
        <v>0.43</v>
      </c>
      <c r="D696" s="96">
        <v>0.45</v>
      </c>
      <c r="E696" s="97">
        <v>3.37</v>
      </c>
      <c r="F696" s="102">
        <f t="shared" si="297"/>
        <v>0.51241889454172396</v>
      </c>
      <c r="G696" s="89">
        <v>33.5</v>
      </c>
      <c r="H696" s="103">
        <f t="shared" si="279"/>
        <v>51.333333333333336</v>
      </c>
      <c r="I696" s="103">
        <f t="shared" si="280"/>
        <v>1.2637499999999999</v>
      </c>
      <c r="J696" s="89" t="s">
        <v>74</v>
      </c>
      <c r="K696" s="89">
        <v>2</v>
      </c>
      <c r="L696" s="105">
        <f t="shared" si="304"/>
        <v>3.37</v>
      </c>
      <c r="M696" s="89">
        <v>3.37</v>
      </c>
      <c r="X696" s="106">
        <f t="shared" si="305"/>
        <v>1.0379599999999999E-2</v>
      </c>
      <c r="Y696" s="106">
        <f t="shared" si="281"/>
        <v>8.4250000000000002E-3</v>
      </c>
      <c r="Z696" s="106">
        <f t="shared" si="282"/>
        <v>0</v>
      </c>
      <c r="AA696" s="106">
        <f t="shared" si="283"/>
        <v>0</v>
      </c>
      <c r="AB696" s="106">
        <f t="shared" si="284"/>
        <v>0</v>
      </c>
      <c r="AC696" s="106">
        <f t="shared" si="285"/>
        <v>0</v>
      </c>
      <c r="AD696" s="106">
        <f t="shared" si="286"/>
        <v>0</v>
      </c>
      <c r="AE696" s="106">
        <f t="shared" si="287"/>
        <v>0</v>
      </c>
      <c r="AF696" s="172">
        <f t="shared" si="293"/>
        <v>8.4250000000000002E-3</v>
      </c>
      <c r="AG696" s="106">
        <f t="shared" si="288"/>
        <v>0</v>
      </c>
      <c r="AH696" s="106">
        <f t="shared" si="289"/>
        <v>0</v>
      </c>
      <c r="AI696" s="106">
        <f t="shared" si="290"/>
        <v>0</v>
      </c>
      <c r="AJ696" s="106">
        <f t="shared" si="291"/>
        <v>0</v>
      </c>
      <c r="AK696" s="106">
        <f t="shared" si="306"/>
        <v>8.4250000000000002E-3</v>
      </c>
      <c r="AL696" s="107">
        <f t="shared" si="292"/>
        <v>8.1132749999999998</v>
      </c>
    </row>
    <row r="697" spans="1:38" ht="12.75">
      <c r="A697" s="89">
        <v>23</v>
      </c>
      <c r="B697" s="89">
        <v>44</v>
      </c>
      <c r="C697" s="96">
        <v>0.43</v>
      </c>
      <c r="D697" s="96">
        <v>0.45</v>
      </c>
      <c r="E697" s="97">
        <v>3.37</v>
      </c>
      <c r="F697" s="102">
        <f t="shared" si="297"/>
        <v>0.51241889454172396</v>
      </c>
      <c r="G697" s="89">
        <v>33.5</v>
      </c>
      <c r="H697" s="103">
        <f t="shared" si="279"/>
        <v>51.333333333333336</v>
      </c>
      <c r="I697" s="103">
        <f t="shared" si="280"/>
        <v>1.2412500000000002</v>
      </c>
      <c r="J697" s="89" t="s">
        <v>74</v>
      </c>
      <c r="K697" s="89">
        <v>3</v>
      </c>
      <c r="L697" s="105">
        <f t="shared" si="304"/>
        <v>3.37</v>
      </c>
      <c r="O697" s="89">
        <v>3.31</v>
      </c>
      <c r="Q697" s="89">
        <v>0.06</v>
      </c>
      <c r="W697" s="89" t="s">
        <v>116</v>
      </c>
      <c r="X697" s="106">
        <f t="shared" si="305"/>
        <v>1.0379599999999999E-2</v>
      </c>
      <c r="Y697" s="106">
        <f t="shared" si="281"/>
        <v>0</v>
      </c>
      <c r="Z697" s="106">
        <f t="shared" si="282"/>
        <v>0</v>
      </c>
      <c r="AA697" s="106">
        <f t="shared" si="283"/>
        <v>8.2750000000000011E-3</v>
      </c>
      <c r="AB697" s="106">
        <f t="shared" si="284"/>
        <v>0</v>
      </c>
      <c r="AC697" s="106">
        <f t="shared" si="285"/>
        <v>0</v>
      </c>
      <c r="AD697" s="106">
        <f t="shared" si="286"/>
        <v>0</v>
      </c>
      <c r="AE697" s="106">
        <f t="shared" si="287"/>
        <v>0</v>
      </c>
      <c r="AF697" s="172">
        <f t="shared" si="293"/>
        <v>8.2750000000000011E-3</v>
      </c>
      <c r="AG697" s="106">
        <f t="shared" si="288"/>
        <v>1.5000000000000001E-4</v>
      </c>
      <c r="AH697" s="106">
        <f t="shared" si="289"/>
        <v>0</v>
      </c>
      <c r="AI697" s="106">
        <f t="shared" si="290"/>
        <v>0</v>
      </c>
      <c r="AJ697" s="106">
        <f t="shared" si="291"/>
        <v>0</v>
      </c>
      <c r="AK697" s="106">
        <f t="shared" si="306"/>
        <v>8.4250000000000002E-3</v>
      </c>
      <c r="AL697" s="107">
        <f t="shared" si="292"/>
        <v>7.0751250000000008</v>
      </c>
    </row>
    <row r="698" spans="1:38" ht="12.75">
      <c r="A698" s="89">
        <v>23</v>
      </c>
      <c r="B698" s="89">
        <v>44</v>
      </c>
      <c r="C698" s="96">
        <v>0.43</v>
      </c>
      <c r="D698" s="96">
        <v>0.45</v>
      </c>
      <c r="E698" s="97">
        <v>3.37</v>
      </c>
      <c r="F698" s="102">
        <f t="shared" si="297"/>
        <v>0.51241889454172396</v>
      </c>
      <c r="G698" s="89">
        <v>33.5</v>
      </c>
      <c r="H698" s="103">
        <f t="shared" si="279"/>
        <v>51.333333333333336</v>
      </c>
      <c r="I698" s="103">
        <f t="shared" si="280"/>
        <v>1.2637499999999999</v>
      </c>
      <c r="J698" s="89" t="s">
        <v>74</v>
      </c>
      <c r="K698" s="89">
        <v>4</v>
      </c>
      <c r="L698" s="105">
        <f t="shared" si="304"/>
        <v>3.37</v>
      </c>
      <c r="M698" s="89">
        <v>3.37</v>
      </c>
      <c r="X698" s="106">
        <f t="shared" si="305"/>
        <v>1.0379599999999999E-2</v>
      </c>
      <c r="Y698" s="106">
        <f t="shared" si="281"/>
        <v>8.4250000000000002E-3</v>
      </c>
      <c r="Z698" s="106">
        <f t="shared" si="282"/>
        <v>0</v>
      </c>
      <c r="AA698" s="106">
        <f t="shared" si="283"/>
        <v>0</v>
      </c>
      <c r="AB698" s="106">
        <f t="shared" si="284"/>
        <v>0</v>
      </c>
      <c r="AC698" s="106">
        <f t="shared" si="285"/>
        <v>0</v>
      </c>
      <c r="AD698" s="106">
        <f t="shared" si="286"/>
        <v>0</v>
      </c>
      <c r="AE698" s="106">
        <f t="shared" si="287"/>
        <v>0</v>
      </c>
      <c r="AF698" s="172">
        <f t="shared" si="293"/>
        <v>8.4250000000000002E-3</v>
      </c>
      <c r="AG698" s="106">
        <f t="shared" si="288"/>
        <v>0</v>
      </c>
      <c r="AH698" s="106">
        <f t="shared" si="289"/>
        <v>0</v>
      </c>
      <c r="AI698" s="106">
        <f t="shared" si="290"/>
        <v>0</v>
      </c>
      <c r="AJ698" s="106">
        <f t="shared" si="291"/>
        <v>0</v>
      </c>
      <c r="AK698" s="106">
        <f t="shared" si="306"/>
        <v>8.4250000000000002E-3</v>
      </c>
      <c r="AL698" s="107">
        <f t="shared" si="292"/>
        <v>8.1132749999999998</v>
      </c>
    </row>
    <row r="699" spans="1:38" ht="12.75">
      <c r="A699" s="89">
        <v>23</v>
      </c>
      <c r="B699" s="89">
        <v>44</v>
      </c>
      <c r="C699" s="96">
        <v>0.43</v>
      </c>
      <c r="D699" s="96">
        <v>0.45</v>
      </c>
      <c r="E699" s="97">
        <v>3.37</v>
      </c>
      <c r="F699" s="102">
        <f t="shared" si="297"/>
        <v>0.51241889454172396</v>
      </c>
      <c r="G699" s="89">
        <v>33.5</v>
      </c>
      <c r="H699" s="103">
        <f t="shared" si="279"/>
        <v>51.333333333333336</v>
      </c>
      <c r="I699" s="103">
        <f t="shared" si="280"/>
        <v>1.2637499999999999</v>
      </c>
      <c r="J699" s="89" t="s">
        <v>74</v>
      </c>
      <c r="K699" s="89">
        <v>5</v>
      </c>
      <c r="L699" s="105">
        <f t="shared" si="304"/>
        <v>3.37</v>
      </c>
      <c r="P699" s="89">
        <v>3.37</v>
      </c>
      <c r="W699" s="89" t="s">
        <v>115</v>
      </c>
      <c r="X699" s="106">
        <f t="shared" si="305"/>
        <v>1.0379599999999999E-2</v>
      </c>
      <c r="Y699" s="106">
        <f t="shared" si="281"/>
        <v>0</v>
      </c>
      <c r="Z699" s="106">
        <f t="shared" si="282"/>
        <v>0</v>
      </c>
      <c r="AA699" s="106">
        <f t="shared" si="283"/>
        <v>0</v>
      </c>
      <c r="AB699" s="106">
        <f t="shared" si="284"/>
        <v>8.4250000000000002E-3</v>
      </c>
      <c r="AC699" s="106">
        <f t="shared" si="285"/>
        <v>0</v>
      </c>
      <c r="AD699" s="106">
        <f t="shared" si="286"/>
        <v>0</v>
      </c>
      <c r="AE699" s="106">
        <f t="shared" si="287"/>
        <v>0</v>
      </c>
      <c r="AF699" s="172">
        <f t="shared" si="293"/>
        <v>8.4250000000000002E-3</v>
      </c>
      <c r="AG699" s="106">
        <f t="shared" si="288"/>
        <v>0</v>
      </c>
      <c r="AH699" s="106">
        <f t="shared" si="289"/>
        <v>0</v>
      </c>
      <c r="AI699" s="106">
        <f t="shared" si="290"/>
        <v>0</v>
      </c>
      <c r="AJ699" s="106">
        <f t="shared" si="291"/>
        <v>0</v>
      </c>
      <c r="AK699" s="106">
        <f t="shared" si="306"/>
        <v>8.4250000000000002E-3</v>
      </c>
      <c r="AL699" s="107">
        <f t="shared" si="292"/>
        <v>6.9000750000000002</v>
      </c>
    </row>
    <row r="700" spans="1:38" ht="12.75">
      <c r="A700" s="89">
        <v>23</v>
      </c>
      <c r="B700" s="89">
        <v>44</v>
      </c>
      <c r="C700" s="96">
        <v>0.43</v>
      </c>
      <c r="D700" s="96">
        <v>0.45</v>
      </c>
      <c r="E700" s="97">
        <v>3.37</v>
      </c>
      <c r="F700" s="102">
        <f t="shared" si="297"/>
        <v>0.51241889454172396</v>
      </c>
      <c r="G700" s="89">
        <v>33.5</v>
      </c>
      <c r="H700" s="103">
        <f t="shared" si="279"/>
        <v>51.333333333333336</v>
      </c>
      <c r="I700" s="103">
        <f t="shared" si="280"/>
        <v>1.2637499999999999</v>
      </c>
      <c r="J700" s="89" t="s">
        <v>74</v>
      </c>
      <c r="K700" s="89">
        <v>6</v>
      </c>
      <c r="L700" s="105">
        <f t="shared" si="304"/>
        <v>3.37</v>
      </c>
      <c r="O700" s="89">
        <v>3.37</v>
      </c>
      <c r="W700" s="89" t="s">
        <v>115</v>
      </c>
      <c r="X700" s="106">
        <f t="shared" si="305"/>
        <v>1.0379599999999999E-2</v>
      </c>
      <c r="Y700" s="106">
        <f t="shared" si="281"/>
        <v>0</v>
      </c>
      <c r="Z700" s="106">
        <f t="shared" si="282"/>
        <v>0</v>
      </c>
      <c r="AA700" s="106">
        <f t="shared" si="283"/>
        <v>8.4250000000000002E-3</v>
      </c>
      <c r="AB700" s="106">
        <f t="shared" si="284"/>
        <v>0</v>
      </c>
      <c r="AC700" s="106">
        <f t="shared" si="285"/>
        <v>0</v>
      </c>
      <c r="AD700" s="106">
        <f t="shared" si="286"/>
        <v>0</v>
      </c>
      <c r="AE700" s="106">
        <f t="shared" si="287"/>
        <v>0</v>
      </c>
      <c r="AF700" s="172">
        <f t="shared" si="293"/>
        <v>8.4250000000000002E-3</v>
      </c>
      <c r="AG700" s="106">
        <f t="shared" si="288"/>
        <v>0</v>
      </c>
      <c r="AH700" s="106">
        <f t="shared" si="289"/>
        <v>0</v>
      </c>
      <c r="AI700" s="106">
        <f t="shared" si="290"/>
        <v>0</v>
      </c>
      <c r="AJ700" s="106">
        <f t="shared" si="291"/>
        <v>0</v>
      </c>
      <c r="AK700" s="106">
        <f t="shared" si="306"/>
        <v>8.4250000000000002E-3</v>
      </c>
      <c r="AL700" s="107">
        <f t="shared" si="292"/>
        <v>7.2033750000000012</v>
      </c>
    </row>
    <row r="701" spans="1:38" ht="12.75">
      <c r="A701" s="89">
        <v>23</v>
      </c>
      <c r="B701" s="89">
        <v>44</v>
      </c>
      <c r="C701" s="96">
        <v>0.43</v>
      </c>
      <c r="D701" s="96">
        <v>0.45</v>
      </c>
      <c r="E701" s="97">
        <v>3.37</v>
      </c>
      <c r="F701" s="102">
        <f t="shared" si="297"/>
        <v>0.51241889454172396</v>
      </c>
      <c r="G701" s="89">
        <v>33.5</v>
      </c>
      <c r="H701" s="103">
        <f t="shared" si="279"/>
        <v>51.333333333333336</v>
      </c>
      <c r="I701" s="103">
        <f t="shared" si="280"/>
        <v>1.8956250000000001</v>
      </c>
      <c r="J701" s="89" t="s">
        <v>73</v>
      </c>
      <c r="K701" s="89">
        <v>1</v>
      </c>
      <c r="L701" s="105">
        <f t="shared" si="304"/>
        <v>3.37</v>
      </c>
      <c r="M701" s="89">
        <v>3.37</v>
      </c>
      <c r="X701" s="106">
        <f t="shared" si="305"/>
        <v>1.5286320000000001E-2</v>
      </c>
      <c r="Y701" s="106">
        <f t="shared" si="281"/>
        <v>1.2637500000000001E-2</v>
      </c>
      <c r="Z701" s="106">
        <f t="shared" si="282"/>
        <v>0</v>
      </c>
      <c r="AA701" s="106">
        <f t="shared" si="283"/>
        <v>0</v>
      </c>
      <c r="AB701" s="106">
        <f t="shared" si="284"/>
        <v>0</v>
      </c>
      <c r="AC701" s="106">
        <f t="shared" si="285"/>
        <v>0</v>
      </c>
      <c r="AD701" s="106">
        <f t="shared" si="286"/>
        <v>0</v>
      </c>
      <c r="AE701" s="106">
        <f t="shared" si="287"/>
        <v>0</v>
      </c>
      <c r="AF701" s="172">
        <f t="shared" si="293"/>
        <v>1.2637500000000001E-2</v>
      </c>
      <c r="AG701" s="106">
        <f t="shared" si="288"/>
        <v>0</v>
      </c>
      <c r="AH701" s="106">
        <f t="shared" si="289"/>
        <v>0</v>
      </c>
      <c r="AI701" s="106">
        <f t="shared" si="290"/>
        <v>0</v>
      </c>
      <c r="AJ701" s="106">
        <f t="shared" si="291"/>
        <v>0</v>
      </c>
      <c r="AK701" s="106">
        <f t="shared" si="306"/>
        <v>1.2637500000000001E-2</v>
      </c>
      <c r="AL701" s="107">
        <f t="shared" si="292"/>
        <v>12.321562500000001</v>
      </c>
    </row>
    <row r="702" spans="1:38" ht="12.75">
      <c r="A702" s="89">
        <v>23</v>
      </c>
      <c r="B702" s="89">
        <v>44</v>
      </c>
      <c r="C702" s="96">
        <v>0.43</v>
      </c>
      <c r="D702" s="96">
        <v>0.45</v>
      </c>
      <c r="E702" s="97">
        <v>3.37</v>
      </c>
      <c r="F702" s="102">
        <f t="shared" si="297"/>
        <v>0.51241889454172396</v>
      </c>
      <c r="G702" s="89">
        <v>33.5</v>
      </c>
      <c r="H702" s="103">
        <f t="shared" si="279"/>
        <v>51.333333333333336</v>
      </c>
      <c r="I702" s="103">
        <f t="shared" si="280"/>
        <v>1.7606249999999999</v>
      </c>
      <c r="J702" s="89" t="s">
        <v>73</v>
      </c>
      <c r="K702" s="89">
        <v>2</v>
      </c>
      <c r="L702" s="105">
        <f t="shared" si="304"/>
        <v>3.3699999999999997</v>
      </c>
      <c r="O702" s="89">
        <v>3.13</v>
      </c>
      <c r="Q702" s="89">
        <v>0.17</v>
      </c>
      <c r="R702" s="89">
        <v>7.0000000000000007E-2</v>
      </c>
      <c r="W702" s="89" t="s">
        <v>117</v>
      </c>
      <c r="X702" s="106">
        <f t="shared" si="305"/>
        <v>1.5286320000000001E-2</v>
      </c>
      <c r="Y702" s="106">
        <f t="shared" si="281"/>
        <v>0</v>
      </c>
      <c r="Z702" s="106">
        <f t="shared" si="282"/>
        <v>0</v>
      </c>
      <c r="AA702" s="106">
        <f t="shared" si="283"/>
        <v>1.17375E-2</v>
      </c>
      <c r="AB702" s="106">
        <f t="shared" si="284"/>
        <v>0</v>
      </c>
      <c r="AC702" s="106">
        <f t="shared" si="285"/>
        <v>0</v>
      </c>
      <c r="AD702" s="106">
        <f t="shared" si="286"/>
        <v>0</v>
      </c>
      <c r="AE702" s="106">
        <f t="shared" si="287"/>
        <v>0</v>
      </c>
      <c r="AF702" s="172">
        <f t="shared" si="293"/>
        <v>1.17375E-2</v>
      </c>
      <c r="AG702" s="106">
        <f t="shared" si="288"/>
        <v>6.3750000000000005E-4</v>
      </c>
      <c r="AH702" s="106">
        <f t="shared" si="289"/>
        <v>2.6250000000000004E-4</v>
      </c>
      <c r="AI702" s="106">
        <f t="shared" si="290"/>
        <v>0</v>
      </c>
      <c r="AJ702" s="106">
        <f t="shared" si="291"/>
        <v>0</v>
      </c>
      <c r="AK702" s="106">
        <f t="shared" si="306"/>
        <v>1.2637499999999998E-2</v>
      </c>
      <c r="AL702" s="107">
        <f t="shared" si="292"/>
        <v>10.035562500000001</v>
      </c>
    </row>
    <row r="703" spans="1:38" ht="12.75">
      <c r="A703" s="89">
        <v>23</v>
      </c>
      <c r="B703" s="89">
        <v>44</v>
      </c>
      <c r="C703" s="96">
        <v>0.43</v>
      </c>
      <c r="D703" s="96">
        <v>0.45</v>
      </c>
      <c r="E703" s="97">
        <v>3.37</v>
      </c>
      <c r="F703" s="102">
        <f t="shared" si="297"/>
        <v>0.51241889454172396</v>
      </c>
      <c r="G703" s="89">
        <v>33.5</v>
      </c>
      <c r="H703" s="103">
        <f t="shared" si="279"/>
        <v>51.333333333333336</v>
      </c>
      <c r="I703" s="103">
        <f t="shared" si="280"/>
        <v>1.6593750000000003</v>
      </c>
      <c r="J703" s="89" t="s">
        <v>73</v>
      </c>
      <c r="K703" s="89">
        <v>3</v>
      </c>
      <c r="L703" s="105">
        <f t="shared" si="304"/>
        <v>3.37</v>
      </c>
      <c r="O703" s="89">
        <v>2.95</v>
      </c>
      <c r="Q703" s="89">
        <v>0.42</v>
      </c>
      <c r="X703" s="106">
        <f t="shared" si="305"/>
        <v>1.5286320000000001E-2</v>
      </c>
      <c r="Y703" s="106">
        <f t="shared" si="281"/>
        <v>0</v>
      </c>
      <c r="Z703" s="106">
        <f t="shared" si="282"/>
        <v>0</v>
      </c>
      <c r="AA703" s="106">
        <f t="shared" si="283"/>
        <v>1.1062500000000001E-2</v>
      </c>
      <c r="AB703" s="106">
        <f t="shared" si="284"/>
        <v>0</v>
      </c>
      <c r="AC703" s="106">
        <f t="shared" si="285"/>
        <v>0</v>
      </c>
      <c r="AD703" s="106">
        <f t="shared" si="286"/>
        <v>0</v>
      </c>
      <c r="AE703" s="106">
        <f t="shared" si="287"/>
        <v>0</v>
      </c>
      <c r="AF703" s="172">
        <f t="shared" si="293"/>
        <v>1.1062500000000001E-2</v>
      </c>
      <c r="AG703" s="106">
        <f t="shared" si="288"/>
        <v>1.575E-3</v>
      </c>
      <c r="AH703" s="106">
        <f t="shared" si="289"/>
        <v>0</v>
      </c>
      <c r="AI703" s="106">
        <f t="shared" si="290"/>
        <v>0</v>
      </c>
      <c r="AJ703" s="106">
        <f t="shared" si="291"/>
        <v>0</v>
      </c>
      <c r="AK703" s="106">
        <f t="shared" si="306"/>
        <v>1.2637500000000001E-2</v>
      </c>
      <c r="AL703" s="107">
        <f t="shared" si="292"/>
        <v>9.4584375000000005</v>
      </c>
    </row>
    <row r="704" spans="1:38" ht="12.75">
      <c r="A704" s="89">
        <v>23</v>
      </c>
      <c r="B704" s="89">
        <v>44</v>
      </c>
      <c r="C704" s="96">
        <v>0.43</v>
      </c>
      <c r="D704" s="96">
        <v>0.45</v>
      </c>
      <c r="E704" s="97">
        <v>3.37</v>
      </c>
      <c r="F704" s="102">
        <f t="shared" si="297"/>
        <v>0.51241889454172396</v>
      </c>
      <c r="G704" s="89">
        <v>33.5</v>
      </c>
      <c r="H704" s="103">
        <f t="shared" si="279"/>
        <v>51.333333333333336</v>
      </c>
      <c r="I704" s="103">
        <f t="shared" si="280"/>
        <v>1.8956250000000001</v>
      </c>
      <c r="J704" s="89" t="s">
        <v>73</v>
      </c>
      <c r="K704" s="89">
        <v>4</v>
      </c>
      <c r="L704" s="105">
        <f t="shared" si="304"/>
        <v>3.37</v>
      </c>
      <c r="O704" s="89">
        <v>3.37</v>
      </c>
      <c r="X704" s="106">
        <f t="shared" si="305"/>
        <v>1.5286320000000001E-2</v>
      </c>
      <c r="Y704" s="106">
        <f t="shared" si="281"/>
        <v>0</v>
      </c>
      <c r="Z704" s="106">
        <f t="shared" si="282"/>
        <v>0</v>
      </c>
      <c r="AA704" s="106">
        <f t="shared" si="283"/>
        <v>1.2637500000000001E-2</v>
      </c>
      <c r="AB704" s="106">
        <f t="shared" si="284"/>
        <v>0</v>
      </c>
      <c r="AC704" s="106">
        <f t="shared" si="285"/>
        <v>0</v>
      </c>
      <c r="AD704" s="106">
        <f t="shared" si="286"/>
        <v>0</v>
      </c>
      <c r="AE704" s="106">
        <f t="shared" si="287"/>
        <v>0</v>
      </c>
      <c r="AF704" s="172">
        <f t="shared" si="293"/>
        <v>1.2637500000000001E-2</v>
      </c>
      <c r="AG704" s="106">
        <f t="shared" si="288"/>
        <v>0</v>
      </c>
      <c r="AH704" s="106">
        <f t="shared" si="289"/>
        <v>0</v>
      </c>
      <c r="AI704" s="106">
        <f t="shared" si="290"/>
        <v>0</v>
      </c>
      <c r="AJ704" s="106">
        <f t="shared" si="291"/>
        <v>0</v>
      </c>
      <c r="AK704" s="106">
        <f t="shared" si="306"/>
        <v>1.2637500000000001E-2</v>
      </c>
      <c r="AL704" s="107">
        <f t="shared" si="292"/>
        <v>10.805062500000002</v>
      </c>
    </row>
    <row r="705" spans="1:38" ht="12.75">
      <c r="A705" s="89">
        <v>23</v>
      </c>
      <c r="B705" s="89">
        <v>44</v>
      </c>
      <c r="C705" s="96">
        <v>0.43</v>
      </c>
      <c r="D705" s="96">
        <v>0.45</v>
      </c>
      <c r="E705" s="97">
        <v>3.37</v>
      </c>
      <c r="F705" s="102">
        <f t="shared" si="297"/>
        <v>0.51241889454172396</v>
      </c>
      <c r="G705" s="89">
        <v>33.5</v>
      </c>
      <c r="H705" s="103">
        <f t="shared" si="279"/>
        <v>51.333333333333336</v>
      </c>
      <c r="I705" s="103">
        <f t="shared" si="280"/>
        <v>1.6875000000000002</v>
      </c>
      <c r="J705" s="89" t="s">
        <v>73</v>
      </c>
      <c r="K705" s="89">
        <v>5</v>
      </c>
      <c r="L705" s="105">
        <f t="shared" si="304"/>
        <v>3.37</v>
      </c>
      <c r="P705" s="89">
        <v>3</v>
      </c>
      <c r="Q705" s="89">
        <v>0.37</v>
      </c>
      <c r="X705" s="106">
        <f t="shared" si="305"/>
        <v>1.5286320000000001E-2</v>
      </c>
      <c r="Y705" s="106">
        <f t="shared" si="281"/>
        <v>0</v>
      </c>
      <c r="Z705" s="106">
        <f t="shared" si="282"/>
        <v>0</v>
      </c>
      <c r="AA705" s="106">
        <f t="shared" si="283"/>
        <v>0</v>
      </c>
      <c r="AB705" s="106">
        <f t="shared" si="284"/>
        <v>1.1250000000000001E-2</v>
      </c>
      <c r="AC705" s="106">
        <f t="shared" si="285"/>
        <v>0</v>
      </c>
      <c r="AD705" s="106">
        <f t="shared" si="286"/>
        <v>0</v>
      </c>
      <c r="AE705" s="106">
        <f t="shared" si="287"/>
        <v>0</v>
      </c>
      <c r="AF705" s="172">
        <f t="shared" si="293"/>
        <v>1.1250000000000001E-2</v>
      </c>
      <c r="AG705" s="106">
        <f t="shared" si="288"/>
        <v>1.3874999999999998E-3</v>
      </c>
      <c r="AH705" s="106">
        <f t="shared" si="289"/>
        <v>0</v>
      </c>
      <c r="AI705" s="106">
        <f t="shared" si="290"/>
        <v>0</v>
      </c>
      <c r="AJ705" s="106">
        <f t="shared" si="291"/>
        <v>0</v>
      </c>
      <c r="AK705" s="106">
        <f t="shared" si="306"/>
        <v>1.2637500000000001E-2</v>
      </c>
      <c r="AL705" s="107">
        <f t="shared" si="292"/>
        <v>9.213750000000001</v>
      </c>
    </row>
    <row r="706" spans="1:38" ht="12.75">
      <c r="A706" s="89">
        <v>23</v>
      </c>
      <c r="B706" s="89">
        <v>44</v>
      </c>
      <c r="C706" s="96">
        <v>0.43</v>
      </c>
      <c r="D706" s="96">
        <v>0.45</v>
      </c>
      <c r="E706" s="97">
        <v>3.37</v>
      </c>
      <c r="F706" s="102">
        <f t="shared" si="297"/>
        <v>0.51241889454172396</v>
      </c>
      <c r="G706" s="89">
        <v>33.5</v>
      </c>
      <c r="H706" s="103">
        <f t="shared" si="279"/>
        <v>51.333333333333336</v>
      </c>
      <c r="I706" s="103">
        <f t="shared" si="280"/>
        <v>1.8956250000000001</v>
      </c>
      <c r="J706" s="89" t="s">
        <v>73</v>
      </c>
      <c r="K706" s="89">
        <v>6</v>
      </c>
      <c r="L706" s="105">
        <f t="shared" si="304"/>
        <v>3.37</v>
      </c>
      <c r="O706" s="89">
        <v>3.37</v>
      </c>
      <c r="X706" s="106">
        <f t="shared" si="305"/>
        <v>1.5286320000000001E-2</v>
      </c>
      <c r="Y706" s="106">
        <f t="shared" si="281"/>
        <v>0</v>
      </c>
      <c r="Z706" s="106">
        <f t="shared" si="282"/>
        <v>0</v>
      </c>
      <c r="AA706" s="106">
        <f t="shared" si="283"/>
        <v>1.2637500000000001E-2</v>
      </c>
      <c r="AB706" s="106">
        <f t="shared" si="284"/>
        <v>0</v>
      </c>
      <c r="AC706" s="106">
        <f t="shared" si="285"/>
        <v>0</v>
      </c>
      <c r="AD706" s="106">
        <f t="shared" si="286"/>
        <v>0</v>
      </c>
      <c r="AE706" s="106">
        <f t="shared" si="287"/>
        <v>0</v>
      </c>
      <c r="AF706" s="172">
        <f t="shared" si="293"/>
        <v>1.2637500000000001E-2</v>
      </c>
      <c r="AG706" s="106">
        <f t="shared" si="288"/>
        <v>0</v>
      </c>
      <c r="AH706" s="106">
        <f t="shared" si="289"/>
        <v>0</v>
      </c>
      <c r="AI706" s="106">
        <f t="shared" si="290"/>
        <v>0</v>
      </c>
      <c r="AJ706" s="106">
        <f t="shared" si="291"/>
        <v>0</v>
      </c>
      <c r="AK706" s="106">
        <f t="shared" si="306"/>
        <v>1.2637500000000001E-2</v>
      </c>
      <c r="AL706" s="107">
        <f t="shared" si="292"/>
        <v>10.805062500000002</v>
      </c>
    </row>
    <row r="707" spans="1:38" ht="12.75">
      <c r="A707" s="89">
        <v>23</v>
      </c>
      <c r="B707" s="89">
        <v>44</v>
      </c>
      <c r="C707" s="96">
        <v>0.43</v>
      </c>
      <c r="D707" s="96">
        <v>0.45</v>
      </c>
      <c r="E707" s="97">
        <v>3.37</v>
      </c>
      <c r="F707" s="102">
        <f t="shared" si="297"/>
        <v>0.51241889454172396</v>
      </c>
      <c r="G707" s="89">
        <v>33.5</v>
      </c>
      <c r="H707" s="103">
        <f t="shared" ref="H707:H770" si="307">SUM(G707,loadTime)/60*costMilling</f>
        <v>51.333333333333336</v>
      </c>
      <c r="I707" s="103">
        <f t="shared" ref="I707:I770" si="308">AF707*KDCost</f>
        <v>1.6762499999999998</v>
      </c>
      <c r="J707" s="89" t="s">
        <v>73</v>
      </c>
      <c r="K707" s="89">
        <v>7</v>
      </c>
      <c r="L707" s="105">
        <f t="shared" si="304"/>
        <v>3.37</v>
      </c>
      <c r="M707" s="89">
        <v>2.98</v>
      </c>
      <c r="Q707" s="89">
        <v>0.39</v>
      </c>
      <c r="X707" s="106">
        <f t="shared" si="305"/>
        <v>1.5286320000000001E-2</v>
      </c>
      <c r="Y707" s="106">
        <f t="shared" ref="Y707:Y770" si="309">M707*VLOOKUP($J707,dimension,4,FALSE)*VLOOKUP($J707,dimension,5,FALSE)</f>
        <v>1.1174999999999999E-2</v>
      </c>
      <c r="Z707" s="106">
        <f t="shared" ref="Z707:Z770" si="310">N707*VLOOKUP($J707,dimension,4,FALSE)*VLOOKUP($J707,dimension,5,FALSE)</f>
        <v>0</v>
      </c>
      <c r="AA707" s="106">
        <f t="shared" ref="AA707:AA770" si="311">O707*VLOOKUP($J707,dimension,4,FALSE)*VLOOKUP($J707,dimension,5,FALSE)</f>
        <v>0</v>
      </c>
      <c r="AB707" s="106">
        <f t="shared" ref="AB707:AB770" si="312">P707*VLOOKUP($J707,dimension,4,FALSE)*VLOOKUP($J707,dimension,5,FALSE)</f>
        <v>0</v>
      </c>
      <c r="AC707" s="106">
        <f t="shared" ref="AC707:AC770" si="313">U707*VLOOKUP($J707,dimension,4,FALSE)*VLOOKUP($J707,dimension,5,FALSE)</f>
        <v>0</v>
      </c>
      <c r="AD707" s="106">
        <f t="shared" ref="AD707:AD770" si="314">V707*VLOOKUP($J707,dimension,4,FALSE)*VLOOKUP($J707,dimension,5,FALSE)</f>
        <v>0</v>
      </c>
      <c r="AE707" s="106">
        <f t="shared" ref="AE707:AE770" si="315">IF(J707="Fillets",K707*VLOOKUP(J707,dimension,4,FALSE)*VLOOKUP(J707,dimension,5,FALSE),0)*L707</f>
        <v>0</v>
      </c>
      <c r="AF707" s="172">
        <f t="shared" si="293"/>
        <v>1.1174999999999999E-2</v>
      </c>
      <c r="AG707" s="106">
        <f t="shared" ref="AG707:AG770" si="316">Q707*VLOOKUP($J707,dimension,4,FALSE)*VLOOKUP($J707,dimension,5,FALSE)</f>
        <v>1.4625000000000003E-3</v>
      </c>
      <c r="AH707" s="106">
        <f t="shared" ref="AH707:AH770" si="317">R707*VLOOKUP($J707,dimension,4,FALSE)*VLOOKUP($J707,dimension,5,FALSE)</f>
        <v>0</v>
      </c>
      <c r="AI707" s="106">
        <f t="shared" ref="AI707:AI770" si="318">S707*VLOOKUP($J707,dimension,4,FALSE)*VLOOKUP($J707,dimension,5,FALSE)</f>
        <v>0</v>
      </c>
      <c r="AJ707" s="106">
        <f t="shared" ref="AJ707:AJ770" si="319">T707*VLOOKUP($J707,dimension,4,FALSE)*VLOOKUP($J707,dimension,5,FALSE)</f>
        <v>0</v>
      </c>
      <c r="AK707" s="106">
        <f t="shared" si="306"/>
        <v>1.2637500000000001E-2</v>
      </c>
      <c r="AL707" s="107">
        <f t="shared" ref="AL707:AL770" si="320">IF(J707="Fillets",AK707*priceFillets,IF(J707="4 x 1",(M707*priceSelect)+(N707*priceSelect)+(O707*priceStandard)+(P707*priceHigh)+(U707*priceShortClear)+(V707*priceLongClear),IF(J707="3 x 1",(M707*priceSelect3)+(N707*priceSelect3)+(O707*priceStandard3)+(P707*priceHigh3)+(U707*priceShortClear3)+(V707*priceLongClear3),IF(J707="2 x 2",(M707*priceSelect2)+(N707*priceSelect2)+(O707*priceStandard2)+(P707*priceHigh2)+(U707*priceShortClear2)+(V707*priceLongClear2),IF(J707="2 x 2",(M707*priceSelect2)+(N707*priceSelect2)+(O707*priceStandard2)+(P707*priceHigh2)+(U707*priceShortClear2)+(V707*priceLongClear2),(M707*priceSelect6)+(N707*priceSelect6)+(O707*priceStandard6)+(P707*priceHigh6)+(U707*priceShortClear6)+(V707*priceLongClear6))))))</f>
        <v>10.895625000000001</v>
      </c>
    </row>
    <row r="708" spans="1:38" ht="12.75">
      <c r="A708" s="89">
        <v>23</v>
      </c>
      <c r="B708" s="89">
        <v>44</v>
      </c>
      <c r="C708" s="96">
        <v>0.43</v>
      </c>
      <c r="D708" s="96">
        <v>0.45</v>
      </c>
      <c r="E708" s="97">
        <v>3.37</v>
      </c>
      <c r="F708" s="102">
        <f t="shared" si="297"/>
        <v>0.51241889454172396</v>
      </c>
      <c r="G708" s="89">
        <v>33.5</v>
      </c>
      <c r="H708" s="103">
        <f t="shared" si="307"/>
        <v>51.333333333333336</v>
      </c>
      <c r="I708" s="103">
        <f t="shared" si="308"/>
        <v>1.8956250000000001</v>
      </c>
      <c r="J708" s="89" t="s">
        <v>73</v>
      </c>
      <c r="K708" s="89">
        <v>8</v>
      </c>
      <c r="L708" s="105">
        <f t="shared" si="304"/>
        <v>3.37</v>
      </c>
      <c r="M708" s="89">
        <v>2.83</v>
      </c>
      <c r="U708" s="89">
        <v>0.54</v>
      </c>
      <c r="X708" s="106">
        <f t="shared" si="305"/>
        <v>1.5286320000000001E-2</v>
      </c>
      <c r="Y708" s="106">
        <f t="shared" si="309"/>
        <v>1.06125E-2</v>
      </c>
      <c r="Z708" s="106">
        <f t="shared" si="310"/>
        <v>0</v>
      </c>
      <c r="AA708" s="106">
        <f t="shared" si="311"/>
        <v>0</v>
      </c>
      <c r="AB708" s="106">
        <f t="shared" si="312"/>
        <v>0</v>
      </c>
      <c r="AC708" s="106">
        <f t="shared" si="313"/>
        <v>2.0250000000000003E-3</v>
      </c>
      <c r="AD708" s="106">
        <f t="shared" si="314"/>
        <v>0</v>
      </c>
      <c r="AE708" s="106">
        <f t="shared" si="315"/>
        <v>0</v>
      </c>
      <c r="AF708" s="172">
        <f t="shared" ref="AF708:AF771" si="321">SUM(Y708:AE708)</f>
        <v>1.2637500000000001E-2</v>
      </c>
      <c r="AG708" s="106">
        <f t="shared" si="316"/>
        <v>0</v>
      </c>
      <c r="AH708" s="106">
        <f t="shared" si="317"/>
        <v>0</v>
      </c>
      <c r="AI708" s="106">
        <f t="shared" si="318"/>
        <v>0</v>
      </c>
      <c r="AJ708" s="106">
        <f t="shared" si="319"/>
        <v>0</v>
      </c>
      <c r="AK708" s="106">
        <f t="shared" si="306"/>
        <v>1.2637500000000001E-2</v>
      </c>
      <c r="AL708" s="107">
        <f t="shared" si="320"/>
        <v>11.714062500000001</v>
      </c>
    </row>
    <row r="709" spans="1:38" ht="12.75">
      <c r="A709" s="89">
        <v>23</v>
      </c>
      <c r="B709" s="89">
        <v>44</v>
      </c>
      <c r="C709" s="96">
        <v>0.43</v>
      </c>
      <c r="D709" s="96">
        <v>0.45</v>
      </c>
      <c r="E709" s="97">
        <v>3.37</v>
      </c>
      <c r="F709" s="102">
        <f t="shared" si="297"/>
        <v>0.51241889454172396</v>
      </c>
      <c r="G709" s="89">
        <v>33.5</v>
      </c>
      <c r="H709" s="103">
        <f t="shared" si="307"/>
        <v>51.333333333333336</v>
      </c>
      <c r="I709" s="103">
        <f t="shared" si="308"/>
        <v>1.8787499999999999</v>
      </c>
      <c r="J709" s="89" t="s">
        <v>73</v>
      </c>
      <c r="K709" s="89">
        <v>9</v>
      </c>
      <c r="L709" s="105">
        <f t="shared" si="304"/>
        <v>3.3400000000000003</v>
      </c>
      <c r="M709" s="89">
        <v>2.66</v>
      </c>
      <c r="V709" s="89">
        <v>0.68</v>
      </c>
      <c r="X709" s="106">
        <f t="shared" si="305"/>
        <v>1.5150240000000001E-2</v>
      </c>
      <c r="Y709" s="106">
        <f t="shared" si="309"/>
        <v>9.9749999999999995E-3</v>
      </c>
      <c r="Z709" s="106">
        <f t="shared" si="310"/>
        <v>0</v>
      </c>
      <c r="AA709" s="106">
        <f t="shared" si="311"/>
        <v>0</v>
      </c>
      <c r="AB709" s="106">
        <f t="shared" si="312"/>
        <v>0</v>
      </c>
      <c r="AC709" s="106">
        <f t="shared" si="313"/>
        <v>0</v>
      </c>
      <c r="AD709" s="106">
        <f t="shared" si="314"/>
        <v>2.5500000000000002E-3</v>
      </c>
      <c r="AE709" s="106">
        <f t="shared" si="315"/>
        <v>0</v>
      </c>
      <c r="AF709" s="172">
        <f t="shared" si="321"/>
        <v>1.2525E-2</v>
      </c>
      <c r="AG709" s="106">
        <f t="shared" si="316"/>
        <v>0</v>
      </c>
      <c r="AH709" s="106">
        <f t="shared" si="317"/>
        <v>0</v>
      </c>
      <c r="AI709" s="106">
        <f t="shared" si="318"/>
        <v>0</v>
      </c>
      <c r="AJ709" s="106">
        <f t="shared" si="319"/>
        <v>0</v>
      </c>
      <c r="AK709" s="106">
        <f t="shared" si="306"/>
        <v>1.2525000000000003E-2</v>
      </c>
      <c r="AL709" s="107">
        <f t="shared" si="320"/>
        <v>11.599875000000001</v>
      </c>
    </row>
    <row r="710" spans="1:38" ht="12.75">
      <c r="A710" s="89">
        <v>23</v>
      </c>
      <c r="B710" s="89">
        <v>44</v>
      </c>
      <c r="C710" s="96">
        <v>0.43</v>
      </c>
      <c r="D710" s="96">
        <v>0.45</v>
      </c>
      <c r="E710" s="97">
        <v>3.37</v>
      </c>
      <c r="F710" s="102">
        <f t="shared" si="297"/>
        <v>0.51241889454172396</v>
      </c>
      <c r="G710" s="89">
        <v>33.5</v>
      </c>
      <c r="H710" s="103">
        <f t="shared" si="307"/>
        <v>51.333333333333336</v>
      </c>
      <c r="I710" s="103">
        <f t="shared" si="308"/>
        <v>1.8956250000000001</v>
      </c>
      <c r="J710" s="89" t="s">
        <v>73</v>
      </c>
      <c r="K710" s="89">
        <v>10</v>
      </c>
      <c r="L710" s="105">
        <f t="shared" si="304"/>
        <v>3.37</v>
      </c>
      <c r="M710" s="89">
        <v>3.37</v>
      </c>
      <c r="X710" s="106">
        <f t="shared" si="305"/>
        <v>1.5286320000000001E-2</v>
      </c>
      <c r="Y710" s="106">
        <f t="shared" si="309"/>
        <v>1.2637500000000001E-2</v>
      </c>
      <c r="Z710" s="106">
        <f t="shared" si="310"/>
        <v>0</v>
      </c>
      <c r="AA710" s="106">
        <f t="shared" si="311"/>
        <v>0</v>
      </c>
      <c r="AB710" s="106">
        <f t="shared" si="312"/>
        <v>0</v>
      </c>
      <c r="AC710" s="106">
        <f t="shared" si="313"/>
        <v>0</v>
      </c>
      <c r="AD710" s="106">
        <f t="shared" si="314"/>
        <v>0</v>
      </c>
      <c r="AE710" s="106">
        <f t="shared" si="315"/>
        <v>0</v>
      </c>
      <c r="AF710" s="172">
        <f t="shared" si="321"/>
        <v>1.2637500000000001E-2</v>
      </c>
      <c r="AG710" s="106">
        <f t="shared" si="316"/>
        <v>0</v>
      </c>
      <c r="AH710" s="106">
        <f t="shared" si="317"/>
        <v>0</v>
      </c>
      <c r="AI710" s="106">
        <f t="shared" si="318"/>
        <v>0</v>
      </c>
      <c r="AJ710" s="106">
        <f t="shared" si="319"/>
        <v>0</v>
      </c>
      <c r="AK710" s="106">
        <f t="shared" si="306"/>
        <v>1.2637500000000001E-2</v>
      </c>
      <c r="AL710" s="107">
        <f t="shared" si="320"/>
        <v>12.321562500000001</v>
      </c>
    </row>
    <row r="711" spans="1:38" ht="12.75">
      <c r="A711" s="89">
        <v>23</v>
      </c>
      <c r="B711" s="89">
        <v>44</v>
      </c>
      <c r="C711" s="96">
        <v>0.43</v>
      </c>
      <c r="D711" s="96">
        <v>0.45</v>
      </c>
      <c r="E711" s="97">
        <v>3.37</v>
      </c>
      <c r="F711" s="102">
        <f t="shared" si="297"/>
        <v>0.51241889454172396</v>
      </c>
      <c r="G711" s="89">
        <v>33.5</v>
      </c>
      <c r="H711" s="103">
        <f t="shared" si="307"/>
        <v>51.333333333333336</v>
      </c>
      <c r="I711" s="103">
        <f t="shared" si="308"/>
        <v>1.6818750000000002</v>
      </c>
      <c r="J711" s="89" t="s">
        <v>73</v>
      </c>
      <c r="K711" s="89">
        <v>11</v>
      </c>
      <c r="L711" s="105">
        <f t="shared" si="304"/>
        <v>3.37</v>
      </c>
      <c r="M711" s="89">
        <v>2.99</v>
      </c>
      <c r="Q711" s="89">
        <v>0.38</v>
      </c>
      <c r="X711" s="106">
        <f t="shared" si="305"/>
        <v>1.5286320000000001E-2</v>
      </c>
      <c r="Y711" s="106">
        <f t="shared" si="309"/>
        <v>1.1212500000000002E-2</v>
      </c>
      <c r="Z711" s="106">
        <f t="shared" si="310"/>
        <v>0</v>
      </c>
      <c r="AA711" s="106">
        <f t="shared" si="311"/>
        <v>0</v>
      </c>
      <c r="AB711" s="106">
        <f t="shared" si="312"/>
        <v>0</v>
      </c>
      <c r="AC711" s="106">
        <f t="shared" si="313"/>
        <v>0</v>
      </c>
      <c r="AD711" s="106">
        <f t="shared" si="314"/>
        <v>0</v>
      </c>
      <c r="AE711" s="106">
        <f t="shared" si="315"/>
        <v>0</v>
      </c>
      <c r="AF711" s="172">
        <f t="shared" si="321"/>
        <v>1.1212500000000002E-2</v>
      </c>
      <c r="AG711" s="106">
        <f t="shared" si="316"/>
        <v>1.4250000000000003E-3</v>
      </c>
      <c r="AH711" s="106">
        <f t="shared" si="317"/>
        <v>0</v>
      </c>
      <c r="AI711" s="106">
        <f t="shared" si="318"/>
        <v>0</v>
      </c>
      <c r="AJ711" s="106">
        <f t="shared" si="319"/>
        <v>0</v>
      </c>
      <c r="AK711" s="106">
        <f t="shared" si="306"/>
        <v>1.2637500000000001E-2</v>
      </c>
      <c r="AL711" s="107">
        <f t="shared" si="320"/>
        <v>10.932187500000001</v>
      </c>
    </row>
    <row r="712" spans="1:38" ht="12.75">
      <c r="A712" s="89">
        <v>23</v>
      </c>
      <c r="B712" s="89">
        <v>44</v>
      </c>
      <c r="C712" s="96">
        <v>0.43</v>
      </c>
      <c r="D712" s="96">
        <v>0.45</v>
      </c>
      <c r="E712" s="97">
        <v>3.37</v>
      </c>
      <c r="F712" s="102">
        <f t="shared" si="297"/>
        <v>0.51241889454172396</v>
      </c>
      <c r="G712" s="89">
        <v>33.5</v>
      </c>
      <c r="H712" s="103">
        <f t="shared" si="307"/>
        <v>51.333333333333336</v>
      </c>
      <c r="I712" s="103">
        <f t="shared" si="308"/>
        <v>1.8956250000000001</v>
      </c>
      <c r="J712" s="89" t="s">
        <v>73</v>
      </c>
      <c r="K712" s="89">
        <v>12</v>
      </c>
      <c r="L712" s="105">
        <f t="shared" si="304"/>
        <v>3.37</v>
      </c>
      <c r="O712" s="89">
        <v>3.37</v>
      </c>
      <c r="W712" s="89" t="s">
        <v>112</v>
      </c>
      <c r="X712" s="106">
        <f t="shared" si="305"/>
        <v>1.5286320000000001E-2</v>
      </c>
      <c r="Y712" s="106">
        <f t="shared" si="309"/>
        <v>0</v>
      </c>
      <c r="Z712" s="106">
        <f t="shared" si="310"/>
        <v>0</v>
      </c>
      <c r="AA712" s="106">
        <f t="shared" si="311"/>
        <v>1.2637500000000001E-2</v>
      </c>
      <c r="AB712" s="106">
        <f t="shared" si="312"/>
        <v>0</v>
      </c>
      <c r="AC712" s="106">
        <f t="shared" si="313"/>
        <v>0</v>
      </c>
      <c r="AD712" s="106">
        <f t="shared" si="314"/>
        <v>0</v>
      </c>
      <c r="AE712" s="106">
        <f t="shared" si="315"/>
        <v>0</v>
      </c>
      <c r="AF712" s="172">
        <f t="shared" si="321"/>
        <v>1.2637500000000001E-2</v>
      </c>
      <c r="AG712" s="106">
        <f t="shared" si="316"/>
        <v>0</v>
      </c>
      <c r="AH712" s="106">
        <f t="shared" si="317"/>
        <v>0</v>
      </c>
      <c r="AI712" s="106">
        <f t="shared" si="318"/>
        <v>0</v>
      </c>
      <c r="AJ712" s="106">
        <f t="shared" si="319"/>
        <v>0</v>
      </c>
      <c r="AK712" s="106">
        <f t="shared" si="306"/>
        <v>1.2637500000000001E-2</v>
      </c>
      <c r="AL712" s="107">
        <f t="shared" si="320"/>
        <v>10.805062500000002</v>
      </c>
    </row>
    <row r="713" spans="1:38" ht="12.75">
      <c r="A713" s="89">
        <v>23</v>
      </c>
      <c r="B713" s="89">
        <v>44</v>
      </c>
      <c r="C713" s="96">
        <v>0.43</v>
      </c>
      <c r="D713" s="96">
        <v>0.45</v>
      </c>
      <c r="E713" s="97">
        <v>3.37</v>
      </c>
      <c r="F713" s="102">
        <f t="shared" si="297"/>
        <v>0.51241889454172396</v>
      </c>
      <c r="G713" s="89">
        <v>33.5</v>
      </c>
      <c r="H713" s="103">
        <f t="shared" si="307"/>
        <v>51.333333333333336</v>
      </c>
      <c r="I713" s="103">
        <f t="shared" si="308"/>
        <v>1.8956250000000001</v>
      </c>
      <c r="J713" s="89" t="s">
        <v>73</v>
      </c>
      <c r="K713" s="89">
        <v>13</v>
      </c>
      <c r="L713" s="105">
        <f t="shared" si="304"/>
        <v>3.37</v>
      </c>
      <c r="O713" s="89">
        <v>3.37</v>
      </c>
      <c r="X713" s="106">
        <f t="shared" si="305"/>
        <v>1.5286320000000001E-2</v>
      </c>
      <c r="Y713" s="106">
        <f t="shared" si="309"/>
        <v>0</v>
      </c>
      <c r="Z713" s="106">
        <f t="shared" si="310"/>
        <v>0</v>
      </c>
      <c r="AA713" s="106">
        <f t="shared" si="311"/>
        <v>1.2637500000000001E-2</v>
      </c>
      <c r="AB713" s="106">
        <f t="shared" si="312"/>
        <v>0</v>
      </c>
      <c r="AC713" s="106">
        <f t="shared" si="313"/>
        <v>0</v>
      </c>
      <c r="AD713" s="106">
        <f t="shared" si="314"/>
        <v>0</v>
      </c>
      <c r="AE713" s="106">
        <f t="shared" si="315"/>
        <v>0</v>
      </c>
      <c r="AF713" s="172">
        <f t="shared" si="321"/>
        <v>1.2637500000000001E-2</v>
      </c>
      <c r="AG713" s="106">
        <f t="shared" si="316"/>
        <v>0</v>
      </c>
      <c r="AH713" s="106">
        <f t="shared" si="317"/>
        <v>0</v>
      </c>
      <c r="AI713" s="106">
        <f t="shared" si="318"/>
        <v>0</v>
      </c>
      <c r="AJ713" s="106">
        <f t="shared" si="319"/>
        <v>0</v>
      </c>
      <c r="AK713" s="106">
        <f t="shared" si="306"/>
        <v>1.2637500000000001E-2</v>
      </c>
      <c r="AL713" s="107">
        <f t="shared" si="320"/>
        <v>10.805062500000002</v>
      </c>
    </row>
    <row r="714" spans="1:38" ht="12.75">
      <c r="A714" s="89">
        <v>23</v>
      </c>
      <c r="B714" s="89">
        <v>44</v>
      </c>
      <c r="C714" s="96">
        <v>0.43</v>
      </c>
      <c r="D714" s="96">
        <v>0.45</v>
      </c>
      <c r="E714" s="97">
        <v>3.37</v>
      </c>
      <c r="F714" s="102">
        <f t="shared" si="297"/>
        <v>0.51241889454172396</v>
      </c>
      <c r="G714" s="89">
        <v>33.5</v>
      </c>
      <c r="H714" s="103">
        <f t="shared" si="307"/>
        <v>51.333333333333336</v>
      </c>
      <c r="I714" s="103">
        <f t="shared" si="308"/>
        <v>1.8956250000000001</v>
      </c>
      <c r="J714" s="89" t="s">
        <v>73</v>
      </c>
      <c r="K714" s="89">
        <v>14</v>
      </c>
      <c r="L714" s="105">
        <f t="shared" si="304"/>
        <v>3.37</v>
      </c>
      <c r="O714" s="89">
        <v>3.37</v>
      </c>
      <c r="X714" s="106">
        <f t="shared" si="305"/>
        <v>1.5286320000000001E-2</v>
      </c>
      <c r="Y714" s="106">
        <f t="shared" si="309"/>
        <v>0</v>
      </c>
      <c r="Z714" s="106">
        <f t="shared" si="310"/>
        <v>0</v>
      </c>
      <c r="AA714" s="106">
        <f t="shared" si="311"/>
        <v>1.2637500000000001E-2</v>
      </c>
      <c r="AB714" s="106">
        <f t="shared" si="312"/>
        <v>0</v>
      </c>
      <c r="AC714" s="106">
        <f t="shared" si="313"/>
        <v>0</v>
      </c>
      <c r="AD714" s="106">
        <f t="shared" si="314"/>
        <v>0</v>
      </c>
      <c r="AE714" s="106">
        <f t="shared" si="315"/>
        <v>0</v>
      </c>
      <c r="AF714" s="172">
        <f t="shared" si="321"/>
        <v>1.2637500000000001E-2</v>
      </c>
      <c r="AG714" s="106">
        <f t="shared" si="316"/>
        <v>0</v>
      </c>
      <c r="AH714" s="106">
        <f t="shared" si="317"/>
        <v>0</v>
      </c>
      <c r="AI714" s="106">
        <f t="shared" si="318"/>
        <v>0</v>
      </c>
      <c r="AJ714" s="106">
        <f t="shared" si="319"/>
        <v>0</v>
      </c>
      <c r="AK714" s="106">
        <f t="shared" si="306"/>
        <v>1.2637500000000001E-2</v>
      </c>
      <c r="AL714" s="107">
        <f t="shared" si="320"/>
        <v>10.805062500000002</v>
      </c>
    </row>
    <row r="715" spans="1:38" ht="12.75">
      <c r="A715" s="89">
        <v>23</v>
      </c>
      <c r="B715" s="89">
        <v>44</v>
      </c>
      <c r="C715" s="96">
        <v>0.43</v>
      </c>
      <c r="D715" s="96">
        <v>0.45</v>
      </c>
      <c r="E715" s="97">
        <v>3.37</v>
      </c>
      <c r="F715" s="102">
        <f t="shared" si="297"/>
        <v>0.51241889454172396</v>
      </c>
      <c r="G715" s="89">
        <v>33.5</v>
      </c>
      <c r="H715" s="103">
        <f t="shared" si="307"/>
        <v>51.333333333333336</v>
      </c>
      <c r="I715" s="103">
        <f t="shared" si="308"/>
        <v>1.8956250000000001</v>
      </c>
      <c r="J715" s="89" t="s">
        <v>73</v>
      </c>
      <c r="K715" s="89">
        <v>15</v>
      </c>
      <c r="L715" s="105">
        <f t="shared" si="304"/>
        <v>3.37</v>
      </c>
      <c r="M715" s="89">
        <v>3.37</v>
      </c>
      <c r="X715" s="106">
        <f t="shared" si="305"/>
        <v>1.5286320000000001E-2</v>
      </c>
      <c r="Y715" s="106">
        <f t="shared" si="309"/>
        <v>1.2637500000000001E-2</v>
      </c>
      <c r="Z715" s="106">
        <f t="shared" si="310"/>
        <v>0</v>
      </c>
      <c r="AA715" s="106">
        <f t="shared" si="311"/>
        <v>0</v>
      </c>
      <c r="AB715" s="106">
        <f t="shared" si="312"/>
        <v>0</v>
      </c>
      <c r="AC715" s="106">
        <f t="shared" si="313"/>
        <v>0</v>
      </c>
      <c r="AD715" s="106">
        <f t="shared" si="314"/>
        <v>0</v>
      </c>
      <c r="AE715" s="106">
        <f t="shared" si="315"/>
        <v>0</v>
      </c>
      <c r="AF715" s="172">
        <f t="shared" si="321"/>
        <v>1.2637500000000001E-2</v>
      </c>
      <c r="AG715" s="106">
        <f t="shared" si="316"/>
        <v>0</v>
      </c>
      <c r="AH715" s="106">
        <f t="shared" si="317"/>
        <v>0</v>
      </c>
      <c r="AI715" s="106">
        <f t="shared" si="318"/>
        <v>0</v>
      </c>
      <c r="AJ715" s="106">
        <f t="shared" si="319"/>
        <v>0</v>
      </c>
      <c r="AK715" s="106">
        <f t="shared" si="306"/>
        <v>1.2637500000000001E-2</v>
      </c>
      <c r="AL715" s="107">
        <f t="shared" si="320"/>
        <v>12.321562500000001</v>
      </c>
    </row>
    <row r="716" spans="1:38" ht="12.75">
      <c r="A716" s="89">
        <v>23</v>
      </c>
      <c r="B716" s="89">
        <v>44</v>
      </c>
      <c r="C716" s="96">
        <v>0.43</v>
      </c>
      <c r="D716" s="96">
        <v>0.45</v>
      </c>
      <c r="E716" s="97">
        <v>3.37</v>
      </c>
      <c r="F716" s="102">
        <f t="shared" si="297"/>
        <v>0.51241889454172396</v>
      </c>
      <c r="G716" s="89">
        <v>33.5</v>
      </c>
      <c r="H716" s="103">
        <f t="shared" si="307"/>
        <v>51.333333333333336</v>
      </c>
      <c r="I716" s="103">
        <f t="shared" si="308"/>
        <v>1.8956250000000001</v>
      </c>
      <c r="J716" s="89" t="s">
        <v>73</v>
      </c>
      <c r="K716" s="89">
        <v>16</v>
      </c>
      <c r="L716" s="105">
        <f t="shared" si="304"/>
        <v>3.37</v>
      </c>
      <c r="M716" s="89">
        <v>3.37</v>
      </c>
      <c r="X716" s="106">
        <f t="shared" si="305"/>
        <v>1.5286320000000001E-2</v>
      </c>
      <c r="Y716" s="106">
        <f t="shared" si="309"/>
        <v>1.2637500000000001E-2</v>
      </c>
      <c r="Z716" s="106">
        <f t="shared" si="310"/>
        <v>0</v>
      </c>
      <c r="AA716" s="106">
        <f t="shared" si="311"/>
        <v>0</v>
      </c>
      <c r="AB716" s="106">
        <f t="shared" si="312"/>
        <v>0</v>
      </c>
      <c r="AC716" s="106">
        <f t="shared" si="313"/>
        <v>0</v>
      </c>
      <c r="AD716" s="106">
        <f t="shared" si="314"/>
        <v>0</v>
      </c>
      <c r="AE716" s="106">
        <f t="shared" si="315"/>
        <v>0</v>
      </c>
      <c r="AF716" s="172">
        <f t="shared" si="321"/>
        <v>1.2637500000000001E-2</v>
      </c>
      <c r="AG716" s="106">
        <f t="shared" si="316"/>
        <v>0</v>
      </c>
      <c r="AH716" s="106">
        <f t="shared" si="317"/>
        <v>0</v>
      </c>
      <c r="AI716" s="106">
        <f t="shared" si="318"/>
        <v>0</v>
      </c>
      <c r="AJ716" s="106">
        <f t="shared" si="319"/>
        <v>0</v>
      </c>
      <c r="AK716" s="106">
        <f t="shared" si="306"/>
        <v>1.2637500000000001E-2</v>
      </c>
      <c r="AL716" s="107">
        <f t="shared" si="320"/>
        <v>12.321562500000001</v>
      </c>
    </row>
    <row r="717" spans="1:38" ht="12.75">
      <c r="A717" s="89">
        <v>23</v>
      </c>
      <c r="B717" s="89">
        <v>44</v>
      </c>
      <c r="C717" s="96">
        <v>0.43</v>
      </c>
      <c r="D717" s="96">
        <v>0.45</v>
      </c>
      <c r="E717" s="97">
        <v>3.37</v>
      </c>
      <c r="F717" s="102">
        <f t="shared" si="297"/>
        <v>0.51241889454172396</v>
      </c>
      <c r="G717" s="89">
        <v>33.5</v>
      </c>
      <c r="H717" s="103">
        <f t="shared" si="307"/>
        <v>51.333333333333336</v>
      </c>
      <c r="I717" s="103">
        <f t="shared" si="308"/>
        <v>0.46124999999999999</v>
      </c>
      <c r="J717" s="89" t="s">
        <v>77</v>
      </c>
      <c r="K717" s="89">
        <v>1</v>
      </c>
      <c r="L717" s="105">
        <f t="shared" si="304"/>
        <v>1.64</v>
      </c>
      <c r="M717" s="89">
        <v>1.64</v>
      </c>
      <c r="X717" s="106">
        <f t="shared" si="305"/>
        <v>3.8113599999999997E-3</v>
      </c>
      <c r="Y717" s="106">
        <f t="shared" si="309"/>
        <v>3.075E-3</v>
      </c>
      <c r="Z717" s="106">
        <f t="shared" si="310"/>
        <v>0</v>
      </c>
      <c r="AA717" s="106">
        <f t="shared" si="311"/>
        <v>0</v>
      </c>
      <c r="AB717" s="106">
        <f t="shared" si="312"/>
        <v>0</v>
      </c>
      <c r="AC717" s="106">
        <f t="shared" si="313"/>
        <v>0</v>
      </c>
      <c r="AD717" s="106">
        <f t="shared" si="314"/>
        <v>0</v>
      </c>
      <c r="AE717" s="106">
        <f t="shared" si="315"/>
        <v>0</v>
      </c>
      <c r="AF717" s="172">
        <f t="shared" si="321"/>
        <v>3.075E-3</v>
      </c>
      <c r="AG717" s="106">
        <f t="shared" si="316"/>
        <v>0</v>
      </c>
      <c r="AH717" s="106">
        <f t="shared" si="317"/>
        <v>0</v>
      </c>
      <c r="AI717" s="106">
        <f t="shared" si="318"/>
        <v>0</v>
      </c>
      <c r="AJ717" s="106">
        <f t="shared" si="319"/>
        <v>0</v>
      </c>
      <c r="AK717" s="106">
        <f t="shared" si="306"/>
        <v>3.075E-3</v>
      </c>
      <c r="AL717" s="107">
        <f t="shared" si="320"/>
        <v>2.9243250000000001</v>
      </c>
    </row>
    <row r="718" spans="1:38" ht="12.75">
      <c r="A718" s="89">
        <v>23</v>
      </c>
      <c r="B718" s="89">
        <v>44</v>
      </c>
      <c r="C718" s="96">
        <v>0.43</v>
      </c>
      <c r="D718" s="96">
        <v>0.45</v>
      </c>
      <c r="E718" s="97">
        <v>3.37</v>
      </c>
      <c r="F718" s="102">
        <f t="shared" si="297"/>
        <v>0.51241889454172396</v>
      </c>
      <c r="G718" s="89">
        <v>33.5</v>
      </c>
      <c r="H718" s="103">
        <f t="shared" si="307"/>
        <v>51.333333333333336</v>
      </c>
      <c r="I718" s="103">
        <f t="shared" si="308"/>
        <v>0.94781250000000006</v>
      </c>
      <c r="J718" s="89" t="s">
        <v>77</v>
      </c>
      <c r="K718" s="89">
        <v>2</v>
      </c>
      <c r="L718" s="105">
        <f t="shared" si="304"/>
        <v>3.37</v>
      </c>
      <c r="M718" s="89">
        <v>3.37</v>
      </c>
      <c r="X718" s="106">
        <f t="shared" si="305"/>
        <v>7.8318800000000011E-3</v>
      </c>
      <c r="Y718" s="106">
        <f t="shared" si="309"/>
        <v>6.3187500000000006E-3</v>
      </c>
      <c r="Z718" s="106">
        <f t="shared" si="310"/>
        <v>0</v>
      </c>
      <c r="AA718" s="106">
        <f t="shared" si="311"/>
        <v>0</v>
      </c>
      <c r="AB718" s="106">
        <f t="shared" si="312"/>
        <v>0</v>
      </c>
      <c r="AC718" s="106">
        <f t="shared" si="313"/>
        <v>0</v>
      </c>
      <c r="AD718" s="106">
        <f t="shared" si="314"/>
        <v>0</v>
      </c>
      <c r="AE718" s="106">
        <f t="shared" si="315"/>
        <v>0</v>
      </c>
      <c r="AF718" s="172">
        <f t="shared" si="321"/>
        <v>6.3187500000000006E-3</v>
      </c>
      <c r="AG718" s="106">
        <f t="shared" si="316"/>
        <v>0</v>
      </c>
      <c r="AH718" s="106">
        <f t="shared" si="317"/>
        <v>0</v>
      </c>
      <c r="AI718" s="106">
        <f t="shared" si="318"/>
        <v>0</v>
      </c>
      <c r="AJ718" s="106">
        <f t="shared" si="319"/>
        <v>0</v>
      </c>
      <c r="AK718" s="106">
        <f t="shared" si="306"/>
        <v>6.3187500000000006E-3</v>
      </c>
      <c r="AL718" s="107">
        <f t="shared" si="320"/>
        <v>6.0091312500000003</v>
      </c>
    </row>
    <row r="719" spans="1:38" ht="12.75">
      <c r="A719" s="89">
        <v>23</v>
      </c>
      <c r="B719" s="89">
        <v>44</v>
      </c>
      <c r="C719" s="96">
        <v>0.43</v>
      </c>
      <c r="D719" s="96">
        <v>0.45</v>
      </c>
      <c r="E719" s="97">
        <v>3.37</v>
      </c>
      <c r="F719" s="102">
        <f t="shared" si="297"/>
        <v>0.51241889454172396</v>
      </c>
      <c r="G719" s="89">
        <v>33.5</v>
      </c>
      <c r="H719" s="103">
        <f t="shared" si="307"/>
        <v>51.333333333333336</v>
      </c>
      <c r="I719" s="103">
        <f t="shared" si="308"/>
        <v>1.9335375000000001</v>
      </c>
      <c r="J719" s="89" t="s">
        <v>79</v>
      </c>
      <c r="K719" s="89">
        <v>9</v>
      </c>
      <c r="L719" s="97">
        <v>3.37</v>
      </c>
      <c r="X719" s="106">
        <f>L719*VLOOKUP(J719,dimension,2,FALSE)*VLOOKUP(J719,dimension,3,FALSE)*K719</f>
        <v>1.613556E-2</v>
      </c>
      <c r="Y719" s="106">
        <f t="shared" si="309"/>
        <v>0</v>
      </c>
      <c r="Z719" s="106">
        <f t="shared" si="310"/>
        <v>0</v>
      </c>
      <c r="AA719" s="106">
        <f t="shared" si="311"/>
        <v>0</v>
      </c>
      <c r="AB719" s="106">
        <f t="shared" si="312"/>
        <v>0</v>
      </c>
      <c r="AC719" s="106">
        <f t="shared" si="313"/>
        <v>0</v>
      </c>
      <c r="AD719" s="106">
        <f t="shared" si="314"/>
        <v>0</v>
      </c>
      <c r="AE719" s="106">
        <f t="shared" si="315"/>
        <v>1.2890250000000001E-2</v>
      </c>
      <c r="AF719" s="172">
        <f t="shared" si="321"/>
        <v>1.2890250000000001E-2</v>
      </c>
      <c r="AG719" s="106">
        <f t="shared" si="316"/>
        <v>0</v>
      </c>
      <c r="AH719" s="106">
        <f t="shared" si="317"/>
        <v>0</v>
      </c>
      <c r="AI719" s="106">
        <f t="shared" si="318"/>
        <v>0</v>
      </c>
      <c r="AJ719" s="106">
        <f t="shared" si="319"/>
        <v>0</v>
      </c>
      <c r="AK719" s="106">
        <f>L719*VLOOKUP(J719,dimension,4,FALSE)*VLOOKUP(J719,dimension,5,FALSE)*K719</f>
        <v>1.2890250000000001E-2</v>
      </c>
      <c r="AL719" s="107">
        <f t="shared" si="320"/>
        <v>11.021163750000001</v>
      </c>
    </row>
    <row r="720" spans="1:38" ht="12.75">
      <c r="A720" s="89">
        <v>23</v>
      </c>
      <c r="B720" s="89">
        <v>45</v>
      </c>
      <c r="C720" s="96">
        <v>0.41</v>
      </c>
      <c r="D720" s="96">
        <v>0.42</v>
      </c>
      <c r="E720" s="97">
        <v>3.26</v>
      </c>
      <c r="F720" s="102">
        <f t="shared" si="297"/>
        <v>0.44096454773306915</v>
      </c>
      <c r="G720" s="89">
        <v>29</v>
      </c>
      <c r="H720" s="103">
        <f t="shared" si="307"/>
        <v>45.333333333333329</v>
      </c>
      <c r="I720" s="103">
        <f t="shared" si="308"/>
        <v>1.2225000000000001</v>
      </c>
      <c r="J720" s="89" t="s">
        <v>74</v>
      </c>
      <c r="K720" s="89">
        <v>1</v>
      </c>
      <c r="L720" s="105">
        <f t="shared" ref="L720:L741" si="322">SUM(M720:V720)</f>
        <v>3.26</v>
      </c>
      <c r="M720" s="89">
        <v>3.26</v>
      </c>
      <c r="X720" s="106">
        <f t="shared" ref="X720:X741" si="323">L720*VLOOKUP(J720,dimension,2,FALSE)*VLOOKUP(J720,dimension,3,FALSE)</f>
        <v>1.0040800000000001E-2</v>
      </c>
      <c r="Y720" s="106">
        <f t="shared" si="309"/>
        <v>8.150000000000001E-3</v>
      </c>
      <c r="Z720" s="106">
        <f t="shared" si="310"/>
        <v>0</v>
      </c>
      <c r="AA720" s="106">
        <f t="shared" si="311"/>
        <v>0</v>
      </c>
      <c r="AB720" s="106">
        <f t="shared" si="312"/>
        <v>0</v>
      </c>
      <c r="AC720" s="106">
        <f t="shared" si="313"/>
        <v>0</v>
      </c>
      <c r="AD720" s="106">
        <f t="shared" si="314"/>
        <v>0</v>
      </c>
      <c r="AE720" s="106">
        <f t="shared" si="315"/>
        <v>0</v>
      </c>
      <c r="AF720" s="172">
        <f t="shared" si="321"/>
        <v>8.150000000000001E-3</v>
      </c>
      <c r="AG720" s="106">
        <f t="shared" si="316"/>
        <v>0</v>
      </c>
      <c r="AH720" s="106">
        <f t="shared" si="317"/>
        <v>0</v>
      </c>
      <c r="AI720" s="106">
        <f t="shared" si="318"/>
        <v>0</v>
      </c>
      <c r="AJ720" s="106">
        <f t="shared" si="319"/>
        <v>0</v>
      </c>
      <c r="AK720" s="106">
        <f t="shared" ref="AK720:AK741" si="324">L720*VLOOKUP(J720,dimension,4,FALSE)*VLOOKUP(J720,dimension,5,FALSE)</f>
        <v>8.150000000000001E-3</v>
      </c>
      <c r="AL720" s="107">
        <f t="shared" si="320"/>
        <v>7.8484499999999988</v>
      </c>
    </row>
    <row r="721" spans="1:38" ht="12.75">
      <c r="A721" s="89">
        <v>23</v>
      </c>
      <c r="B721" s="89">
        <v>45</v>
      </c>
      <c r="C721" s="96">
        <v>0.41</v>
      </c>
      <c r="D721" s="96">
        <v>0.42</v>
      </c>
      <c r="E721" s="97">
        <v>3.26</v>
      </c>
      <c r="F721" s="102">
        <f t="shared" si="297"/>
        <v>0.44096454773306915</v>
      </c>
      <c r="G721" s="89">
        <v>29</v>
      </c>
      <c r="H721" s="103">
        <f t="shared" si="307"/>
        <v>45.333333333333329</v>
      </c>
      <c r="I721" s="103">
        <f t="shared" si="308"/>
        <v>1.2225000000000001</v>
      </c>
      <c r="J721" s="89" t="s">
        <v>74</v>
      </c>
      <c r="K721" s="89">
        <v>2</v>
      </c>
      <c r="L721" s="105">
        <f t="shared" si="322"/>
        <v>3.26</v>
      </c>
      <c r="O721" s="89">
        <v>3.26</v>
      </c>
      <c r="X721" s="106">
        <f t="shared" si="323"/>
        <v>1.0040800000000001E-2</v>
      </c>
      <c r="Y721" s="106">
        <f t="shared" si="309"/>
        <v>0</v>
      </c>
      <c r="Z721" s="106">
        <f t="shared" si="310"/>
        <v>0</v>
      </c>
      <c r="AA721" s="106">
        <f t="shared" si="311"/>
        <v>8.150000000000001E-3</v>
      </c>
      <c r="AB721" s="106">
        <f t="shared" si="312"/>
        <v>0</v>
      </c>
      <c r="AC721" s="106">
        <f t="shared" si="313"/>
        <v>0</v>
      </c>
      <c r="AD721" s="106">
        <f t="shared" si="314"/>
        <v>0</v>
      </c>
      <c r="AE721" s="106">
        <f t="shared" si="315"/>
        <v>0</v>
      </c>
      <c r="AF721" s="172">
        <f t="shared" si="321"/>
        <v>8.150000000000001E-3</v>
      </c>
      <c r="AG721" s="106">
        <f t="shared" si="316"/>
        <v>0</v>
      </c>
      <c r="AH721" s="106">
        <f t="shared" si="317"/>
        <v>0</v>
      </c>
      <c r="AI721" s="106">
        <f t="shared" si="318"/>
        <v>0</v>
      </c>
      <c r="AJ721" s="106">
        <f t="shared" si="319"/>
        <v>0</v>
      </c>
      <c r="AK721" s="106">
        <f t="shared" si="324"/>
        <v>8.150000000000001E-3</v>
      </c>
      <c r="AL721" s="107">
        <f t="shared" si="320"/>
        <v>6.9682500000000003</v>
      </c>
    </row>
    <row r="722" spans="1:38" ht="12.75">
      <c r="A722" s="89">
        <v>23</v>
      </c>
      <c r="B722" s="89">
        <v>45</v>
      </c>
      <c r="C722" s="96">
        <v>0.41</v>
      </c>
      <c r="D722" s="96">
        <v>0.42</v>
      </c>
      <c r="E722" s="97">
        <v>3.26</v>
      </c>
      <c r="F722" s="102">
        <f t="shared" si="297"/>
        <v>0.44096454773306915</v>
      </c>
      <c r="G722" s="89">
        <v>29</v>
      </c>
      <c r="H722" s="103">
        <f t="shared" si="307"/>
        <v>45.333333333333329</v>
      </c>
      <c r="I722" s="103">
        <f t="shared" si="308"/>
        <v>1.1475000000000002</v>
      </c>
      <c r="J722" s="89" t="s">
        <v>74</v>
      </c>
      <c r="K722" s="89">
        <v>3</v>
      </c>
      <c r="L722" s="105">
        <f t="shared" si="322"/>
        <v>3.2600000000000002</v>
      </c>
      <c r="P722" s="89">
        <v>3.06</v>
      </c>
      <c r="R722" s="89">
        <v>0.2</v>
      </c>
      <c r="X722" s="106">
        <f t="shared" si="323"/>
        <v>1.0040800000000001E-2</v>
      </c>
      <c r="Y722" s="106">
        <f t="shared" si="309"/>
        <v>0</v>
      </c>
      <c r="Z722" s="106">
        <f t="shared" si="310"/>
        <v>0</v>
      </c>
      <c r="AA722" s="106">
        <f t="shared" si="311"/>
        <v>0</v>
      </c>
      <c r="AB722" s="106">
        <f t="shared" si="312"/>
        <v>7.6500000000000014E-3</v>
      </c>
      <c r="AC722" s="106">
        <f t="shared" si="313"/>
        <v>0</v>
      </c>
      <c r="AD722" s="106">
        <f t="shared" si="314"/>
        <v>0</v>
      </c>
      <c r="AE722" s="106">
        <f t="shared" si="315"/>
        <v>0</v>
      </c>
      <c r="AF722" s="172">
        <f t="shared" si="321"/>
        <v>7.6500000000000014E-3</v>
      </c>
      <c r="AG722" s="106">
        <f t="shared" si="316"/>
        <v>0</v>
      </c>
      <c r="AH722" s="106">
        <f t="shared" si="317"/>
        <v>5.0000000000000012E-4</v>
      </c>
      <c r="AI722" s="106">
        <f t="shared" si="318"/>
        <v>0</v>
      </c>
      <c r="AJ722" s="106">
        <f t="shared" si="319"/>
        <v>0</v>
      </c>
      <c r="AK722" s="106">
        <f t="shared" si="324"/>
        <v>8.1500000000000027E-3</v>
      </c>
      <c r="AL722" s="107">
        <f t="shared" si="320"/>
        <v>6.2653499999999998</v>
      </c>
    </row>
    <row r="723" spans="1:38" ht="12.75">
      <c r="A723" s="89">
        <v>23</v>
      </c>
      <c r="B723" s="89">
        <v>45</v>
      </c>
      <c r="C723" s="96">
        <v>0.41</v>
      </c>
      <c r="D723" s="96">
        <v>0.42</v>
      </c>
      <c r="E723" s="97">
        <v>3.26</v>
      </c>
      <c r="F723" s="102">
        <f t="shared" si="297"/>
        <v>0.44096454773306915</v>
      </c>
      <c r="G723" s="89">
        <v>29</v>
      </c>
      <c r="H723" s="103">
        <f t="shared" si="307"/>
        <v>45.333333333333329</v>
      </c>
      <c r="I723" s="103">
        <f t="shared" si="308"/>
        <v>1.1587499999999999</v>
      </c>
      <c r="J723" s="89" t="s">
        <v>74</v>
      </c>
      <c r="K723" s="89">
        <v>4</v>
      </c>
      <c r="L723" s="105">
        <f t="shared" si="322"/>
        <v>3.26</v>
      </c>
      <c r="O723" s="89">
        <v>3.09</v>
      </c>
      <c r="R723" s="89">
        <v>0.17</v>
      </c>
      <c r="X723" s="106">
        <f t="shared" si="323"/>
        <v>1.0040800000000001E-2</v>
      </c>
      <c r="Y723" s="106">
        <f t="shared" si="309"/>
        <v>0</v>
      </c>
      <c r="Z723" s="106">
        <f t="shared" si="310"/>
        <v>0</v>
      </c>
      <c r="AA723" s="106">
        <f t="shared" si="311"/>
        <v>7.7250000000000001E-3</v>
      </c>
      <c r="AB723" s="106">
        <f t="shared" si="312"/>
        <v>0</v>
      </c>
      <c r="AC723" s="106">
        <f t="shared" si="313"/>
        <v>0</v>
      </c>
      <c r="AD723" s="106">
        <f t="shared" si="314"/>
        <v>0</v>
      </c>
      <c r="AE723" s="106">
        <f t="shared" si="315"/>
        <v>0</v>
      </c>
      <c r="AF723" s="172">
        <f t="shared" si="321"/>
        <v>7.7250000000000001E-3</v>
      </c>
      <c r="AG723" s="106">
        <f t="shared" si="316"/>
        <v>0</v>
      </c>
      <c r="AH723" s="106">
        <f t="shared" si="317"/>
        <v>4.2500000000000003E-4</v>
      </c>
      <c r="AI723" s="106">
        <f t="shared" si="318"/>
        <v>0</v>
      </c>
      <c r="AJ723" s="106">
        <f t="shared" si="319"/>
        <v>0</v>
      </c>
      <c r="AK723" s="106">
        <f t="shared" si="324"/>
        <v>8.150000000000001E-3</v>
      </c>
      <c r="AL723" s="107">
        <f t="shared" si="320"/>
        <v>6.6048749999999998</v>
      </c>
    </row>
    <row r="724" spans="1:38" ht="12.75">
      <c r="A724" s="89">
        <v>23</v>
      </c>
      <c r="B724" s="89">
        <v>45</v>
      </c>
      <c r="C724" s="96">
        <v>0.41</v>
      </c>
      <c r="D724" s="96">
        <v>0.42</v>
      </c>
      <c r="E724" s="97">
        <v>3.26</v>
      </c>
      <c r="F724" s="102">
        <f t="shared" si="297"/>
        <v>0.44096454773306915</v>
      </c>
      <c r="G724" s="89">
        <v>29</v>
      </c>
      <c r="H724" s="103">
        <f t="shared" si="307"/>
        <v>45.333333333333329</v>
      </c>
      <c r="I724" s="103">
        <f t="shared" si="308"/>
        <v>1.7437499999999997</v>
      </c>
      <c r="J724" s="89" t="s">
        <v>73</v>
      </c>
      <c r="K724" s="89">
        <v>1</v>
      </c>
      <c r="L724" s="105">
        <f t="shared" si="322"/>
        <v>3.2599999999999993</v>
      </c>
      <c r="M724" s="89">
        <v>0.72</v>
      </c>
      <c r="O724" s="89">
        <v>2.38</v>
      </c>
      <c r="Q724" s="89">
        <v>0.03</v>
      </c>
      <c r="R724" s="89">
        <v>0.13</v>
      </c>
      <c r="X724" s="106">
        <f t="shared" si="323"/>
        <v>1.4787359999999998E-2</v>
      </c>
      <c r="Y724" s="106">
        <f t="shared" si="309"/>
        <v>2.6999999999999997E-3</v>
      </c>
      <c r="Z724" s="106">
        <f t="shared" si="310"/>
        <v>0</v>
      </c>
      <c r="AA724" s="106">
        <f t="shared" si="311"/>
        <v>8.9249999999999989E-3</v>
      </c>
      <c r="AB724" s="106">
        <f t="shared" si="312"/>
        <v>0</v>
      </c>
      <c r="AC724" s="106">
        <f t="shared" si="313"/>
        <v>0</v>
      </c>
      <c r="AD724" s="106">
        <f t="shared" si="314"/>
        <v>0</v>
      </c>
      <c r="AE724" s="106">
        <f t="shared" si="315"/>
        <v>0</v>
      </c>
      <c r="AF724" s="172">
        <f t="shared" si="321"/>
        <v>1.1624999999999998E-2</v>
      </c>
      <c r="AG724" s="106">
        <f t="shared" si="316"/>
        <v>1.125E-4</v>
      </c>
      <c r="AH724" s="106">
        <f t="shared" si="317"/>
        <v>4.8750000000000003E-4</v>
      </c>
      <c r="AI724" s="106">
        <f t="shared" si="318"/>
        <v>0</v>
      </c>
      <c r="AJ724" s="106">
        <f t="shared" si="319"/>
        <v>0</v>
      </c>
      <c r="AK724" s="106">
        <f t="shared" si="324"/>
        <v>1.2224999999999998E-2</v>
      </c>
      <c r="AL724" s="107">
        <f t="shared" si="320"/>
        <v>10.263375</v>
      </c>
    </row>
    <row r="725" spans="1:38" ht="12.75">
      <c r="A725" s="89">
        <v>23</v>
      </c>
      <c r="B725" s="89">
        <v>45</v>
      </c>
      <c r="C725" s="96">
        <v>0.41</v>
      </c>
      <c r="D725" s="96">
        <v>0.42</v>
      </c>
      <c r="E725" s="97">
        <v>3.26</v>
      </c>
      <c r="F725" s="102">
        <f t="shared" si="297"/>
        <v>0.44096454773306915</v>
      </c>
      <c r="G725" s="89">
        <v>29</v>
      </c>
      <c r="H725" s="103">
        <f t="shared" si="307"/>
        <v>45.333333333333329</v>
      </c>
      <c r="I725" s="103">
        <f t="shared" si="308"/>
        <v>1.83375</v>
      </c>
      <c r="J725" s="89" t="s">
        <v>73</v>
      </c>
      <c r="K725" s="89">
        <v>2</v>
      </c>
      <c r="L725" s="105">
        <f t="shared" si="322"/>
        <v>3.26</v>
      </c>
      <c r="M725" s="89">
        <v>3.26</v>
      </c>
      <c r="X725" s="106">
        <f t="shared" si="323"/>
        <v>1.4787360000000001E-2</v>
      </c>
      <c r="Y725" s="106">
        <f t="shared" si="309"/>
        <v>1.2225E-2</v>
      </c>
      <c r="Z725" s="106">
        <f t="shared" si="310"/>
        <v>0</v>
      </c>
      <c r="AA725" s="106">
        <f t="shared" si="311"/>
        <v>0</v>
      </c>
      <c r="AB725" s="106">
        <f t="shared" si="312"/>
        <v>0</v>
      </c>
      <c r="AC725" s="106">
        <f t="shared" si="313"/>
        <v>0</v>
      </c>
      <c r="AD725" s="106">
        <f t="shared" si="314"/>
        <v>0</v>
      </c>
      <c r="AE725" s="106">
        <f t="shared" si="315"/>
        <v>0</v>
      </c>
      <c r="AF725" s="172">
        <f t="shared" si="321"/>
        <v>1.2225E-2</v>
      </c>
      <c r="AG725" s="106">
        <f t="shared" si="316"/>
        <v>0</v>
      </c>
      <c r="AH725" s="106">
        <f t="shared" si="317"/>
        <v>0</v>
      </c>
      <c r="AI725" s="106">
        <f t="shared" si="318"/>
        <v>0</v>
      </c>
      <c r="AJ725" s="106">
        <f t="shared" si="319"/>
        <v>0</v>
      </c>
      <c r="AK725" s="106">
        <f t="shared" si="324"/>
        <v>1.2225E-2</v>
      </c>
      <c r="AL725" s="107">
        <f t="shared" si="320"/>
        <v>11.919374999999999</v>
      </c>
    </row>
    <row r="726" spans="1:38" ht="12.75">
      <c r="A726" s="89">
        <v>23</v>
      </c>
      <c r="B726" s="89">
        <v>45</v>
      </c>
      <c r="C726" s="96">
        <v>0.41</v>
      </c>
      <c r="D726" s="96">
        <v>0.42</v>
      </c>
      <c r="E726" s="97">
        <v>3.26</v>
      </c>
      <c r="F726" s="102">
        <f t="shared" ref="F726:F789" si="325">SUMSQ(AVERAGE(C726:D726)/2)*PI()*E726</f>
        <v>0.44096454773306915</v>
      </c>
      <c r="G726" s="89">
        <v>29</v>
      </c>
      <c r="H726" s="103">
        <f t="shared" si="307"/>
        <v>45.333333333333329</v>
      </c>
      <c r="I726" s="103">
        <f t="shared" si="308"/>
        <v>1.7775000000000001</v>
      </c>
      <c r="J726" s="89" t="s">
        <v>73</v>
      </c>
      <c r="K726" s="89">
        <v>3</v>
      </c>
      <c r="L726" s="105">
        <f t="shared" si="322"/>
        <v>3.2600000000000002</v>
      </c>
      <c r="M726" s="89">
        <v>3.16</v>
      </c>
      <c r="R726" s="89">
        <v>0.1</v>
      </c>
      <c r="X726" s="106">
        <f t="shared" si="323"/>
        <v>1.4787360000000003E-2</v>
      </c>
      <c r="Y726" s="106">
        <f t="shared" si="309"/>
        <v>1.1850000000000001E-2</v>
      </c>
      <c r="Z726" s="106">
        <f t="shared" si="310"/>
        <v>0</v>
      </c>
      <c r="AA726" s="106">
        <f t="shared" si="311"/>
        <v>0</v>
      </c>
      <c r="AB726" s="106">
        <f t="shared" si="312"/>
        <v>0</v>
      </c>
      <c r="AC726" s="106">
        <f t="shared" si="313"/>
        <v>0</v>
      </c>
      <c r="AD726" s="106">
        <f t="shared" si="314"/>
        <v>0</v>
      </c>
      <c r="AE726" s="106">
        <f t="shared" si="315"/>
        <v>0</v>
      </c>
      <c r="AF726" s="172">
        <f t="shared" si="321"/>
        <v>1.1850000000000001E-2</v>
      </c>
      <c r="AG726" s="106">
        <f t="shared" si="316"/>
        <v>0</v>
      </c>
      <c r="AH726" s="106">
        <f t="shared" si="317"/>
        <v>3.7500000000000006E-4</v>
      </c>
      <c r="AI726" s="106">
        <f t="shared" si="318"/>
        <v>0</v>
      </c>
      <c r="AJ726" s="106">
        <f t="shared" si="319"/>
        <v>0</v>
      </c>
      <c r="AK726" s="106">
        <f t="shared" si="324"/>
        <v>1.2225000000000001E-2</v>
      </c>
      <c r="AL726" s="107">
        <f t="shared" si="320"/>
        <v>11.553750000000001</v>
      </c>
    </row>
    <row r="727" spans="1:38" ht="12.75">
      <c r="A727" s="89">
        <v>23</v>
      </c>
      <c r="B727" s="89">
        <v>45</v>
      </c>
      <c r="C727" s="96">
        <v>0.41</v>
      </c>
      <c r="D727" s="96">
        <v>0.42</v>
      </c>
      <c r="E727" s="97">
        <v>3.26</v>
      </c>
      <c r="F727" s="102">
        <f t="shared" si="325"/>
        <v>0.44096454773306915</v>
      </c>
      <c r="G727" s="89">
        <v>29</v>
      </c>
      <c r="H727" s="103">
        <f t="shared" si="307"/>
        <v>45.333333333333329</v>
      </c>
      <c r="I727" s="103">
        <f t="shared" si="308"/>
        <v>1.6593749999999998</v>
      </c>
      <c r="J727" s="89" t="s">
        <v>73</v>
      </c>
      <c r="K727" s="89">
        <v>4</v>
      </c>
      <c r="L727" s="105">
        <f t="shared" si="322"/>
        <v>3.26</v>
      </c>
      <c r="M727" s="89">
        <v>1.26</v>
      </c>
      <c r="N727" s="89">
        <v>1.29</v>
      </c>
      <c r="Q727" s="89">
        <v>0.22</v>
      </c>
      <c r="R727" s="89">
        <v>0.09</v>
      </c>
      <c r="U727" s="89">
        <v>0.4</v>
      </c>
      <c r="X727" s="106">
        <f t="shared" si="323"/>
        <v>1.4787360000000001E-2</v>
      </c>
      <c r="Y727" s="106">
        <f t="shared" si="309"/>
        <v>4.725E-3</v>
      </c>
      <c r="Z727" s="106">
        <f t="shared" si="310"/>
        <v>4.8374999999999998E-3</v>
      </c>
      <c r="AA727" s="106">
        <f t="shared" si="311"/>
        <v>0</v>
      </c>
      <c r="AB727" s="106">
        <f t="shared" si="312"/>
        <v>0</v>
      </c>
      <c r="AC727" s="106">
        <f t="shared" si="313"/>
        <v>1.5000000000000002E-3</v>
      </c>
      <c r="AD727" s="106">
        <f t="shared" si="314"/>
        <v>0</v>
      </c>
      <c r="AE727" s="106">
        <f t="shared" si="315"/>
        <v>0</v>
      </c>
      <c r="AF727" s="172">
        <f t="shared" si="321"/>
        <v>1.1062499999999999E-2</v>
      </c>
      <c r="AG727" s="106">
        <f t="shared" si="316"/>
        <v>8.250000000000001E-4</v>
      </c>
      <c r="AH727" s="106">
        <f t="shared" si="317"/>
        <v>3.3749999999999996E-4</v>
      </c>
      <c r="AI727" s="106">
        <f t="shared" si="318"/>
        <v>0</v>
      </c>
      <c r="AJ727" s="106">
        <f t="shared" si="319"/>
        <v>0</v>
      </c>
      <c r="AK727" s="106">
        <f t="shared" si="324"/>
        <v>1.2225E-2</v>
      </c>
      <c r="AL727" s="107">
        <f t="shared" si="320"/>
        <v>10.3359375</v>
      </c>
    </row>
    <row r="728" spans="1:38" ht="12.75">
      <c r="A728" s="89">
        <v>23</v>
      </c>
      <c r="B728" s="89">
        <v>45</v>
      </c>
      <c r="C728" s="96">
        <v>0.41</v>
      </c>
      <c r="D728" s="96">
        <v>0.42</v>
      </c>
      <c r="E728" s="97">
        <v>3.26</v>
      </c>
      <c r="F728" s="102">
        <f t="shared" si="325"/>
        <v>0.44096454773306915</v>
      </c>
      <c r="G728" s="89">
        <v>29</v>
      </c>
      <c r="H728" s="103">
        <f t="shared" si="307"/>
        <v>45.333333333333329</v>
      </c>
      <c r="I728" s="103">
        <f t="shared" si="308"/>
        <v>1.83375</v>
      </c>
      <c r="J728" s="89" t="s">
        <v>73</v>
      </c>
      <c r="K728" s="89">
        <v>5</v>
      </c>
      <c r="L728" s="105">
        <f t="shared" si="322"/>
        <v>3.26</v>
      </c>
      <c r="O728" s="89">
        <v>3.26</v>
      </c>
      <c r="X728" s="106">
        <f t="shared" si="323"/>
        <v>1.4787360000000001E-2</v>
      </c>
      <c r="Y728" s="106">
        <f t="shared" si="309"/>
        <v>0</v>
      </c>
      <c r="Z728" s="106">
        <f t="shared" si="310"/>
        <v>0</v>
      </c>
      <c r="AA728" s="106">
        <f t="shared" si="311"/>
        <v>1.2225E-2</v>
      </c>
      <c r="AB728" s="106">
        <f t="shared" si="312"/>
        <v>0</v>
      </c>
      <c r="AC728" s="106">
        <f t="shared" si="313"/>
        <v>0</v>
      </c>
      <c r="AD728" s="106">
        <f t="shared" si="314"/>
        <v>0</v>
      </c>
      <c r="AE728" s="106">
        <f t="shared" si="315"/>
        <v>0</v>
      </c>
      <c r="AF728" s="172">
        <f t="shared" si="321"/>
        <v>1.2225E-2</v>
      </c>
      <c r="AG728" s="106">
        <f t="shared" si="316"/>
        <v>0</v>
      </c>
      <c r="AH728" s="106">
        <f t="shared" si="317"/>
        <v>0</v>
      </c>
      <c r="AI728" s="106">
        <f t="shared" si="318"/>
        <v>0</v>
      </c>
      <c r="AJ728" s="106">
        <f t="shared" si="319"/>
        <v>0</v>
      </c>
      <c r="AK728" s="106">
        <f t="shared" si="324"/>
        <v>1.2225E-2</v>
      </c>
      <c r="AL728" s="107">
        <f t="shared" si="320"/>
        <v>10.452375</v>
      </c>
    </row>
    <row r="729" spans="1:38" ht="12.75">
      <c r="A729" s="89">
        <v>23</v>
      </c>
      <c r="B729" s="89">
        <v>45</v>
      </c>
      <c r="C729" s="96">
        <v>0.41</v>
      </c>
      <c r="D729" s="96">
        <v>0.42</v>
      </c>
      <c r="E729" s="97">
        <v>3.26</v>
      </c>
      <c r="F729" s="102">
        <f t="shared" si="325"/>
        <v>0.44096454773306915</v>
      </c>
      <c r="G729" s="89">
        <v>29</v>
      </c>
      <c r="H729" s="103">
        <f t="shared" si="307"/>
        <v>45.333333333333329</v>
      </c>
      <c r="I729" s="103">
        <f t="shared" si="308"/>
        <v>1.54125</v>
      </c>
      <c r="J729" s="89" t="s">
        <v>73</v>
      </c>
      <c r="K729" s="89">
        <v>6</v>
      </c>
      <c r="L729" s="105">
        <f t="shared" si="322"/>
        <v>2.8000000000000003</v>
      </c>
      <c r="M729" s="89">
        <v>2.29</v>
      </c>
      <c r="Q729" s="89">
        <v>0.06</v>
      </c>
      <c r="U729" s="89">
        <v>0.45</v>
      </c>
      <c r="X729" s="106">
        <f t="shared" si="323"/>
        <v>1.2700800000000002E-2</v>
      </c>
      <c r="Y729" s="106">
        <f t="shared" si="309"/>
        <v>8.5874999999999996E-3</v>
      </c>
      <c r="Z729" s="106">
        <f t="shared" si="310"/>
        <v>0</v>
      </c>
      <c r="AA729" s="106">
        <f t="shared" si="311"/>
        <v>0</v>
      </c>
      <c r="AB729" s="106">
        <f t="shared" si="312"/>
        <v>0</v>
      </c>
      <c r="AC729" s="106">
        <f t="shared" si="313"/>
        <v>1.6875000000000002E-3</v>
      </c>
      <c r="AD729" s="106">
        <f t="shared" si="314"/>
        <v>0</v>
      </c>
      <c r="AE729" s="106">
        <f t="shared" si="315"/>
        <v>0</v>
      </c>
      <c r="AF729" s="172">
        <f t="shared" si="321"/>
        <v>1.0274999999999999E-2</v>
      </c>
      <c r="AG729" s="106">
        <f t="shared" si="316"/>
        <v>2.2499999999999999E-4</v>
      </c>
      <c r="AH729" s="106">
        <f t="shared" si="317"/>
        <v>0</v>
      </c>
      <c r="AI729" s="106">
        <f t="shared" si="318"/>
        <v>0</v>
      </c>
      <c r="AJ729" s="106">
        <f t="shared" si="319"/>
        <v>0</v>
      </c>
      <c r="AK729" s="106">
        <f t="shared" si="324"/>
        <v>1.0500000000000001E-2</v>
      </c>
      <c r="AL729" s="107">
        <f t="shared" si="320"/>
        <v>9.5118749999999999</v>
      </c>
    </row>
    <row r="730" spans="1:38" ht="12.75">
      <c r="A730" s="89">
        <v>23</v>
      </c>
      <c r="B730" s="89">
        <v>45</v>
      </c>
      <c r="C730" s="96">
        <v>0.41</v>
      </c>
      <c r="D730" s="96">
        <v>0.42</v>
      </c>
      <c r="E730" s="97">
        <v>3.26</v>
      </c>
      <c r="F730" s="102">
        <f t="shared" si="325"/>
        <v>0.44096454773306915</v>
      </c>
      <c r="G730" s="89">
        <v>29</v>
      </c>
      <c r="H730" s="103">
        <f t="shared" si="307"/>
        <v>45.333333333333329</v>
      </c>
      <c r="I730" s="103">
        <f t="shared" si="308"/>
        <v>1.7606249999999999</v>
      </c>
      <c r="J730" s="89" t="s">
        <v>73</v>
      </c>
      <c r="K730" s="89">
        <v>7</v>
      </c>
      <c r="L730" s="105">
        <f t="shared" si="322"/>
        <v>3.26</v>
      </c>
      <c r="M730" s="89">
        <v>2.3199999999999998</v>
      </c>
      <c r="Q730" s="89">
        <v>0.13</v>
      </c>
      <c r="V730" s="89">
        <v>0.81</v>
      </c>
      <c r="X730" s="106">
        <f t="shared" si="323"/>
        <v>1.4787360000000001E-2</v>
      </c>
      <c r="Y730" s="106">
        <f t="shared" si="309"/>
        <v>8.6999999999999994E-3</v>
      </c>
      <c r="Z730" s="106">
        <f t="shared" si="310"/>
        <v>0</v>
      </c>
      <c r="AA730" s="106">
        <f t="shared" si="311"/>
        <v>0</v>
      </c>
      <c r="AB730" s="106">
        <f t="shared" si="312"/>
        <v>0</v>
      </c>
      <c r="AC730" s="106">
        <f t="shared" si="313"/>
        <v>0</v>
      </c>
      <c r="AD730" s="106">
        <f t="shared" si="314"/>
        <v>3.0375000000000007E-3</v>
      </c>
      <c r="AE730" s="106">
        <f t="shared" si="315"/>
        <v>0</v>
      </c>
      <c r="AF730" s="172">
        <f t="shared" si="321"/>
        <v>1.17375E-2</v>
      </c>
      <c r="AG730" s="106">
        <f t="shared" si="316"/>
        <v>4.8750000000000003E-4</v>
      </c>
      <c r="AH730" s="106">
        <f t="shared" si="317"/>
        <v>0</v>
      </c>
      <c r="AI730" s="106">
        <f t="shared" si="318"/>
        <v>0</v>
      </c>
      <c r="AJ730" s="106">
        <f t="shared" si="319"/>
        <v>0</v>
      </c>
      <c r="AK730" s="106">
        <f t="shared" si="324"/>
        <v>1.2225E-2</v>
      </c>
      <c r="AL730" s="107">
        <f t="shared" si="320"/>
        <v>10.7150625</v>
      </c>
    </row>
    <row r="731" spans="1:38" ht="12.75">
      <c r="A731" s="89">
        <v>23</v>
      </c>
      <c r="B731" s="89">
        <v>45</v>
      </c>
      <c r="C731" s="96">
        <v>0.41</v>
      </c>
      <c r="D731" s="96">
        <v>0.42</v>
      </c>
      <c r="E731" s="97">
        <v>3.26</v>
      </c>
      <c r="F731" s="102">
        <f t="shared" si="325"/>
        <v>0.44096454773306915</v>
      </c>
      <c r="G731" s="89">
        <v>29</v>
      </c>
      <c r="H731" s="103">
        <f t="shared" si="307"/>
        <v>45.333333333333329</v>
      </c>
      <c r="I731" s="103">
        <f t="shared" si="308"/>
        <v>1.35</v>
      </c>
      <c r="J731" s="89" t="s">
        <v>73</v>
      </c>
      <c r="K731" s="89">
        <v>8</v>
      </c>
      <c r="L731" s="105">
        <f t="shared" si="322"/>
        <v>3.26</v>
      </c>
      <c r="P731" s="89">
        <v>1.6</v>
      </c>
      <c r="Q731" s="89">
        <v>0.62</v>
      </c>
      <c r="R731" s="89">
        <v>0.24</v>
      </c>
      <c r="V731" s="89">
        <v>0.8</v>
      </c>
      <c r="X731" s="106">
        <f t="shared" si="323"/>
        <v>1.4787360000000001E-2</v>
      </c>
      <c r="Y731" s="106">
        <f t="shared" si="309"/>
        <v>0</v>
      </c>
      <c r="Z731" s="106">
        <f t="shared" si="310"/>
        <v>0</v>
      </c>
      <c r="AA731" s="106">
        <f t="shared" si="311"/>
        <v>0</v>
      </c>
      <c r="AB731" s="106">
        <f t="shared" si="312"/>
        <v>6.000000000000001E-3</v>
      </c>
      <c r="AC731" s="106">
        <f t="shared" si="313"/>
        <v>0</v>
      </c>
      <c r="AD731" s="106">
        <f t="shared" si="314"/>
        <v>3.0000000000000005E-3</v>
      </c>
      <c r="AE731" s="106">
        <f t="shared" si="315"/>
        <v>0</v>
      </c>
      <c r="AF731" s="172">
        <f t="shared" si="321"/>
        <v>9.0000000000000011E-3</v>
      </c>
      <c r="AG731" s="106">
        <f t="shared" si="316"/>
        <v>2.3249999999999998E-3</v>
      </c>
      <c r="AH731" s="106">
        <f t="shared" si="317"/>
        <v>8.9999999999999998E-4</v>
      </c>
      <c r="AI731" s="106">
        <f t="shared" si="318"/>
        <v>0</v>
      </c>
      <c r="AJ731" s="106">
        <f t="shared" si="319"/>
        <v>0</v>
      </c>
      <c r="AK731" s="106">
        <f t="shared" si="324"/>
        <v>1.2225E-2</v>
      </c>
      <c r="AL731" s="107">
        <f t="shared" si="320"/>
        <v>7.1190000000000007</v>
      </c>
    </row>
    <row r="732" spans="1:38" ht="12.75">
      <c r="A732" s="89">
        <v>23</v>
      </c>
      <c r="B732" s="89">
        <v>45</v>
      </c>
      <c r="C732" s="96">
        <v>0.41</v>
      </c>
      <c r="D732" s="96">
        <v>0.42</v>
      </c>
      <c r="E732" s="97">
        <v>3.26</v>
      </c>
      <c r="F732" s="102">
        <f t="shared" si="325"/>
        <v>0.44096454773306915</v>
      </c>
      <c r="G732" s="89">
        <v>29</v>
      </c>
      <c r="H732" s="103">
        <f t="shared" si="307"/>
        <v>45.333333333333329</v>
      </c>
      <c r="I732" s="103">
        <f t="shared" si="308"/>
        <v>1.83375</v>
      </c>
      <c r="J732" s="89" t="s">
        <v>73</v>
      </c>
      <c r="K732" s="89">
        <v>9</v>
      </c>
      <c r="L732" s="105">
        <f t="shared" si="322"/>
        <v>3.26</v>
      </c>
      <c r="O732" s="89">
        <v>3.26</v>
      </c>
      <c r="X732" s="106">
        <f t="shared" si="323"/>
        <v>1.4787360000000001E-2</v>
      </c>
      <c r="Y732" s="106">
        <f t="shared" si="309"/>
        <v>0</v>
      </c>
      <c r="Z732" s="106">
        <f t="shared" si="310"/>
        <v>0</v>
      </c>
      <c r="AA732" s="106">
        <f t="shared" si="311"/>
        <v>1.2225E-2</v>
      </c>
      <c r="AB732" s="106">
        <f t="shared" si="312"/>
        <v>0</v>
      </c>
      <c r="AC732" s="106">
        <f t="shared" si="313"/>
        <v>0</v>
      </c>
      <c r="AD732" s="106">
        <f t="shared" si="314"/>
        <v>0</v>
      </c>
      <c r="AE732" s="106">
        <f t="shared" si="315"/>
        <v>0</v>
      </c>
      <c r="AF732" s="172">
        <f t="shared" si="321"/>
        <v>1.2225E-2</v>
      </c>
      <c r="AG732" s="106">
        <f t="shared" si="316"/>
        <v>0</v>
      </c>
      <c r="AH732" s="106">
        <f t="shared" si="317"/>
        <v>0</v>
      </c>
      <c r="AI732" s="106">
        <f t="shared" si="318"/>
        <v>0</v>
      </c>
      <c r="AJ732" s="106">
        <f t="shared" si="319"/>
        <v>0</v>
      </c>
      <c r="AK732" s="106">
        <f t="shared" si="324"/>
        <v>1.2225E-2</v>
      </c>
      <c r="AL732" s="107">
        <f t="shared" si="320"/>
        <v>10.452375</v>
      </c>
    </row>
    <row r="733" spans="1:38" ht="12.75">
      <c r="A733" s="89">
        <v>23</v>
      </c>
      <c r="B733" s="89">
        <v>45</v>
      </c>
      <c r="C733" s="96">
        <v>0.41</v>
      </c>
      <c r="D733" s="96">
        <v>0.42</v>
      </c>
      <c r="E733" s="97">
        <v>3.26</v>
      </c>
      <c r="F733" s="102">
        <f t="shared" si="325"/>
        <v>0.44096454773306915</v>
      </c>
      <c r="G733" s="89">
        <v>29</v>
      </c>
      <c r="H733" s="103">
        <f t="shared" si="307"/>
        <v>45.333333333333329</v>
      </c>
      <c r="I733" s="103">
        <f t="shared" si="308"/>
        <v>1.7775000000000001</v>
      </c>
      <c r="J733" s="89" t="s">
        <v>73</v>
      </c>
      <c r="K733" s="89">
        <v>10</v>
      </c>
      <c r="L733" s="105">
        <f t="shared" si="322"/>
        <v>3.2600000000000002</v>
      </c>
      <c r="M733" s="89">
        <v>3.16</v>
      </c>
      <c r="R733" s="89">
        <v>0.1</v>
      </c>
      <c r="X733" s="106">
        <f t="shared" si="323"/>
        <v>1.4787360000000003E-2</v>
      </c>
      <c r="Y733" s="106">
        <f t="shared" si="309"/>
        <v>1.1850000000000001E-2</v>
      </c>
      <c r="Z733" s="106">
        <f t="shared" si="310"/>
        <v>0</v>
      </c>
      <c r="AA733" s="106">
        <f t="shared" si="311"/>
        <v>0</v>
      </c>
      <c r="AB733" s="106">
        <f t="shared" si="312"/>
        <v>0</v>
      </c>
      <c r="AC733" s="106">
        <f t="shared" si="313"/>
        <v>0</v>
      </c>
      <c r="AD733" s="106">
        <f t="shared" si="314"/>
        <v>0</v>
      </c>
      <c r="AE733" s="106">
        <f t="shared" si="315"/>
        <v>0</v>
      </c>
      <c r="AF733" s="172">
        <f t="shared" si="321"/>
        <v>1.1850000000000001E-2</v>
      </c>
      <c r="AG733" s="106">
        <f t="shared" si="316"/>
        <v>0</v>
      </c>
      <c r="AH733" s="106">
        <f t="shared" si="317"/>
        <v>3.7500000000000006E-4</v>
      </c>
      <c r="AI733" s="106">
        <f t="shared" si="318"/>
        <v>0</v>
      </c>
      <c r="AJ733" s="106">
        <f t="shared" si="319"/>
        <v>0</v>
      </c>
      <c r="AK733" s="106">
        <f t="shared" si="324"/>
        <v>1.2225000000000001E-2</v>
      </c>
      <c r="AL733" s="107">
        <f t="shared" si="320"/>
        <v>11.553750000000001</v>
      </c>
    </row>
    <row r="734" spans="1:38" ht="12.75">
      <c r="A734" s="89">
        <v>23</v>
      </c>
      <c r="B734" s="89">
        <v>45</v>
      </c>
      <c r="C734" s="96">
        <v>0.41</v>
      </c>
      <c r="D734" s="96">
        <v>0.42</v>
      </c>
      <c r="E734" s="97">
        <v>3.26</v>
      </c>
      <c r="F734" s="102">
        <f t="shared" si="325"/>
        <v>0.44096454773306915</v>
      </c>
      <c r="G734" s="89">
        <v>29</v>
      </c>
      <c r="H734" s="103">
        <f t="shared" si="307"/>
        <v>45.333333333333329</v>
      </c>
      <c r="I734" s="103">
        <f t="shared" si="308"/>
        <v>0.99562499999999998</v>
      </c>
      <c r="J734" s="89" t="s">
        <v>73</v>
      </c>
      <c r="K734" s="89">
        <v>11</v>
      </c>
      <c r="L734" s="105">
        <f t="shared" si="322"/>
        <v>3.2600000000000002</v>
      </c>
      <c r="M734" s="89">
        <v>1.21</v>
      </c>
      <c r="Q734" s="89">
        <v>1.49</v>
      </c>
      <c r="U734" s="89">
        <v>0.56000000000000005</v>
      </c>
      <c r="X734" s="106">
        <f t="shared" si="323"/>
        <v>1.4787360000000003E-2</v>
      </c>
      <c r="Y734" s="106">
        <f t="shared" si="309"/>
        <v>4.5374999999999999E-3</v>
      </c>
      <c r="Z734" s="106">
        <f t="shared" si="310"/>
        <v>0</v>
      </c>
      <c r="AA734" s="106">
        <f t="shared" si="311"/>
        <v>0</v>
      </c>
      <c r="AB734" s="106">
        <f t="shared" si="312"/>
        <v>0</v>
      </c>
      <c r="AC734" s="106">
        <f t="shared" si="313"/>
        <v>2.1000000000000003E-3</v>
      </c>
      <c r="AD734" s="106">
        <f t="shared" si="314"/>
        <v>0</v>
      </c>
      <c r="AE734" s="106">
        <f t="shared" si="315"/>
        <v>0</v>
      </c>
      <c r="AF734" s="172">
        <f t="shared" si="321"/>
        <v>6.6375000000000002E-3</v>
      </c>
      <c r="AG734" s="106">
        <f t="shared" si="316"/>
        <v>5.5874999999999996E-3</v>
      </c>
      <c r="AH734" s="106">
        <f t="shared" si="317"/>
        <v>0</v>
      </c>
      <c r="AI734" s="106">
        <f t="shared" si="318"/>
        <v>0</v>
      </c>
      <c r="AJ734" s="106">
        <f t="shared" si="319"/>
        <v>0</v>
      </c>
      <c r="AK734" s="106">
        <f t="shared" si="324"/>
        <v>1.2225000000000001E-2</v>
      </c>
      <c r="AL734" s="107">
        <f t="shared" si="320"/>
        <v>5.8415625000000002</v>
      </c>
    </row>
    <row r="735" spans="1:38" ht="12.75">
      <c r="A735" s="89">
        <v>23</v>
      </c>
      <c r="B735" s="89">
        <v>45</v>
      </c>
      <c r="C735" s="96">
        <v>0.41</v>
      </c>
      <c r="D735" s="96">
        <v>0.42</v>
      </c>
      <c r="E735" s="97">
        <v>3.26</v>
      </c>
      <c r="F735" s="102">
        <f t="shared" si="325"/>
        <v>0.44096454773306915</v>
      </c>
      <c r="G735" s="89">
        <v>29</v>
      </c>
      <c r="H735" s="103">
        <f t="shared" si="307"/>
        <v>45.333333333333329</v>
      </c>
      <c r="I735" s="103">
        <f t="shared" si="308"/>
        <v>1.29375</v>
      </c>
      <c r="J735" s="89" t="s">
        <v>73</v>
      </c>
      <c r="K735" s="89">
        <v>12</v>
      </c>
      <c r="L735" s="105">
        <f t="shared" si="322"/>
        <v>2.2999999999999998</v>
      </c>
      <c r="M735" s="89">
        <v>2.2999999999999998</v>
      </c>
      <c r="X735" s="106">
        <f t="shared" si="323"/>
        <v>1.0432800000000001E-2</v>
      </c>
      <c r="Y735" s="106">
        <f t="shared" si="309"/>
        <v>8.624999999999999E-3</v>
      </c>
      <c r="Z735" s="106">
        <f t="shared" si="310"/>
        <v>0</v>
      </c>
      <c r="AA735" s="106">
        <f t="shared" si="311"/>
        <v>0</v>
      </c>
      <c r="AB735" s="106">
        <f t="shared" si="312"/>
        <v>0</v>
      </c>
      <c r="AC735" s="106">
        <f t="shared" si="313"/>
        <v>0</v>
      </c>
      <c r="AD735" s="106">
        <f t="shared" si="314"/>
        <v>0</v>
      </c>
      <c r="AE735" s="106">
        <f t="shared" si="315"/>
        <v>0</v>
      </c>
      <c r="AF735" s="172">
        <f t="shared" si="321"/>
        <v>8.624999999999999E-3</v>
      </c>
      <c r="AG735" s="106">
        <f t="shared" si="316"/>
        <v>0</v>
      </c>
      <c r="AH735" s="106">
        <f t="shared" si="317"/>
        <v>0</v>
      </c>
      <c r="AI735" s="106">
        <f t="shared" si="318"/>
        <v>0</v>
      </c>
      <c r="AJ735" s="106">
        <f t="shared" si="319"/>
        <v>0</v>
      </c>
      <c r="AK735" s="106">
        <f t="shared" si="324"/>
        <v>8.624999999999999E-3</v>
      </c>
      <c r="AL735" s="107">
        <f t="shared" si="320"/>
        <v>8.4093749999999989</v>
      </c>
    </row>
    <row r="736" spans="1:38" ht="12.75">
      <c r="A736" s="89">
        <v>23</v>
      </c>
      <c r="B736" s="89">
        <v>45</v>
      </c>
      <c r="C736" s="96">
        <v>0.41</v>
      </c>
      <c r="D736" s="96">
        <v>0.42</v>
      </c>
      <c r="E736" s="97">
        <v>3.26</v>
      </c>
      <c r="F736" s="102">
        <f t="shared" si="325"/>
        <v>0.44096454773306915</v>
      </c>
      <c r="G736" s="89">
        <v>29</v>
      </c>
      <c r="H736" s="103">
        <f t="shared" si="307"/>
        <v>45.333333333333329</v>
      </c>
      <c r="I736" s="103">
        <f t="shared" si="308"/>
        <v>1.1812499999999999</v>
      </c>
      <c r="J736" s="89" t="s">
        <v>78</v>
      </c>
      <c r="K736" s="89">
        <v>1</v>
      </c>
      <c r="L736" s="105">
        <f t="shared" si="322"/>
        <v>3.15</v>
      </c>
      <c r="M736" s="89">
        <v>3.15</v>
      </c>
      <c r="X736" s="106">
        <f t="shared" si="323"/>
        <v>8.8451999999999992E-3</v>
      </c>
      <c r="Y736" s="106">
        <f t="shared" si="309"/>
        <v>7.8750000000000001E-3</v>
      </c>
      <c r="Z736" s="106">
        <f t="shared" si="310"/>
        <v>0</v>
      </c>
      <c r="AA736" s="106">
        <f t="shared" si="311"/>
        <v>0</v>
      </c>
      <c r="AB736" s="106">
        <f t="shared" si="312"/>
        <v>0</v>
      </c>
      <c r="AC736" s="106">
        <f t="shared" si="313"/>
        <v>0</v>
      </c>
      <c r="AD736" s="106">
        <f t="shared" si="314"/>
        <v>0</v>
      </c>
      <c r="AE736" s="106">
        <f t="shared" si="315"/>
        <v>0</v>
      </c>
      <c r="AF736" s="172">
        <f t="shared" si="321"/>
        <v>7.8750000000000001E-3</v>
      </c>
      <c r="AG736" s="106">
        <f t="shared" si="316"/>
        <v>0</v>
      </c>
      <c r="AH736" s="106">
        <f t="shared" si="317"/>
        <v>0</v>
      </c>
      <c r="AI736" s="106">
        <f t="shared" si="318"/>
        <v>0</v>
      </c>
      <c r="AJ736" s="106">
        <f t="shared" si="319"/>
        <v>0</v>
      </c>
      <c r="AK736" s="106">
        <f t="shared" si="324"/>
        <v>7.8750000000000001E-3</v>
      </c>
      <c r="AL736" s="107">
        <f t="shared" si="320"/>
        <v>7.5836249999999987</v>
      </c>
    </row>
    <row r="737" spans="1:38" ht="12.75">
      <c r="A737" s="89">
        <v>23</v>
      </c>
      <c r="B737" s="89">
        <v>45</v>
      </c>
      <c r="C737" s="96">
        <v>0.41</v>
      </c>
      <c r="D737" s="96">
        <v>0.42</v>
      </c>
      <c r="E737" s="97">
        <v>3.26</v>
      </c>
      <c r="F737" s="102">
        <f t="shared" si="325"/>
        <v>0.44096454773306915</v>
      </c>
      <c r="G737" s="89">
        <v>29</v>
      </c>
      <c r="H737" s="103">
        <f t="shared" si="307"/>
        <v>45.333333333333329</v>
      </c>
      <c r="I737" s="103">
        <f t="shared" si="308"/>
        <v>1.1962500000000003</v>
      </c>
      <c r="J737" s="89" t="s">
        <v>78</v>
      </c>
      <c r="K737" s="89">
        <v>2</v>
      </c>
      <c r="L737" s="105">
        <f t="shared" si="322"/>
        <v>3.26</v>
      </c>
      <c r="M737" s="89">
        <v>2.67</v>
      </c>
      <c r="Q737" s="89">
        <v>7.0000000000000007E-2</v>
      </c>
      <c r="U737" s="89">
        <v>0.52</v>
      </c>
      <c r="X737" s="106">
        <f t="shared" si="323"/>
        <v>9.1540799999999985E-3</v>
      </c>
      <c r="Y737" s="106">
        <f t="shared" si="309"/>
        <v>6.6750000000000004E-3</v>
      </c>
      <c r="Z737" s="106">
        <f t="shared" si="310"/>
        <v>0</v>
      </c>
      <c r="AA737" s="106">
        <f t="shared" si="311"/>
        <v>0</v>
      </c>
      <c r="AB737" s="106">
        <f t="shared" si="312"/>
        <v>0</v>
      </c>
      <c r="AC737" s="106">
        <f t="shared" si="313"/>
        <v>1.3000000000000002E-3</v>
      </c>
      <c r="AD737" s="106">
        <f t="shared" si="314"/>
        <v>0</v>
      </c>
      <c r="AE737" s="106">
        <f t="shared" si="315"/>
        <v>0</v>
      </c>
      <c r="AF737" s="172">
        <f t="shared" si="321"/>
        <v>7.9750000000000012E-3</v>
      </c>
      <c r="AG737" s="106">
        <f t="shared" si="316"/>
        <v>1.7500000000000003E-4</v>
      </c>
      <c r="AH737" s="106">
        <f t="shared" si="317"/>
        <v>0</v>
      </c>
      <c r="AI737" s="106">
        <f t="shared" si="318"/>
        <v>0</v>
      </c>
      <c r="AJ737" s="106">
        <f t="shared" si="319"/>
        <v>0</v>
      </c>
      <c r="AK737" s="106">
        <f t="shared" si="324"/>
        <v>8.150000000000001E-3</v>
      </c>
      <c r="AL737" s="107">
        <f t="shared" si="320"/>
        <v>7.3055249999999994</v>
      </c>
    </row>
    <row r="738" spans="1:38" ht="12.75">
      <c r="A738" s="89">
        <v>23</v>
      </c>
      <c r="B738" s="89">
        <v>45</v>
      </c>
      <c r="C738" s="96">
        <v>0.41</v>
      </c>
      <c r="D738" s="96">
        <v>0.42</v>
      </c>
      <c r="E738" s="97">
        <v>3.26</v>
      </c>
      <c r="F738" s="102">
        <f t="shared" si="325"/>
        <v>0.44096454773306915</v>
      </c>
      <c r="G738" s="89">
        <v>29</v>
      </c>
      <c r="H738" s="103">
        <f t="shared" si="307"/>
        <v>45.333333333333329</v>
      </c>
      <c r="I738" s="103">
        <f t="shared" si="308"/>
        <v>1.1812499999999999</v>
      </c>
      <c r="J738" s="89" t="s">
        <v>78</v>
      </c>
      <c r="K738" s="89">
        <v>3</v>
      </c>
      <c r="L738" s="105">
        <f t="shared" si="322"/>
        <v>3.26</v>
      </c>
      <c r="M738" s="89">
        <v>3.15</v>
      </c>
      <c r="Q738" s="89">
        <v>0.11</v>
      </c>
      <c r="X738" s="106">
        <f t="shared" si="323"/>
        <v>9.1540799999999985E-3</v>
      </c>
      <c r="Y738" s="106">
        <f t="shared" si="309"/>
        <v>7.8750000000000001E-3</v>
      </c>
      <c r="Z738" s="106">
        <f t="shared" si="310"/>
        <v>0</v>
      </c>
      <c r="AA738" s="106">
        <f t="shared" si="311"/>
        <v>0</v>
      </c>
      <c r="AB738" s="106">
        <f t="shared" si="312"/>
        <v>0</v>
      </c>
      <c r="AC738" s="106">
        <f t="shared" si="313"/>
        <v>0</v>
      </c>
      <c r="AD738" s="106">
        <f t="shared" si="314"/>
        <v>0</v>
      </c>
      <c r="AE738" s="106">
        <f t="shared" si="315"/>
        <v>0</v>
      </c>
      <c r="AF738" s="172">
        <f t="shared" si="321"/>
        <v>7.8750000000000001E-3</v>
      </c>
      <c r="AG738" s="106">
        <f t="shared" si="316"/>
        <v>2.7500000000000002E-4</v>
      </c>
      <c r="AH738" s="106">
        <f t="shared" si="317"/>
        <v>0</v>
      </c>
      <c r="AI738" s="106">
        <f t="shared" si="318"/>
        <v>0</v>
      </c>
      <c r="AJ738" s="106">
        <f t="shared" si="319"/>
        <v>0</v>
      </c>
      <c r="AK738" s="106">
        <f t="shared" si="324"/>
        <v>8.150000000000001E-3</v>
      </c>
      <c r="AL738" s="107">
        <f t="shared" si="320"/>
        <v>7.5836249999999987</v>
      </c>
    </row>
    <row r="739" spans="1:38" ht="12.75">
      <c r="A739" s="89">
        <v>23</v>
      </c>
      <c r="B739" s="89">
        <v>45</v>
      </c>
      <c r="C739" s="96">
        <v>0.41</v>
      </c>
      <c r="D739" s="96">
        <v>0.42</v>
      </c>
      <c r="E739" s="97">
        <v>3.26</v>
      </c>
      <c r="F739" s="102">
        <f t="shared" si="325"/>
        <v>0.44096454773306915</v>
      </c>
      <c r="G739" s="89">
        <v>29</v>
      </c>
      <c r="H739" s="103">
        <f t="shared" si="307"/>
        <v>45.333333333333329</v>
      </c>
      <c r="I739" s="103">
        <f t="shared" si="308"/>
        <v>1.2225000000000001</v>
      </c>
      <c r="J739" s="89" t="s">
        <v>78</v>
      </c>
      <c r="K739" s="89">
        <v>4</v>
      </c>
      <c r="L739" s="105">
        <f t="shared" si="322"/>
        <v>3.26</v>
      </c>
      <c r="M739" s="89">
        <v>3.26</v>
      </c>
      <c r="X739" s="106">
        <f t="shared" si="323"/>
        <v>9.1540799999999985E-3</v>
      </c>
      <c r="Y739" s="106">
        <f t="shared" si="309"/>
        <v>8.150000000000001E-3</v>
      </c>
      <c r="Z739" s="106">
        <f t="shared" si="310"/>
        <v>0</v>
      </c>
      <c r="AA739" s="106">
        <f t="shared" si="311"/>
        <v>0</v>
      </c>
      <c r="AB739" s="106">
        <f t="shared" si="312"/>
        <v>0</v>
      </c>
      <c r="AC739" s="106">
        <f t="shared" si="313"/>
        <v>0</v>
      </c>
      <c r="AD739" s="106">
        <f t="shared" si="314"/>
        <v>0</v>
      </c>
      <c r="AE739" s="106">
        <f t="shared" si="315"/>
        <v>0</v>
      </c>
      <c r="AF739" s="172">
        <f t="shared" si="321"/>
        <v>8.150000000000001E-3</v>
      </c>
      <c r="AG739" s="106">
        <f t="shared" si="316"/>
        <v>0</v>
      </c>
      <c r="AH739" s="106">
        <f t="shared" si="317"/>
        <v>0</v>
      </c>
      <c r="AI739" s="106">
        <f t="shared" si="318"/>
        <v>0</v>
      </c>
      <c r="AJ739" s="106">
        <f t="shared" si="319"/>
        <v>0</v>
      </c>
      <c r="AK739" s="106">
        <f t="shared" si="324"/>
        <v>8.150000000000001E-3</v>
      </c>
      <c r="AL739" s="107">
        <f t="shared" si="320"/>
        <v>7.8484499999999988</v>
      </c>
    </row>
    <row r="740" spans="1:38" ht="12.75">
      <c r="A740" s="89">
        <v>23</v>
      </c>
      <c r="B740" s="89">
        <v>45</v>
      </c>
      <c r="C740" s="96">
        <v>0.41</v>
      </c>
      <c r="D740" s="96">
        <v>0.42</v>
      </c>
      <c r="E740" s="97">
        <v>3.26</v>
      </c>
      <c r="F740" s="102">
        <f t="shared" si="325"/>
        <v>0.44096454773306915</v>
      </c>
      <c r="G740" s="89">
        <v>29</v>
      </c>
      <c r="H740" s="103">
        <f t="shared" si="307"/>
        <v>45.333333333333329</v>
      </c>
      <c r="I740" s="103">
        <f t="shared" si="308"/>
        <v>0.74625000000000008</v>
      </c>
      <c r="J740" s="89" t="s">
        <v>78</v>
      </c>
      <c r="K740" s="89">
        <v>5</v>
      </c>
      <c r="L740" s="105">
        <f t="shared" si="322"/>
        <v>1.99</v>
      </c>
      <c r="M740" s="89">
        <v>1.99</v>
      </c>
      <c r="X740" s="106">
        <f t="shared" si="323"/>
        <v>5.5879199999999997E-3</v>
      </c>
      <c r="Y740" s="106">
        <f t="shared" si="309"/>
        <v>4.9750000000000003E-3</v>
      </c>
      <c r="Z740" s="106">
        <f t="shared" si="310"/>
        <v>0</v>
      </c>
      <c r="AA740" s="106">
        <f t="shared" si="311"/>
        <v>0</v>
      </c>
      <c r="AB740" s="106">
        <f t="shared" si="312"/>
        <v>0</v>
      </c>
      <c r="AC740" s="106">
        <f t="shared" si="313"/>
        <v>0</v>
      </c>
      <c r="AD740" s="106">
        <f t="shared" si="314"/>
        <v>0</v>
      </c>
      <c r="AE740" s="106">
        <f t="shared" si="315"/>
        <v>0</v>
      </c>
      <c r="AF740" s="172">
        <f t="shared" si="321"/>
        <v>4.9750000000000003E-3</v>
      </c>
      <c r="AG740" s="106">
        <f t="shared" si="316"/>
        <v>0</v>
      </c>
      <c r="AH740" s="106">
        <f t="shared" si="317"/>
        <v>0</v>
      </c>
      <c r="AI740" s="106">
        <f t="shared" si="318"/>
        <v>0</v>
      </c>
      <c r="AJ740" s="106">
        <f t="shared" si="319"/>
        <v>0</v>
      </c>
      <c r="AK740" s="106">
        <f t="shared" si="324"/>
        <v>4.9750000000000003E-3</v>
      </c>
      <c r="AL740" s="107">
        <f t="shared" si="320"/>
        <v>4.7909249999999997</v>
      </c>
    </row>
    <row r="741" spans="1:38" ht="12.75">
      <c r="A741" s="89">
        <v>23</v>
      </c>
      <c r="B741" s="89">
        <v>45</v>
      </c>
      <c r="C741" s="96">
        <v>0.41</v>
      </c>
      <c r="D741" s="96">
        <v>0.42</v>
      </c>
      <c r="E741" s="97">
        <v>3.26</v>
      </c>
      <c r="F741" s="102">
        <f t="shared" si="325"/>
        <v>0.44096454773306915</v>
      </c>
      <c r="G741" s="89">
        <v>29</v>
      </c>
      <c r="H741" s="103">
        <f t="shared" si="307"/>
        <v>45.333333333333329</v>
      </c>
      <c r="I741" s="103">
        <f t="shared" si="308"/>
        <v>1.2225000000000001</v>
      </c>
      <c r="J741" s="89" t="s">
        <v>78</v>
      </c>
      <c r="K741" s="89">
        <v>6</v>
      </c>
      <c r="L741" s="105">
        <f t="shared" si="322"/>
        <v>3.26</v>
      </c>
      <c r="M741" s="89">
        <v>3.26</v>
      </c>
      <c r="X741" s="106">
        <f t="shared" si="323"/>
        <v>9.1540799999999985E-3</v>
      </c>
      <c r="Y741" s="106">
        <f t="shared" si="309"/>
        <v>8.150000000000001E-3</v>
      </c>
      <c r="Z741" s="106">
        <f t="shared" si="310"/>
        <v>0</v>
      </c>
      <c r="AA741" s="106">
        <f t="shared" si="311"/>
        <v>0</v>
      </c>
      <c r="AB741" s="106">
        <f t="shared" si="312"/>
        <v>0</v>
      </c>
      <c r="AC741" s="106">
        <f t="shared" si="313"/>
        <v>0</v>
      </c>
      <c r="AD741" s="106">
        <f t="shared" si="314"/>
        <v>0</v>
      </c>
      <c r="AE741" s="106">
        <f t="shared" si="315"/>
        <v>0</v>
      </c>
      <c r="AF741" s="172">
        <f t="shared" si="321"/>
        <v>8.150000000000001E-3</v>
      </c>
      <c r="AG741" s="106">
        <f t="shared" si="316"/>
        <v>0</v>
      </c>
      <c r="AH741" s="106">
        <f t="shared" si="317"/>
        <v>0</v>
      </c>
      <c r="AI741" s="106">
        <f t="shared" si="318"/>
        <v>0</v>
      </c>
      <c r="AJ741" s="106">
        <f t="shared" si="319"/>
        <v>0</v>
      </c>
      <c r="AK741" s="106">
        <f t="shared" si="324"/>
        <v>8.150000000000001E-3</v>
      </c>
      <c r="AL741" s="107">
        <f t="shared" si="320"/>
        <v>7.8484499999999988</v>
      </c>
    </row>
    <row r="742" spans="1:38" ht="12.75">
      <c r="A742" s="89">
        <v>23</v>
      </c>
      <c r="B742" s="89">
        <v>45</v>
      </c>
      <c r="C742" s="96">
        <v>0.41</v>
      </c>
      <c r="D742" s="96">
        <v>0.42</v>
      </c>
      <c r="E742" s="97">
        <v>3.26</v>
      </c>
      <c r="F742" s="102">
        <f t="shared" si="325"/>
        <v>0.44096454773306915</v>
      </c>
      <c r="G742" s="89">
        <v>29</v>
      </c>
      <c r="H742" s="103">
        <f t="shared" si="307"/>
        <v>45.333333333333329</v>
      </c>
      <c r="I742" s="103">
        <f t="shared" si="308"/>
        <v>1.6626000000000001</v>
      </c>
      <c r="J742" s="89" t="s">
        <v>79</v>
      </c>
      <c r="K742" s="89">
        <v>8</v>
      </c>
      <c r="L742" s="97">
        <v>3.26</v>
      </c>
      <c r="X742" s="106">
        <f>L742*VLOOKUP(J742,dimension,2,FALSE)*VLOOKUP(J742,dimension,3,FALSE)*K742</f>
        <v>1.3874559999999999E-2</v>
      </c>
      <c r="Y742" s="106">
        <f t="shared" si="309"/>
        <v>0</v>
      </c>
      <c r="Z742" s="106">
        <f t="shared" si="310"/>
        <v>0</v>
      </c>
      <c r="AA742" s="106">
        <f t="shared" si="311"/>
        <v>0</v>
      </c>
      <c r="AB742" s="106">
        <f t="shared" si="312"/>
        <v>0</v>
      </c>
      <c r="AC742" s="106">
        <f t="shared" si="313"/>
        <v>0</v>
      </c>
      <c r="AD742" s="106">
        <f t="shared" si="314"/>
        <v>0</v>
      </c>
      <c r="AE742" s="106">
        <f t="shared" si="315"/>
        <v>1.1084E-2</v>
      </c>
      <c r="AF742" s="172">
        <f t="shared" si="321"/>
        <v>1.1084E-2</v>
      </c>
      <c r="AG742" s="106">
        <f t="shared" si="316"/>
        <v>0</v>
      </c>
      <c r="AH742" s="106">
        <f t="shared" si="317"/>
        <v>0</v>
      </c>
      <c r="AI742" s="106">
        <f t="shared" si="318"/>
        <v>0</v>
      </c>
      <c r="AJ742" s="106">
        <f t="shared" si="319"/>
        <v>0</v>
      </c>
      <c r="AK742" s="106">
        <f>L742*VLOOKUP(J742,dimension,4,FALSE)*VLOOKUP(J742,dimension,5,FALSE)*K742</f>
        <v>1.1084000000000002E-2</v>
      </c>
      <c r="AL742" s="107">
        <f t="shared" si="320"/>
        <v>9.4768200000000018</v>
      </c>
    </row>
    <row r="743" spans="1:38" ht="12.75">
      <c r="A743" s="89">
        <v>24</v>
      </c>
      <c r="B743" s="89">
        <v>46</v>
      </c>
      <c r="C743" s="96">
        <v>0.25</v>
      </c>
      <c r="D743" s="96">
        <v>0.26</v>
      </c>
      <c r="E743" s="97">
        <v>2.71</v>
      </c>
      <c r="F743" s="102">
        <f t="shared" si="325"/>
        <v>0.13840109720803068</v>
      </c>
      <c r="G743" s="89">
        <v>15</v>
      </c>
      <c r="H743" s="103">
        <f t="shared" si="307"/>
        <v>26.666666666666664</v>
      </c>
      <c r="I743" s="103">
        <f t="shared" si="308"/>
        <v>1.0162500000000001</v>
      </c>
      <c r="J743" s="89" t="s">
        <v>74</v>
      </c>
      <c r="K743" s="89">
        <v>1</v>
      </c>
      <c r="L743" s="105">
        <f t="shared" ref="L743:L804" si="326">SUM(M743:V743)</f>
        <v>2.71</v>
      </c>
      <c r="M743" s="89">
        <v>2.71</v>
      </c>
      <c r="W743" s="89" t="s">
        <v>105</v>
      </c>
      <c r="X743" s="106">
        <f t="shared" ref="X743:X774" si="327">L743*VLOOKUP(J743,dimension,2,FALSE)*VLOOKUP(J743,dimension,3,FALSE)</f>
        <v>8.3467999999999997E-3</v>
      </c>
      <c r="Y743" s="106">
        <f t="shared" si="309"/>
        <v>6.7750000000000006E-3</v>
      </c>
      <c r="Z743" s="106">
        <f t="shared" si="310"/>
        <v>0</v>
      </c>
      <c r="AA743" s="106">
        <f t="shared" si="311"/>
        <v>0</v>
      </c>
      <c r="AB743" s="106">
        <f t="shared" si="312"/>
        <v>0</v>
      </c>
      <c r="AC743" s="106">
        <f t="shared" si="313"/>
        <v>0</v>
      </c>
      <c r="AD743" s="106">
        <f t="shared" si="314"/>
        <v>0</v>
      </c>
      <c r="AE743" s="106">
        <f t="shared" si="315"/>
        <v>0</v>
      </c>
      <c r="AF743" s="172">
        <f t="shared" si="321"/>
        <v>6.7750000000000006E-3</v>
      </c>
      <c r="AG743" s="106">
        <f t="shared" si="316"/>
        <v>0</v>
      </c>
      <c r="AH743" s="106">
        <f t="shared" si="317"/>
        <v>0</v>
      </c>
      <c r="AI743" s="106">
        <f t="shared" si="318"/>
        <v>0</v>
      </c>
      <c r="AJ743" s="106">
        <f t="shared" si="319"/>
        <v>0</v>
      </c>
      <c r="AK743" s="106">
        <f t="shared" ref="AK743:AK804" si="328">L743*VLOOKUP(J743,dimension,4,FALSE)*VLOOKUP(J743,dimension,5,FALSE)</f>
        <v>6.7750000000000006E-3</v>
      </c>
      <c r="AL743" s="107">
        <f t="shared" si="320"/>
        <v>6.5243249999999993</v>
      </c>
    </row>
    <row r="744" spans="1:38" ht="12.75">
      <c r="A744" s="89">
        <v>24</v>
      </c>
      <c r="B744" s="89">
        <v>46</v>
      </c>
      <c r="C744" s="96">
        <v>0.25</v>
      </c>
      <c r="D744" s="96">
        <v>0.26</v>
      </c>
      <c r="E744" s="97">
        <v>2.71</v>
      </c>
      <c r="F744" s="102">
        <f t="shared" si="325"/>
        <v>0.13840109720803068</v>
      </c>
      <c r="G744" s="89">
        <v>15</v>
      </c>
      <c r="H744" s="103">
        <f t="shared" si="307"/>
        <v>26.666666666666664</v>
      </c>
      <c r="I744" s="103">
        <f t="shared" si="308"/>
        <v>0.87750000000000006</v>
      </c>
      <c r="J744" s="89" t="s">
        <v>74</v>
      </c>
      <c r="K744" s="89">
        <v>2</v>
      </c>
      <c r="L744" s="105">
        <f t="shared" si="326"/>
        <v>2.71</v>
      </c>
      <c r="M744" s="89">
        <v>2.34</v>
      </c>
      <c r="Q744" s="89">
        <v>0.28999999999999998</v>
      </c>
      <c r="R744" s="89">
        <v>0.08</v>
      </c>
      <c r="X744" s="106">
        <f t="shared" si="327"/>
        <v>8.3467999999999997E-3</v>
      </c>
      <c r="Y744" s="106">
        <f t="shared" si="309"/>
        <v>5.8500000000000002E-3</v>
      </c>
      <c r="Z744" s="106">
        <f t="shared" si="310"/>
        <v>0</v>
      </c>
      <c r="AA744" s="106">
        <f t="shared" si="311"/>
        <v>0</v>
      </c>
      <c r="AB744" s="106">
        <f t="shared" si="312"/>
        <v>0</v>
      </c>
      <c r="AC744" s="106">
        <f t="shared" si="313"/>
        <v>0</v>
      </c>
      <c r="AD744" s="106">
        <f t="shared" si="314"/>
        <v>0</v>
      </c>
      <c r="AE744" s="106">
        <f t="shared" si="315"/>
        <v>0</v>
      </c>
      <c r="AF744" s="172">
        <f t="shared" si="321"/>
        <v>5.8500000000000002E-3</v>
      </c>
      <c r="AG744" s="106">
        <f t="shared" si="316"/>
        <v>7.2499999999999995E-4</v>
      </c>
      <c r="AH744" s="106">
        <f t="shared" si="317"/>
        <v>2.0000000000000001E-4</v>
      </c>
      <c r="AI744" s="106">
        <f t="shared" si="318"/>
        <v>0</v>
      </c>
      <c r="AJ744" s="106">
        <f t="shared" si="319"/>
        <v>0</v>
      </c>
      <c r="AK744" s="106">
        <f t="shared" si="328"/>
        <v>6.7750000000000006E-3</v>
      </c>
      <c r="AL744" s="107">
        <f t="shared" si="320"/>
        <v>5.6335499999999987</v>
      </c>
    </row>
    <row r="745" spans="1:38" ht="12.75">
      <c r="A745" s="89">
        <v>24</v>
      </c>
      <c r="B745" s="89">
        <v>46</v>
      </c>
      <c r="C745" s="96">
        <v>0.25</v>
      </c>
      <c r="D745" s="96">
        <v>0.26</v>
      </c>
      <c r="E745" s="97">
        <v>2.71</v>
      </c>
      <c r="F745" s="102">
        <f t="shared" si="325"/>
        <v>0.13840109720803068</v>
      </c>
      <c r="G745" s="89">
        <v>15</v>
      </c>
      <c r="H745" s="103">
        <f t="shared" si="307"/>
        <v>26.666666666666664</v>
      </c>
      <c r="I745" s="103">
        <f t="shared" si="308"/>
        <v>0.703125</v>
      </c>
      <c r="J745" s="89" t="s">
        <v>77</v>
      </c>
      <c r="K745" s="89">
        <v>1</v>
      </c>
      <c r="L745" s="105">
        <f t="shared" si="326"/>
        <v>2.5</v>
      </c>
      <c r="M745" s="89">
        <v>2.5</v>
      </c>
      <c r="X745" s="106">
        <f t="shared" si="327"/>
        <v>5.8100000000000009E-3</v>
      </c>
      <c r="Y745" s="106">
        <f t="shared" si="309"/>
        <v>4.6874999999999998E-3</v>
      </c>
      <c r="Z745" s="106">
        <f t="shared" si="310"/>
        <v>0</v>
      </c>
      <c r="AA745" s="106">
        <f t="shared" si="311"/>
        <v>0</v>
      </c>
      <c r="AB745" s="106">
        <f t="shared" si="312"/>
        <v>0</v>
      </c>
      <c r="AC745" s="106">
        <f t="shared" si="313"/>
        <v>0</v>
      </c>
      <c r="AD745" s="106">
        <f t="shared" si="314"/>
        <v>0</v>
      </c>
      <c r="AE745" s="106">
        <f t="shared" si="315"/>
        <v>0</v>
      </c>
      <c r="AF745" s="172">
        <f t="shared" si="321"/>
        <v>4.6874999999999998E-3</v>
      </c>
      <c r="AG745" s="106">
        <f t="shared" si="316"/>
        <v>0</v>
      </c>
      <c r="AH745" s="106">
        <f t="shared" si="317"/>
        <v>0</v>
      </c>
      <c r="AI745" s="106">
        <f t="shared" si="318"/>
        <v>0</v>
      </c>
      <c r="AJ745" s="106">
        <f t="shared" si="319"/>
        <v>0</v>
      </c>
      <c r="AK745" s="106">
        <f t="shared" si="328"/>
        <v>4.6874999999999998E-3</v>
      </c>
      <c r="AL745" s="107">
        <f t="shared" si="320"/>
        <v>4.4578125000000002</v>
      </c>
    </row>
    <row r="746" spans="1:38" ht="12.75">
      <c r="A746" s="89">
        <v>24</v>
      </c>
      <c r="B746" s="89">
        <v>46</v>
      </c>
      <c r="C746" s="96">
        <v>0.25</v>
      </c>
      <c r="D746" s="96">
        <v>0.26</v>
      </c>
      <c r="E746" s="97">
        <v>2.71</v>
      </c>
      <c r="F746" s="102">
        <f t="shared" si="325"/>
        <v>0.13840109720803068</v>
      </c>
      <c r="G746" s="89">
        <v>15</v>
      </c>
      <c r="H746" s="103">
        <f t="shared" si="307"/>
        <v>26.666666666666664</v>
      </c>
      <c r="I746" s="103">
        <f t="shared" si="308"/>
        <v>0.66656249999999995</v>
      </c>
      <c r="J746" s="89" t="s">
        <v>77</v>
      </c>
      <c r="K746" s="89">
        <v>2</v>
      </c>
      <c r="L746" s="105">
        <f t="shared" si="326"/>
        <v>2.5300000000000002</v>
      </c>
      <c r="M746" s="89">
        <v>2.37</v>
      </c>
      <c r="Q746" s="89">
        <v>0.16</v>
      </c>
      <c r="X746" s="106">
        <f t="shared" si="327"/>
        <v>5.8797200000000015E-3</v>
      </c>
      <c r="Y746" s="106">
        <f t="shared" si="309"/>
        <v>4.4437499999999998E-3</v>
      </c>
      <c r="Z746" s="106">
        <f t="shared" si="310"/>
        <v>0</v>
      </c>
      <c r="AA746" s="106">
        <f t="shared" si="311"/>
        <v>0</v>
      </c>
      <c r="AB746" s="106">
        <f t="shared" si="312"/>
        <v>0</v>
      </c>
      <c r="AC746" s="106">
        <f t="shared" si="313"/>
        <v>0</v>
      </c>
      <c r="AD746" s="106">
        <f t="shared" si="314"/>
        <v>0</v>
      </c>
      <c r="AE746" s="106">
        <f t="shared" si="315"/>
        <v>0</v>
      </c>
      <c r="AF746" s="172">
        <f t="shared" si="321"/>
        <v>4.4437499999999998E-3</v>
      </c>
      <c r="AG746" s="106">
        <f t="shared" si="316"/>
        <v>2.9999999999999997E-4</v>
      </c>
      <c r="AH746" s="106">
        <f t="shared" si="317"/>
        <v>0</v>
      </c>
      <c r="AI746" s="106">
        <f t="shared" si="318"/>
        <v>0</v>
      </c>
      <c r="AJ746" s="106">
        <f t="shared" si="319"/>
        <v>0</v>
      </c>
      <c r="AK746" s="106">
        <f t="shared" si="328"/>
        <v>4.7437500000000006E-3</v>
      </c>
      <c r="AL746" s="107">
        <f t="shared" si="320"/>
        <v>4.2260062500000002</v>
      </c>
    </row>
    <row r="747" spans="1:38" ht="12.75">
      <c r="A747" s="89">
        <v>24</v>
      </c>
      <c r="B747" s="89">
        <v>46</v>
      </c>
      <c r="C747" s="96">
        <v>0.25</v>
      </c>
      <c r="D747" s="96">
        <v>0.26</v>
      </c>
      <c r="E747" s="97">
        <v>2.71</v>
      </c>
      <c r="F747" s="102">
        <f t="shared" si="325"/>
        <v>0.13840109720803068</v>
      </c>
      <c r="G747" s="89">
        <v>15</v>
      </c>
      <c r="H747" s="103">
        <f t="shared" si="307"/>
        <v>26.666666666666664</v>
      </c>
      <c r="I747" s="103">
        <f t="shared" si="308"/>
        <v>0.76218750000000002</v>
      </c>
      <c r="J747" s="89" t="s">
        <v>77</v>
      </c>
      <c r="K747" s="89">
        <v>3</v>
      </c>
      <c r="L747" s="105">
        <f t="shared" si="326"/>
        <v>2.71</v>
      </c>
      <c r="M747" s="89">
        <v>2.71</v>
      </c>
      <c r="X747" s="106">
        <f t="shared" si="327"/>
        <v>6.2980400000000004E-3</v>
      </c>
      <c r="Y747" s="106">
        <f t="shared" si="309"/>
        <v>5.0812499999999998E-3</v>
      </c>
      <c r="Z747" s="106">
        <f t="shared" si="310"/>
        <v>0</v>
      </c>
      <c r="AA747" s="106">
        <f t="shared" si="311"/>
        <v>0</v>
      </c>
      <c r="AB747" s="106">
        <f t="shared" si="312"/>
        <v>0</v>
      </c>
      <c r="AC747" s="106">
        <f t="shared" si="313"/>
        <v>0</v>
      </c>
      <c r="AD747" s="106">
        <f t="shared" si="314"/>
        <v>0</v>
      </c>
      <c r="AE747" s="106">
        <f t="shared" si="315"/>
        <v>0</v>
      </c>
      <c r="AF747" s="172">
        <f t="shared" si="321"/>
        <v>5.0812499999999998E-3</v>
      </c>
      <c r="AG747" s="106">
        <f t="shared" si="316"/>
        <v>0</v>
      </c>
      <c r="AH747" s="106">
        <f t="shared" si="317"/>
        <v>0</v>
      </c>
      <c r="AI747" s="106">
        <f t="shared" si="318"/>
        <v>0</v>
      </c>
      <c r="AJ747" s="106">
        <f t="shared" si="319"/>
        <v>0</v>
      </c>
      <c r="AK747" s="106">
        <f t="shared" si="328"/>
        <v>5.0812499999999998E-3</v>
      </c>
      <c r="AL747" s="107">
        <f t="shared" si="320"/>
        <v>4.8322687499999999</v>
      </c>
    </row>
    <row r="748" spans="1:38" ht="12.75">
      <c r="A748" s="89">
        <v>24</v>
      </c>
      <c r="B748" s="89">
        <v>46</v>
      </c>
      <c r="C748" s="96">
        <v>0.25</v>
      </c>
      <c r="D748" s="96">
        <v>0.26</v>
      </c>
      <c r="E748" s="97">
        <v>2.71</v>
      </c>
      <c r="F748" s="102">
        <f t="shared" si="325"/>
        <v>0.13840109720803068</v>
      </c>
      <c r="G748" s="89">
        <v>15</v>
      </c>
      <c r="H748" s="103">
        <f t="shared" si="307"/>
        <v>26.666666666666664</v>
      </c>
      <c r="I748" s="103">
        <f t="shared" si="308"/>
        <v>0.73124999999999996</v>
      </c>
      <c r="J748" s="89" t="s">
        <v>77</v>
      </c>
      <c r="K748" s="89">
        <v>4</v>
      </c>
      <c r="L748" s="105">
        <f t="shared" si="326"/>
        <v>2.6</v>
      </c>
      <c r="M748" s="89">
        <v>2.6</v>
      </c>
      <c r="X748" s="106">
        <f t="shared" si="327"/>
        <v>6.0424000000000007E-3</v>
      </c>
      <c r="Y748" s="106">
        <f t="shared" si="309"/>
        <v>4.875E-3</v>
      </c>
      <c r="Z748" s="106">
        <f t="shared" si="310"/>
        <v>0</v>
      </c>
      <c r="AA748" s="106">
        <f t="shared" si="311"/>
        <v>0</v>
      </c>
      <c r="AB748" s="106">
        <f t="shared" si="312"/>
        <v>0</v>
      </c>
      <c r="AC748" s="106">
        <f t="shared" si="313"/>
        <v>0</v>
      </c>
      <c r="AD748" s="106">
        <f t="shared" si="314"/>
        <v>0</v>
      </c>
      <c r="AE748" s="106">
        <f t="shared" si="315"/>
        <v>0</v>
      </c>
      <c r="AF748" s="172">
        <f t="shared" si="321"/>
        <v>4.875E-3</v>
      </c>
      <c r="AG748" s="106">
        <f t="shared" si="316"/>
        <v>0</v>
      </c>
      <c r="AH748" s="106">
        <f t="shared" si="317"/>
        <v>0</v>
      </c>
      <c r="AI748" s="106">
        <f t="shared" si="318"/>
        <v>0</v>
      </c>
      <c r="AJ748" s="106">
        <f t="shared" si="319"/>
        <v>0</v>
      </c>
      <c r="AK748" s="106">
        <f t="shared" si="328"/>
        <v>4.875E-3</v>
      </c>
      <c r="AL748" s="107">
        <f t="shared" si="320"/>
        <v>4.6361250000000007</v>
      </c>
    </row>
    <row r="749" spans="1:38" ht="12.75">
      <c r="A749" s="89">
        <v>24</v>
      </c>
      <c r="B749" s="89">
        <v>46</v>
      </c>
      <c r="C749" s="96">
        <v>0.25</v>
      </c>
      <c r="D749" s="96">
        <v>0.26</v>
      </c>
      <c r="E749" s="97">
        <v>2.71</v>
      </c>
      <c r="F749" s="102">
        <f t="shared" si="325"/>
        <v>0.13840109720803068</v>
      </c>
      <c r="G749" s="89">
        <v>15</v>
      </c>
      <c r="H749" s="103">
        <f t="shared" si="307"/>
        <v>26.666666666666664</v>
      </c>
      <c r="I749" s="103">
        <f t="shared" si="308"/>
        <v>0.98250000000000004</v>
      </c>
      <c r="J749" s="89" t="s">
        <v>78</v>
      </c>
      <c r="K749" s="89">
        <v>1</v>
      </c>
      <c r="L749" s="105">
        <f t="shared" si="326"/>
        <v>2.62</v>
      </c>
      <c r="M749" s="89">
        <v>2.62</v>
      </c>
      <c r="X749" s="106">
        <f t="shared" si="327"/>
        <v>7.3569600000000001E-3</v>
      </c>
      <c r="Y749" s="106">
        <f t="shared" si="309"/>
        <v>6.5500000000000003E-3</v>
      </c>
      <c r="Z749" s="106">
        <f t="shared" si="310"/>
        <v>0</v>
      </c>
      <c r="AA749" s="106">
        <f t="shared" si="311"/>
        <v>0</v>
      </c>
      <c r="AB749" s="106">
        <f t="shared" si="312"/>
        <v>0</v>
      </c>
      <c r="AC749" s="106">
        <f t="shared" si="313"/>
        <v>0</v>
      </c>
      <c r="AD749" s="106">
        <f t="shared" si="314"/>
        <v>0</v>
      </c>
      <c r="AE749" s="106">
        <f t="shared" si="315"/>
        <v>0</v>
      </c>
      <c r="AF749" s="172">
        <f t="shared" si="321"/>
        <v>6.5500000000000003E-3</v>
      </c>
      <c r="AG749" s="106">
        <f t="shared" si="316"/>
        <v>0</v>
      </c>
      <c r="AH749" s="106">
        <f t="shared" si="317"/>
        <v>0</v>
      </c>
      <c r="AI749" s="106">
        <f t="shared" si="318"/>
        <v>0</v>
      </c>
      <c r="AJ749" s="106">
        <f t="shared" si="319"/>
        <v>0</v>
      </c>
      <c r="AK749" s="106">
        <f t="shared" si="328"/>
        <v>6.5500000000000003E-3</v>
      </c>
      <c r="AL749" s="107">
        <f t="shared" si="320"/>
        <v>6.3076499999999998</v>
      </c>
    </row>
    <row r="750" spans="1:38" ht="12.75">
      <c r="A750" s="89">
        <v>24</v>
      </c>
      <c r="B750" s="89">
        <v>46</v>
      </c>
      <c r="C750" s="96">
        <v>0.25</v>
      </c>
      <c r="D750" s="96">
        <v>0.26</v>
      </c>
      <c r="E750" s="97">
        <v>2.71</v>
      </c>
      <c r="F750" s="102">
        <f t="shared" si="325"/>
        <v>0.13840109720803068</v>
      </c>
      <c r="G750" s="89">
        <v>15</v>
      </c>
      <c r="H750" s="103">
        <f t="shared" si="307"/>
        <v>26.666666666666664</v>
      </c>
      <c r="I750" s="103">
        <f t="shared" si="308"/>
        <v>1.0162500000000001</v>
      </c>
      <c r="J750" s="89" t="s">
        <v>78</v>
      </c>
      <c r="K750" s="89">
        <v>2</v>
      </c>
      <c r="L750" s="105">
        <f t="shared" si="326"/>
        <v>2.71</v>
      </c>
      <c r="M750" s="89">
        <v>2.71</v>
      </c>
      <c r="W750" s="89" t="s">
        <v>106</v>
      </c>
      <c r="X750" s="106">
        <f t="shared" si="327"/>
        <v>7.6096799999999997E-3</v>
      </c>
      <c r="Y750" s="106">
        <f t="shared" si="309"/>
        <v>6.7750000000000006E-3</v>
      </c>
      <c r="Z750" s="106">
        <f t="shared" si="310"/>
        <v>0</v>
      </c>
      <c r="AA750" s="106">
        <f t="shared" si="311"/>
        <v>0</v>
      </c>
      <c r="AB750" s="106">
        <f t="shared" si="312"/>
        <v>0</v>
      </c>
      <c r="AC750" s="106">
        <f t="shared" si="313"/>
        <v>0</v>
      </c>
      <c r="AD750" s="106">
        <f t="shared" si="314"/>
        <v>0</v>
      </c>
      <c r="AE750" s="106">
        <f t="shared" si="315"/>
        <v>0</v>
      </c>
      <c r="AF750" s="172">
        <f t="shared" si="321"/>
        <v>6.7750000000000006E-3</v>
      </c>
      <c r="AG750" s="106">
        <f t="shared" si="316"/>
        <v>0</v>
      </c>
      <c r="AH750" s="106">
        <f t="shared" si="317"/>
        <v>0</v>
      </c>
      <c r="AI750" s="106">
        <f t="shared" si="318"/>
        <v>0</v>
      </c>
      <c r="AJ750" s="106">
        <f t="shared" si="319"/>
        <v>0</v>
      </c>
      <c r="AK750" s="106">
        <f t="shared" si="328"/>
        <v>6.7750000000000006E-3</v>
      </c>
      <c r="AL750" s="107">
        <f t="shared" si="320"/>
        <v>6.5243249999999993</v>
      </c>
    </row>
    <row r="751" spans="1:38" ht="12.75">
      <c r="A751" s="89">
        <v>24</v>
      </c>
      <c r="B751" s="89">
        <v>46</v>
      </c>
      <c r="C751" s="96">
        <v>0.25</v>
      </c>
      <c r="D751" s="96">
        <v>0.26</v>
      </c>
      <c r="E751" s="97">
        <v>2.71</v>
      </c>
      <c r="F751" s="102">
        <f t="shared" si="325"/>
        <v>0.13840109720803068</v>
      </c>
      <c r="G751" s="89">
        <v>15</v>
      </c>
      <c r="H751" s="103">
        <f t="shared" si="307"/>
        <v>26.666666666666664</v>
      </c>
      <c r="I751" s="103">
        <f t="shared" si="308"/>
        <v>0.91875000000000018</v>
      </c>
      <c r="J751" s="89" t="s">
        <v>78</v>
      </c>
      <c r="K751" s="89">
        <v>3</v>
      </c>
      <c r="L751" s="105">
        <f t="shared" si="326"/>
        <v>2.71</v>
      </c>
      <c r="M751" s="89">
        <v>2.4500000000000002</v>
      </c>
      <c r="Q751" s="89">
        <v>0.26</v>
      </c>
      <c r="X751" s="106">
        <f t="shared" si="327"/>
        <v>7.6096799999999997E-3</v>
      </c>
      <c r="Y751" s="106">
        <f t="shared" si="309"/>
        <v>6.1250000000000011E-3</v>
      </c>
      <c r="Z751" s="106">
        <f t="shared" si="310"/>
        <v>0</v>
      </c>
      <c r="AA751" s="106">
        <f t="shared" si="311"/>
        <v>0</v>
      </c>
      <c r="AB751" s="106">
        <f t="shared" si="312"/>
        <v>0</v>
      </c>
      <c r="AC751" s="106">
        <f t="shared" si="313"/>
        <v>0</v>
      </c>
      <c r="AD751" s="106">
        <f t="shared" si="314"/>
        <v>0</v>
      </c>
      <c r="AE751" s="106">
        <f t="shared" si="315"/>
        <v>0</v>
      </c>
      <c r="AF751" s="172">
        <f t="shared" si="321"/>
        <v>6.1250000000000011E-3</v>
      </c>
      <c r="AG751" s="106">
        <f t="shared" si="316"/>
        <v>6.5000000000000008E-4</v>
      </c>
      <c r="AH751" s="106">
        <f t="shared" si="317"/>
        <v>0</v>
      </c>
      <c r="AI751" s="106">
        <f t="shared" si="318"/>
        <v>0</v>
      </c>
      <c r="AJ751" s="106">
        <f t="shared" si="319"/>
        <v>0</v>
      </c>
      <c r="AK751" s="106">
        <f t="shared" si="328"/>
        <v>6.7750000000000006E-3</v>
      </c>
      <c r="AL751" s="107">
        <f t="shared" si="320"/>
        <v>5.8983749999999997</v>
      </c>
    </row>
    <row r="752" spans="1:38" ht="12.75">
      <c r="A752" s="89">
        <v>24</v>
      </c>
      <c r="B752" s="89">
        <v>46</v>
      </c>
      <c r="C752" s="96">
        <v>0.25</v>
      </c>
      <c r="D752" s="96">
        <v>0.26</v>
      </c>
      <c r="E752" s="97">
        <v>2.71</v>
      </c>
      <c r="F752" s="102">
        <f t="shared" si="325"/>
        <v>0.13840109720803068</v>
      </c>
      <c r="G752" s="89">
        <v>15</v>
      </c>
      <c r="H752" s="103">
        <f t="shared" si="307"/>
        <v>26.666666666666664</v>
      </c>
      <c r="I752" s="103">
        <f t="shared" si="308"/>
        <v>0.98625000000000018</v>
      </c>
      <c r="J752" s="89" t="s">
        <v>78</v>
      </c>
      <c r="K752" s="89">
        <v>4</v>
      </c>
      <c r="L752" s="105">
        <f t="shared" si="326"/>
        <v>2.63</v>
      </c>
      <c r="M752" s="89">
        <v>2.63</v>
      </c>
      <c r="W752" s="89" t="s">
        <v>110</v>
      </c>
      <c r="X752" s="106">
        <f t="shared" si="327"/>
        <v>7.3850399999999998E-3</v>
      </c>
      <c r="Y752" s="106">
        <f t="shared" si="309"/>
        <v>6.575000000000001E-3</v>
      </c>
      <c r="Z752" s="106">
        <f t="shared" si="310"/>
        <v>0</v>
      </c>
      <c r="AA752" s="106">
        <f t="shared" si="311"/>
        <v>0</v>
      </c>
      <c r="AB752" s="106">
        <f t="shared" si="312"/>
        <v>0</v>
      </c>
      <c r="AC752" s="106">
        <f t="shared" si="313"/>
        <v>0</v>
      </c>
      <c r="AD752" s="106">
        <f t="shared" si="314"/>
        <v>0</v>
      </c>
      <c r="AE752" s="106">
        <f t="shared" si="315"/>
        <v>0</v>
      </c>
      <c r="AF752" s="172">
        <f t="shared" si="321"/>
        <v>6.575000000000001E-3</v>
      </c>
      <c r="AG752" s="106">
        <f t="shared" si="316"/>
        <v>0</v>
      </c>
      <c r="AH752" s="106">
        <f t="shared" si="317"/>
        <v>0</v>
      </c>
      <c r="AI752" s="106">
        <f t="shared" si="318"/>
        <v>0</v>
      </c>
      <c r="AJ752" s="106">
        <f t="shared" si="319"/>
        <v>0</v>
      </c>
      <c r="AK752" s="106">
        <f t="shared" si="328"/>
        <v>6.575000000000001E-3</v>
      </c>
      <c r="AL752" s="107">
        <f t="shared" si="320"/>
        <v>6.3317249999999987</v>
      </c>
    </row>
    <row r="753" spans="1:38" ht="12.75">
      <c r="A753" s="89">
        <v>24</v>
      </c>
      <c r="B753" s="89">
        <v>47</v>
      </c>
      <c r="C753" s="96">
        <v>0.26</v>
      </c>
      <c r="D753" s="96">
        <v>0.31</v>
      </c>
      <c r="E753" s="97">
        <v>3.2</v>
      </c>
      <c r="F753" s="102">
        <f t="shared" si="325"/>
        <v>0.2041406906302648</v>
      </c>
      <c r="G753" s="89">
        <v>18.5</v>
      </c>
      <c r="H753" s="103">
        <f t="shared" si="307"/>
        <v>31.333333333333332</v>
      </c>
      <c r="I753" s="103">
        <f t="shared" si="308"/>
        <v>1.0387500000000001</v>
      </c>
      <c r="J753" s="89" t="s">
        <v>74</v>
      </c>
      <c r="K753" s="89">
        <v>1</v>
      </c>
      <c r="L753" s="105">
        <f t="shared" si="326"/>
        <v>2.85</v>
      </c>
      <c r="O753" s="89">
        <v>2.77</v>
      </c>
      <c r="R753" s="89">
        <v>0.08</v>
      </c>
      <c r="X753" s="106">
        <f t="shared" si="327"/>
        <v>8.7780000000000011E-3</v>
      </c>
      <c r="Y753" s="106">
        <f t="shared" si="309"/>
        <v>0</v>
      </c>
      <c r="Z753" s="106">
        <f t="shared" si="310"/>
        <v>0</v>
      </c>
      <c r="AA753" s="106">
        <f t="shared" si="311"/>
        <v>6.9250000000000006E-3</v>
      </c>
      <c r="AB753" s="106">
        <f t="shared" si="312"/>
        <v>0</v>
      </c>
      <c r="AC753" s="106">
        <f t="shared" si="313"/>
        <v>0</v>
      </c>
      <c r="AD753" s="106">
        <f t="shared" si="314"/>
        <v>0</v>
      </c>
      <c r="AE753" s="106">
        <f t="shared" si="315"/>
        <v>0</v>
      </c>
      <c r="AF753" s="172">
        <f t="shared" si="321"/>
        <v>6.9250000000000006E-3</v>
      </c>
      <c r="AG753" s="106">
        <f t="shared" si="316"/>
        <v>0</v>
      </c>
      <c r="AH753" s="106">
        <f t="shared" si="317"/>
        <v>2.0000000000000001E-4</v>
      </c>
      <c r="AI753" s="106">
        <f t="shared" si="318"/>
        <v>0</v>
      </c>
      <c r="AJ753" s="106">
        <f t="shared" si="319"/>
        <v>0</v>
      </c>
      <c r="AK753" s="106">
        <f t="shared" si="328"/>
        <v>7.1250000000000011E-3</v>
      </c>
      <c r="AL753" s="107">
        <f t="shared" si="320"/>
        <v>5.9208750000000006</v>
      </c>
    </row>
    <row r="754" spans="1:38" ht="12.75">
      <c r="A754" s="89">
        <v>24</v>
      </c>
      <c r="B754" s="89">
        <v>47</v>
      </c>
      <c r="C754" s="96">
        <v>0.26</v>
      </c>
      <c r="D754" s="96">
        <v>0.31</v>
      </c>
      <c r="E754" s="97">
        <v>3.2</v>
      </c>
      <c r="F754" s="102">
        <f t="shared" si="325"/>
        <v>0.2041406906302648</v>
      </c>
      <c r="G754" s="89">
        <v>18.5</v>
      </c>
      <c r="H754" s="103">
        <f t="shared" si="307"/>
        <v>31.333333333333332</v>
      </c>
      <c r="I754" s="103">
        <f t="shared" si="308"/>
        <v>1.1212500000000003</v>
      </c>
      <c r="J754" s="89" t="s">
        <v>74</v>
      </c>
      <c r="K754" s="89">
        <v>2</v>
      </c>
      <c r="L754" s="105">
        <f t="shared" si="326"/>
        <v>3.2</v>
      </c>
      <c r="P754" s="89">
        <v>2.99</v>
      </c>
      <c r="R754" s="89">
        <v>0.21</v>
      </c>
      <c r="X754" s="106">
        <f t="shared" si="327"/>
        <v>9.8560000000000019E-3</v>
      </c>
      <c r="Y754" s="106">
        <f t="shared" si="309"/>
        <v>0</v>
      </c>
      <c r="Z754" s="106">
        <f t="shared" si="310"/>
        <v>0</v>
      </c>
      <c r="AA754" s="106">
        <f t="shared" si="311"/>
        <v>0</v>
      </c>
      <c r="AB754" s="106">
        <f t="shared" si="312"/>
        <v>7.4750000000000016E-3</v>
      </c>
      <c r="AC754" s="106">
        <f t="shared" si="313"/>
        <v>0</v>
      </c>
      <c r="AD754" s="106">
        <f t="shared" si="314"/>
        <v>0</v>
      </c>
      <c r="AE754" s="106">
        <f t="shared" si="315"/>
        <v>0</v>
      </c>
      <c r="AF754" s="172">
        <f t="shared" si="321"/>
        <v>7.4750000000000016E-3</v>
      </c>
      <c r="AG754" s="106">
        <f t="shared" si="316"/>
        <v>0</v>
      </c>
      <c r="AH754" s="106">
        <f t="shared" si="317"/>
        <v>5.2500000000000008E-4</v>
      </c>
      <c r="AI754" s="106">
        <f t="shared" si="318"/>
        <v>0</v>
      </c>
      <c r="AJ754" s="106">
        <f t="shared" si="319"/>
        <v>0</v>
      </c>
      <c r="AK754" s="106">
        <f t="shared" si="328"/>
        <v>8.0000000000000019E-3</v>
      </c>
      <c r="AL754" s="107">
        <f t="shared" si="320"/>
        <v>6.1220249999999998</v>
      </c>
    </row>
    <row r="755" spans="1:38" ht="12.75">
      <c r="A755" s="89">
        <v>24</v>
      </c>
      <c r="B755" s="89">
        <v>47</v>
      </c>
      <c r="C755" s="96">
        <v>0.26</v>
      </c>
      <c r="D755" s="96">
        <v>0.31</v>
      </c>
      <c r="E755" s="97">
        <v>3.2</v>
      </c>
      <c r="F755" s="102">
        <f t="shared" si="325"/>
        <v>0.2041406906302648</v>
      </c>
      <c r="G755" s="89">
        <v>18.5</v>
      </c>
      <c r="H755" s="103">
        <f t="shared" si="307"/>
        <v>31.333333333333332</v>
      </c>
      <c r="I755" s="103">
        <f t="shared" si="308"/>
        <v>0.79031249999999997</v>
      </c>
      <c r="J755" s="89" t="s">
        <v>77</v>
      </c>
      <c r="K755" s="89">
        <v>1</v>
      </c>
      <c r="L755" s="105">
        <f t="shared" si="326"/>
        <v>2.81</v>
      </c>
      <c r="M755" s="89">
        <v>2.81</v>
      </c>
      <c r="X755" s="106">
        <f t="shared" si="327"/>
        <v>6.5304400000000002E-3</v>
      </c>
      <c r="Y755" s="106">
        <f t="shared" si="309"/>
        <v>5.26875E-3</v>
      </c>
      <c r="Z755" s="106">
        <f t="shared" si="310"/>
        <v>0</v>
      </c>
      <c r="AA755" s="106">
        <f t="shared" si="311"/>
        <v>0</v>
      </c>
      <c r="AB755" s="106">
        <f t="shared" si="312"/>
        <v>0</v>
      </c>
      <c r="AC755" s="106">
        <f t="shared" si="313"/>
        <v>0</v>
      </c>
      <c r="AD755" s="106">
        <f t="shared" si="314"/>
        <v>0</v>
      </c>
      <c r="AE755" s="106">
        <f t="shared" si="315"/>
        <v>0</v>
      </c>
      <c r="AF755" s="172">
        <f t="shared" si="321"/>
        <v>5.26875E-3</v>
      </c>
      <c r="AG755" s="106">
        <f t="shared" si="316"/>
        <v>0</v>
      </c>
      <c r="AH755" s="106">
        <f t="shared" si="317"/>
        <v>0</v>
      </c>
      <c r="AI755" s="106">
        <f t="shared" si="318"/>
        <v>0</v>
      </c>
      <c r="AJ755" s="106">
        <f t="shared" si="319"/>
        <v>0</v>
      </c>
      <c r="AK755" s="106">
        <f t="shared" si="328"/>
        <v>5.26875E-3</v>
      </c>
      <c r="AL755" s="107">
        <f t="shared" si="320"/>
        <v>5.0105812500000004</v>
      </c>
    </row>
    <row r="756" spans="1:38" ht="12.75">
      <c r="A756" s="89">
        <v>24</v>
      </c>
      <c r="B756" s="89">
        <v>47</v>
      </c>
      <c r="C756" s="96">
        <v>0.26</v>
      </c>
      <c r="D756" s="96">
        <v>0.31</v>
      </c>
      <c r="E756" s="97">
        <v>3.2</v>
      </c>
      <c r="F756" s="102">
        <f t="shared" si="325"/>
        <v>0.2041406906302648</v>
      </c>
      <c r="G756" s="89">
        <v>18.5</v>
      </c>
      <c r="H756" s="103">
        <f t="shared" si="307"/>
        <v>31.333333333333332</v>
      </c>
      <c r="I756" s="103">
        <f t="shared" si="308"/>
        <v>0.8550000000000002</v>
      </c>
      <c r="J756" s="89" t="s">
        <v>77</v>
      </c>
      <c r="K756" s="89">
        <v>2</v>
      </c>
      <c r="L756" s="105">
        <f t="shared" si="326"/>
        <v>3.04</v>
      </c>
      <c r="M756" s="89">
        <v>3.04</v>
      </c>
      <c r="X756" s="106">
        <f t="shared" si="327"/>
        <v>7.0649600000000003E-3</v>
      </c>
      <c r="Y756" s="106">
        <f t="shared" si="309"/>
        <v>5.7000000000000011E-3</v>
      </c>
      <c r="Z756" s="106">
        <f t="shared" si="310"/>
        <v>0</v>
      </c>
      <c r="AA756" s="106">
        <f t="shared" si="311"/>
        <v>0</v>
      </c>
      <c r="AB756" s="106">
        <f t="shared" si="312"/>
        <v>0</v>
      </c>
      <c r="AC756" s="106">
        <f t="shared" si="313"/>
        <v>0</v>
      </c>
      <c r="AD756" s="106">
        <f t="shared" si="314"/>
        <v>0</v>
      </c>
      <c r="AE756" s="106">
        <f t="shared" si="315"/>
        <v>0</v>
      </c>
      <c r="AF756" s="172">
        <f t="shared" si="321"/>
        <v>5.7000000000000011E-3</v>
      </c>
      <c r="AG756" s="106">
        <f t="shared" si="316"/>
        <v>0</v>
      </c>
      <c r="AH756" s="106">
        <f t="shared" si="317"/>
        <v>0</v>
      </c>
      <c r="AI756" s="106">
        <f t="shared" si="318"/>
        <v>0</v>
      </c>
      <c r="AJ756" s="106">
        <f t="shared" si="319"/>
        <v>0</v>
      </c>
      <c r="AK756" s="106">
        <f t="shared" si="328"/>
        <v>5.7000000000000011E-3</v>
      </c>
      <c r="AL756" s="107">
        <f t="shared" si="320"/>
        <v>5.4207000000000001</v>
      </c>
    </row>
    <row r="757" spans="1:38" ht="12.75">
      <c r="A757" s="89">
        <v>24</v>
      </c>
      <c r="B757" s="89">
        <v>47</v>
      </c>
      <c r="C757" s="96">
        <v>0.26</v>
      </c>
      <c r="D757" s="96">
        <v>0.31</v>
      </c>
      <c r="E757" s="97">
        <v>3.2</v>
      </c>
      <c r="F757" s="102">
        <f t="shared" si="325"/>
        <v>0.2041406906302648</v>
      </c>
      <c r="G757" s="89">
        <v>18.5</v>
      </c>
      <c r="H757" s="103">
        <f t="shared" si="307"/>
        <v>31.333333333333332</v>
      </c>
      <c r="I757" s="103">
        <f t="shared" si="308"/>
        <v>0.73406249999999995</v>
      </c>
      <c r="J757" s="89" t="s">
        <v>77</v>
      </c>
      <c r="K757" s="89">
        <v>3</v>
      </c>
      <c r="L757" s="105">
        <f t="shared" si="326"/>
        <v>3.03</v>
      </c>
      <c r="M757" s="89">
        <v>2.61</v>
      </c>
      <c r="Q757" s="89">
        <v>0.42</v>
      </c>
      <c r="X757" s="106">
        <f t="shared" si="327"/>
        <v>7.0417200000000004E-3</v>
      </c>
      <c r="Y757" s="106">
        <f t="shared" si="309"/>
        <v>4.8937499999999997E-3</v>
      </c>
      <c r="Z757" s="106">
        <f t="shared" si="310"/>
        <v>0</v>
      </c>
      <c r="AA757" s="106">
        <f t="shared" si="311"/>
        <v>0</v>
      </c>
      <c r="AB757" s="106">
        <f t="shared" si="312"/>
        <v>0</v>
      </c>
      <c r="AC757" s="106">
        <f t="shared" si="313"/>
        <v>0</v>
      </c>
      <c r="AD757" s="106">
        <f t="shared" si="314"/>
        <v>0</v>
      </c>
      <c r="AE757" s="106">
        <f t="shared" si="315"/>
        <v>0</v>
      </c>
      <c r="AF757" s="172">
        <f t="shared" si="321"/>
        <v>4.8937499999999997E-3</v>
      </c>
      <c r="AG757" s="106">
        <f t="shared" si="316"/>
        <v>7.8750000000000001E-4</v>
      </c>
      <c r="AH757" s="106">
        <f t="shared" si="317"/>
        <v>0</v>
      </c>
      <c r="AI757" s="106">
        <f t="shared" si="318"/>
        <v>0</v>
      </c>
      <c r="AJ757" s="106">
        <f t="shared" si="319"/>
        <v>0</v>
      </c>
      <c r="AK757" s="106">
        <f t="shared" si="328"/>
        <v>5.6812499999999997E-3</v>
      </c>
      <c r="AL757" s="107">
        <f t="shared" si="320"/>
        <v>4.6539562500000002</v>
      </c>
    </row>
    <row r="758" spans="1:38" ht="12.75">
      <c r="A758" s="89">
        <v>24</v>
      </c>
      <c r="B758" s="89">
        <v>47</v>
      </c>
      <c r="C758" s="96">
        <v>0.26</v>
      </c>
      <c r="D758" s="96">
        <v>0.31</v>
      </c>
      <c r="E758" s="97">
        <v>3.2</v>
      </c>
      <c r="F758" s="102">
        <f t="shared" si="325"/>
        <v>0.2041406906302648</v>
      </c>
      <c r="G758" s="89">
        <v>18.5</v>
      </c>
      <c r="H758" s="103">
        <f t="shared" si="307"/>
        <v>31.333333333333332</v>
      </c>
      <c r="I758" s="103">
        <f t="shared" si="308"/>
        <v>0.8550000000000002</v>
      </c>
      <c r="J758" s="89" t="s">
        <v>77</v>
      </c>
      <c r="K758" s="89">
        <v>4</v>
      </c>
      <c r="L758" s="105">
        <f t="shared" si="326"/>
        <v>3.04</v>
      </c>
      <c r="M758" s="89">
        <v>3.04</v>
      </c>
      <c r="X758" s="106">
        <f t="shared" si="327"/>
        <v>7.0649600000000003E-3</v>
      </c>
      <c r="Y758" s="106">
        <f t="shared" si="309"/>
        <v>5.7000000000000011E-3</v>
      </c>
      <c r="Z758" s="106">
        <f t="shared" si="310"/>
        <v>0</v>
      </c>
      <c r="AA758" s="106">
        <f t="shared" si="311"/>
        <v>0</v>
      </c>
      <c r="AB758" s="106">
        <f t="shared" si="312"/>
        <v>0</v>
      </c>
      <c r="AC758" s="106">
        <f t="shared" si="313"/>
        <v>0</v>
      </c>
      <c r="AD758" s="106">
        <f t="shared" si="314"/>
        <v>0</v>
      </c>
      <c r="AE758" s="106">
        <f t="shared" si="315"/>
        <v>0</v>
      </c>
      <c r="AF758" s="172">
        <f t="shared" si="321"/>
        <v>5.7000000000000011E-3</v>
      </c>
      <c r="AG758" s="106">
        <f t="shared" si="316"/>
        <v>0</v>
      </c>
      <c r="AH758" s="106">
        <f t="shared" si="317"/>
        <v>0</v>
      </c>
      <c r="AI758" s="106">
        <f t="shared" si="318"/>
        <v>0</v>
      </c>
      <c r="AJ758" s="106">
        <f t="shared" si="319"/>
        <v>0</v>
      </c>
      <c r="AK758" s="106">
        <f t="shared" si="328"/>
        <v>5.7000000000000011E-3</v>
      </c>
      <c r="AL758" s="107">
        <f t="shared" si="320"/>
        <v>5.4207000000000001</v>
      </c>
    </row>
    <row r="759" spans="1:38" ht="12.75">
      <c r="A759" s="89">
        <v>24</v>
      </c>
      <c r="B759" s="89">
        <v>47</v>
      </c>
      <c r="C759" s="96">
        <v>0.26</v>
      </c>
      <c r="D759" s="96">
        <v>0.31</v>
      </c>
      <c r="E759" s="97">
        <v>3.2</v>
      </c>
      <c r="F759" s="102">
        <f t="shared" si="325"/>
        <v>0.2041406906302648</v>
      </c>
      <c r="G759" s="89">
        <v>18.5</v>
      </c>
      <c r="H759" s="103">
        <f t="shared" si="307"/>
        <v>31.333333333333332</v>
      </c>
      <c r="I759" s="103">
        <f t="shared" si="308"/>
        <v>0.86343749999999997</v>
      </c>
      <c r="J759" s="89" t="s">
        <v>77</v>
      </c>
      <c r="K759" s="89">
        <v>5</v>
      </c>
      <c r="L759" s="105">
        <f t="shared" si="326"/>
        <v>3.07</v>
      </c>
      <c r="M759" s="89">
        <v>3.07</v>
      </c>
      <c r="X759" s="106">
        <f t="shared" si="327"/>
        <v>7.13468E-3</v>
      </c>
      <c r="Y759" s="106">
        <f t="shared" si="309"/>
        <v>5.7562500000000001E-3</v>
      </c>
      <c r="Z759" s="106">
        <f t="shared" si="310"/>
        <v>0</v>
      </c>
      <c r="AA759" s="106">
        <f t="shared" si="311"/>
        <v>0</v>
      </c>
      <c r="AB759" s="106">
        <f t="shared" si="312"/>
        <v>0</v>
      </c>
      <c r="AC759" s="106">
        <f t="shared" si="313"/>
        <v>0</v>
      </c>
      <c r="AD759" s="106">
        <f t="shared" si="314"/>
        <v>0</v>
      </c>
      <c r="AE759" s="106">
        <f t="shared" si="315"/>
        <v>0</v>
      </c>
      <c r="AF759" s="172">
        <f t="shared" si="321"/>
        <v>5.7562500000000001E-3</v>
      </c>
      <c r="AG759" s="106">
        <f t="shared" si="316"/>
        <v>0</v>
      </c>
      <c r="AH759" s="106">
        <f t="shared" si="317"/>
        <v>0</v>
      </c>
      <c r="AI759" s="106">
        <f t="shared" si="318"/>
        <v>0</v>
      </c>
      <c r="AJ759" s="106">
        <f t="shared" si="319"/>
        <v>0</v>
      </c>
      <c r="AK759" s="106">
        <f t="shared" si="328"/>
        <v>5.7562500000000001E-3</v>
      </c>
      <c r="AL759" s="107">
        <f t="shared" si="320"/>
        <v>5.4741937499999995</v>
      </c>
    </row>
    <row r="760" spans="1:38" ht="12.75">
      <c r="A760" s="89">
        <v>24</v>
      </c>
      <c r="B760" s="89">
        <v>47</v>
      </c>
      <c r="C760" s="96">
        <v>0.26</v>
      </c>
      <c r="D760" s="96">
        <v>0.31</v>
      </c>
      <c r="E760" s="97">
        <v>3.2</v>
      </c>
      <c r="F760" s="102">
        <f t="shared" si="325"/>
        <v>0.2041406906302648</v>
      </c>
      <c r="G760" s="89">
        <v>18.5</v>
      </c>
      <c r="H760" s="103">
        <f t="shared" si="307"/>
        <v>31.333333333333332</v>
      </c>
      <c r="I760" s="103">
        <f t="shared" si="308"/>
        <v>1.1625000000000003</v>
      </c>
      <c r="J760" s="89" t="s">
        <v>78</v>
      </c>
      <c r="K760" s="89">
        <v>1</v>
      </c>
      <c r="L760" s="105">
        <f t="shared" si="326"/>
        <v>3.2</v>
      </c>
      <c r="M760" s="89">
        <v>3.1</v>
      </c>
      <c r="R760" s="89">
        <v>0.1</v>
      </c>
      <c r="W760" s="89" t="s">
        <v>110</v>
      </c>
      <c r="X760" s="106">
        <f t="shared" si="327"/>
        <v>8.9855999999999998E-3</v>
      </c>
      <c r="Y760" s="106">
        <f t="shared" si="309"/>
        <v>7.7500000000000017E-3</v>
      </c>
      <c r="Z760" s="106">
        <f t="shared" si="310"/>
        <v>0</v>
      </c>
      <c r="AA760" s="106">
        <f t="shared" si="311"/>
        <v>0</v>
      </c>
      <c r="AB760" s="106">
        <f t="shared" si="312"/>
        <v>0</v>
      </c>
      <c r="AC760" s="106">
        <f t="shared" si="313"/>
        <v>0</v>
      </c>
      <c r="AD760" s="106">
        <f t="shared" si="314"/>
        <v>0</v>
      </c>
      <c r="AE760" s="106">
        <f t="shared" si="315"/>
        <v>0</v>
      </c>
      <c r="AF760" s="172">
        <f t="shared" si="321"/>
        <v>7.7500000000000017E-3</v>
      </c>
      <c r="AG760" s="106">
        <f t="shared" si="316"/>
        <v>0</v>
      </c>
      <c r="AH760" s="106">
        <f t="shared" si="317"/>
        <v>2.5000000000000006E-4</v>
      </c>
      <c r="AI760" s="106">
        <f t="shared" si="318"/>
        <v>0</v>
      </c>
      <c r="AJ760" s="106">
        <f t="shared" si="319"/>
        <v>0</v>
      </c>
      <c r="AK760" s="106">
        <f t="shared" si="328"/>
        <v>8.0000000000000019E-3</v>
      </c>
      <c r="AL760" s="107">
        <f t="shared" si="320"/>
        <v>7.4632499999999995</v>
      </c>
    </row>
    <row r="761" spans="1:38" ht="12.75">
      <c r="A761" s="89">
        <v>24</v>
      </c>
      <c r="B761" s="89">
        <v>47</v>
      </c>
      <c r="C761" s="96">
        <v>0.26</v>
      </c>
      <c r="D761" s="96">
        <v>0.31</v>
      </c>
      <c r="E761" s="97">
        <v>3.2</v>
      </c>
      <c r="F761" s="102">
        <f t="shared" si="325"/>
        <v>0.2041406906302648</v>
      </c>
      <c r="G761" s="89">
        <v>18.5</v>
      </c>
      <c r="H761" s="103">
        <f t="shared" si="307"/>
        <v>31.333333333333332</v>
      </c>
      <c r="I761" s="103">
        <f t="shared" si="308"/>
        <v>0.82500000000000018</v>
      </c>
      <c r="J761" s="89" t="s">
        <v>78</v>
      </c>
      <c r="K761" s="89">
        <v>2</v>
      </c>
      <c r="L761" s="105">
        <f t="shared" si="326"/>
        <v>2.2000000000000002</v>
      </c>
      <c r="M761" s="89">
        <v>2.2000000000000002</v>
      </c>
      <c r="X761" s="106">
        <f t="shared" si="327"/>
        <v>6.1776000000000001E-3</v>
      </c>
      <c r="Y761" s="106">
        <f t="shared" si="309"/>
        <v>5.5000000000000014E-3</v>
      </c>
      <c r="Z761" s="106">
        <f t="shared" si="310"/>
        <v>0</v>
      </c>
      <c r="AA761" s="106">
        <f t="shared" si="311"/>
        <v>0</v>
      </c>
      <c r="AB761" s="106">
        <f t="shared" si="312"/>
        <v>0</v>
      </c>
      <c r="AC761" s="106">
        <f t="shared" si="313"/>
        <v>0</v>
      </c>
      <c r="AD761" s="106">
        <f t="shared" si="314"/>
        <v>0</v>
      </c>
      <c r="AE761" s="106">
        <f t="shared" si="315"/>
        <v>0</v>
      </c>
      <c r="AF761" s="172">
        <f t="shared" si="321"/>
        <v>5.5000000000000014E-3</v>
      </c>
      <c r="AG761" s="106">
        <f t="shared" si="316"/>
        <v>0</v>
      </c>
      <c r="AH761" s="106">
        <f t="shared" si="317"/>
        <v>0</v>
      </c>
      <c r="AI761" s="106">
        <f t="shared" si="318"/>
        <v>0</v>
      </c>
      <c r="AJ761" s="106">
        <f t="shared" si="319"/>
        <v>0</v>
      </c>
      <c r="AK761" s="106">
        <f t="shared" si="328"/>
        <v>5.5000000000000014E-3</v>
      </c>
      <c r="AL761" s="107">
        <f t="shared" si="320"/>
        <v>5.2965</v>
      </c>
    </row>
    <row r="762" spans="1:38" ht="12.75">
      <c r="A762" s="89">
        <v>24</v>
      </c>
      <c r="B762" s="89">
        <v>47</v>
      </c>
      <c r="C762" s="96">
        <v>0.26</v>
      </c>
      <c r="D762" s="96">
        <v>0.31</v>
      </c>
      <c r="E762" s="97">
        <v>3.2</v>
      </c>
      <c r="F762" s="102">
        <f t="shared" si="325"/>
        <v>0.2041406906302648</v>
      </c>
      <c r="G762" s="89">
        <v>18.5</v>
      </c>
      <c r="H762" s="103">
        <f t="shared" si="307"/>
        <v>31.333333333333332</v>
      </c>
      <c r="I762" s="103">
        <f t="shared" si="308"/>
        <v>1.1062500000000002</v>
      </c>
      <c r="J762" s="89" t="s">
        <v>78</v>
      </c>
      <c r="K762" s="89">
        <v>3</v>
      </c>
      <c r="L762" s="105">
        <f t="shared" si="326"/>
        <v>3</v>
      </c>
      <c r="M762" s="89">
        <v>1.36</v>
      </c>
      <c r="N762" s="89">
        <v>1.59</v>
      </c>
      <c r="Q762" s="89">
        <v>0.05</v>
      </c>
      <c r="X762" s="106">
        <f t="shared" si="327"/>
        <v>8.4239999999999992E-3</v>
      </c>
      <c r="Y762" s="106">
        <f t="shared" si="309"/>
        <v>3.4000000000000002E-3</v>
      </c>
      <c r="Z762" s="106">
        <f t="shared" si="310"/>
        <v>3.9750000000000011E-3</v>
      </c>
      <c r="AA762" s="106">
        <f t="shared" si="311"/>
        <v>0</v>
      </c>
      <c r="AB762" s="106">
        <f t="shared" si="312"/>
        <v>0</v>
      </c>
      <c r="AC762" s="106">
        <f t="shared" si="313"/>
        <v>0</v>
      </c>
      <c r="AD762" s="106">
        <f t="shared" si="314"/>
        <v>0</v>
      </c>
      <c r="AE762" s="106">
        <f t="shared" si="315"/>
        <v>0</v>
      </c>
      <c r="AF762" s="172">
        <f t="shared" si="321"/>
        <v>7.3750000000000013E-3</v>
      </c>
      <c r="AG762" s="106">
        <f t="shared" si="316"/>
        <v>1.2500000000000003E-4</v>
      </c>
      <c r="AH762" s="106">
        <f t="shared" si="317"/>
        <v>0</v>
      </c>
      <c r="AI762" s="106">
        <f t="shared" si="318"/>
        <v>0</v>
      </c>
      <c r="AJ762" s="106">
        <f t="shared" si="319"/>
        <v>0</v>
      </c>
      <c r="AK762" s="106">
        <f t="shared" si="328"/>
        <v>7.5000000000000015E-3</v>
      </c>
      <c r="AL762" s="107">
        <f t="shared" si="320"/>
        <v>7.1021249999999991</v>
      </c>
    </row>
    <row r="763" spans="1:38" ht="12.75">
      <c r="A763" s="89">
        <v>24</v>
      </c>
      <c r="B763" s="89">
        <v>47</v>
      </c>
      <c r="C763" s="96">
        <v>0.26</v>
      </c>
      <c r="D763" s="96">
        <v>0.31</v>
      </c>
      <c r="E763" s="97">
        <v>3.2</v>
      </c>
      <c r="F763" s="102">
        <f t="shared" si="325"/>
        <v>0.2041406906302648</v>
      </c>
      <c r="G763" s="89">
        <v>18.5</v>
      </c>
      <c r="H763" s="103">
        <f t="shared" si="307"/>
        <v>31.333333333333332</v>
      </c>
      <c r="I763" s="103">
        <f t="shared" si="308"/>
        <v>1.1025</v>
      </c>
      <c r="J763" s="89" t="s">
        <v>78</v>
      </c>
      <c r="K763" s="89">
        <v>4</v>
      </c>
      <c r="L763" s="105">
        <f t="shared" si="326"/>
        <v>2.94</v>
      </c>
      <c r="M763" s="89">
        <v>2.94</v>
      </c>
      <c r="W763" s="89" t="s">
        <v>105</v>
      </c>
      <c r="X763" s="106">
        <f t="shared" si="327"/>
        <v>8.2555199999999988E-3</v>
      </c>
      <c r="Y763" s="106">
        <f t="shared" si="309"/>
        <v>7.3499999999999998E-3</v>
      </c>
      <c r="Z763" s="106">
        <f t="shared" si="310"/>
        <v>0</v>
      </c>
      <c r="AA763" s="106">
        <f t="shared" si="311"/>
        <v>0</v>
      </c>
      <c r="AB763" s="106">
        <f t="shared" si="312"/>
        <v>0</v>
      </c>
      <c r="AC763" s="106">
        <f t="shared" si="313"/>
        <v>0</v>
      </c>
      <c r="AD763" s="106">
        <f t="shared" si="314"/>
        <v>0</v>
      </c>
      <c r="AE763" s="106">
        <f t="shared" si="315"/>
        <v>0</v>
      </c>
      <c r="AF763" s="172">
        <f t="shared" si="321"/>
        <v>7.3499999999999998E-3</v>
      </c>
      <c r="AG763" s="106">
        <f t="shared" si="316"/>
        <v>0</v>
      </c>
      <c r="AH763" s="106">
        <f t="shared" si="317"/>
        <v>0</v>
      </c>
      <c r="AI763" s="106">
        <f t="shared" si="318"/>
        <v>0</v>
      </c>
      <c r="AJ763" s="106">
        <f t="shared" si="319"/>
        <v>0</v>
      </c>
      <c r="AK763" s="106">
        <f t="shared" si="328"/>
        <v>7.3499999999999998E-3</v>
      </c>
      <c r="AL763" s="107">
        <f t="shared" si="320"/>
        <v>7.0780499999999993</v>
      </c>
    </row>
    <row r="764" spans="1:38" ht="12.75">
      <c r="A764" s="89">
        <v>25</v>
      </c>
      <c r="B764" s="89">
        <v>48</v>
      </c>
      <c r="C764" s="96">
        <v>0.27</v>
      </c>
      <c r="D764" s="96">
        <v>0.28499999999999998</v>
      </c>
      <c r="E764" s="97">
        <v>3.28</v>
      </c>
      <c r="F764" s="102">
        <f t="shared" si="325"/>
        <v>0.19837626081000914</v>
      </c>
      <c r="G764" s="89">
        <v>16.25</v>
      </c>
      <c r="H764" s="103">
        <f t="shared" si="307"/>
        <v>28.333333333333336</v>
      </c>
      <c r="I764" s="103">
        <f t="shared" si="308"/>
        <v>1.1400000000000003</v>
      </c>
      <c r="J764" s="89" t="s">
        <v>74</v>
      </c>
      <c r="K764" s="89">
        <v>1</v>
      </c>
      <c r="L764" s="105">
        <f t="shared" si="326"/>
        <v>3.2800000000000002</v>
      </c>
      <c r="O764" s="89">
        <v>3.04</v>
      </c>
      <c r="R764" s="89">
        <v>0.24</v>
      </c>
      <c r="X764" s="106">
        <f t="shared" si="327"/>
        <v>1.0102400000000001E-2</v>
      </c>
      <c r="Y764" s="106">
        <f t="shared" si="309"/>
        <v>0</v>
      </c>
      <c r="Z764" s="106">
        <f t="shared" si="310"/>
        <v>0</v>
      </c>
      <c r="AA764" s="106">
        <f t="shared" si="311"/>
        <v>7.6000000000000017E-3</v>
      </c>
      <c r="AB764" s="106">
        <f t="shared" si="312"/>
        <v>0</v>
      </c>
      <c r="AC764" s="106">
        <f t="shared" si="313"/>
        <v>0</v>
      </c>
      <c r="AD764" s="106">
        <f t="shared" si="314"/>
        <v>0</v>
      </c>
      <c r="AE764" s="106">
        <f t="shared" si="315"/>
        <v>0</v>
      </c>
      <c r="AF764" s="172">
        <f t="shared" si="321"/>
        <v>7.6000000000000017E-3</v>
      </c>
      <c r="AG764" s="106">
        <f t="shared" si="316"/>
        <v>0</v>
      </c>
      <c r="AH764" s="106">
        <f t="shared" si="317"/>
        <v>6.0000000000000006E-4</v>
      </c>
      <c r="AI764" s="106">
        <f t="shared" si="318"/>
        <v>0</v>
      </c>
      <c r="AJ764" s="106">
        <f t="shared" si="319"/>
        <v>0</v>
      </c>
      <c r="AK764" s="106">
        <f t="shared" si="328"/>
        <v>8.2000000000000024E-3</v>
      </c>
      <c r="AL764" s="107">
        <f t="shared" si="320"/>
        <v>6.4980000000000002</v>
      </c>
    </row>
    <row r="765" spans="1:38" ht="12.75">
      <c r="A765" s="89">
        <v>25</v>
      </c>
      <c r="B765" s="89">
        <v>48</v>
      </c>
      <c r="C765" s="96">
        <v>0.27</v>
      </c>
      <c r="D765" s="96">
        <v>0.28499999999999998</v>
      </c>
      <c r="E765" s="97">
        <v>3.28</v>
      </c>
      <c r="F765" s="102">
        <f t="shared" si="325"/>
        <v>0.19837626081000914</v>
      </c>
      <c r="G765" s="89">
        <v>16.25</v>
      </c>
      <c r="H765" s="103">
        <f t="shared" si="307"/>
        <v>28.333333333333336</v>
      </c>
      <c r="I765" s="103">
        <f t="shared" si="308"/>
        <v>1.1625000000000003</v>
      </c>
      <c r="J765" s="89" t="s">
        <v>74</v>
      </c>
      <c r="K765" s="89">
        <v>2</v>
      </c>
      <c r="L765" s="105">
        <f t="shared" si="326"/>
        <v>3.2800000000000002</v>
      </c>
      <c r="M765" s="89">
        <v>3.1</v>
      </c>
      <c r="R765" s="89">
        <v>0.18</v>
      </c>
      <c r="X765" s="106">
        <f t="shared" si="327"/>
        <v>1.0102400000000001E-2</v>
      </c>
      <c r="Y765" s="106">
        <f t="shared" si="309"/>
        <v>7.7500000000000017E-3</v>
      </c>
      <c r="Z765" s="106">
        <f t="shared" si="310"/>
        <v>0</v>
      </c>
      <c r="AA765" s="106">
        <f t="shared" si="311"/>
        <v>0</v>
      </c>
      <c r="AB765" s="106">
        <f t="shared" si="312"/>
        <v>0</v>
      </c>
      <c r="AC765" s="106">
        <f t="shared" si="313"/>
        <v>0</v>
      </c>
      <c r="AD765" s="106">
        <f t="shared" si="314"/>
        <v>0</v>
      </c>
      <c r="AE765" s="106">
        <f t="shared" si="315"/>
        <v>0</v>
      </c>
      <c r="AF765" s="172">
        <f t="shared" si="321"/>
        <v>7.7500000000000017E-3</v>
      </c>
      <c r="AG765" s="106">
        <f t="shared" si="316"/>
        <v>0</v>
      </c>
      <c r="AH765" s="106">
        <f t="shared" si="317"/>
        <v>4.4999999999999999E-4</v>
      </c>
      <c r="AI765" s="106">
        <f t="shared" si="318"/>
        <v>0</v>
      </c>
      <c r="AJ765" s="106">
        <f t="shared" si="319"/>
        <v>0</v>
      </c>
      <c r="AK765" s="106">
        <f t="shared" si="328"/>
        <v>8.2000000000000024E-3</v>
      </c>
      <c r="AL765" s="107">
        <f t="shared" si="320"/>
        <v>7.4632499999999995</v>
      </c>
    </row>
    <row r="766" spans="1:38" ht="12.75">
      <c r="A766" s="89">
        <v>25</v>
      </c>
      <c r="B766" s="89">
        <v>48</v>
      </c>
      <c r="C766" s="96">
        <v>0.27</v>
      </c>
      <c r="D766" s="96">
        <v>0.28499999999999998</v>
      </c>
      <c r="E766" s="97">
        <v>3.28</v>
      </c>
      <c r="F766" s="102">
        <f t="shared" si="325"/>
        <v>0.19837626081000914</v>
      </c>
      <c r="G766" s="89">
        <v>16.25</v>
      </c>
      <c r="H766" s="103">
        <f t="shared" si="307"/>
        <v>28.333333333333336</v>
      </c>
      <c r="I766" s="103">
        <f t="shared" si="308"/>
        <v>0.75656250000000003</v>
      </c>
      <c r="J766" s="89" t="s">
        <v>77</v>
      </c>
      <c r="K766" s="89">
        <v>1</v>
      </c>
      <c r="L766" s="105">
        <f t="shared" si="326"/>
        <v>3.27</v>
      </c>
      <c r="M766" s="89">
        <v>2.69</v>
      </c>
      <c r="Q766" s="89">
        <v>0.57999999999999996</v>
      </c>
      <c r="W766" s="89" t="s">
        <v>106</v>
      </c>
      <c r="X766" s="106">
        <f t="shared" si="327"/>
        <v>7.5994800000000005E-3</v>
      </c>
      <c r="Y766" s="106">
        <f t="shared" si="309"/>
        <v>5.0437500000000005E-3</v>
      </c>
      <c r="Z766" s="106">
        <f t="shared" si="310"/>
        <v>0</v>
      </c>
      <c r="AA766" s="106">
        <f t="shared" si="311"/>
        <v>0</v>
      </c>
      <c r="AB766" s="106">
        <f t="shared" si="312"/>
        <v>0</v>
      </c>
      <c r="AC766" s="106">
        <f t="shared" si="313"/>
        <v>0</v>
      </c>
      <c r="AD766" s="106">
        <f t="shared" si="314"/>
        <v>0</v>
      </c>
      <c r="AE766" s="106">
        <f t="shared" si="315"/>
        <v>0</v>
      </c>
      <c r="AF766" s="172">
        <f t="shared" si="321"/>
        <v>5.0437500000000005E-3</v>
      </c>
      <c r="AG766" s="106">
        <f t="shared" si="316"/>
        <v>1.0874999999999999E-3</v>
      </c>
      <c r="AH766" s="106">
        <f t="shared" si="317"/>
        <v>0</v>
      </c>
      <c r="AI766" s="106">
        <f t="shared" si="318"/>
        <v>0</v>
      </c>
      <c r="AJ766" s="106">
        <f t="shared" si="319"/>
        <v>0</v>
      </c>
      <c r="AK766" s="106">
        <f t="shared" si="328"/>
        <v>6.1312500000000004E-3</v>
      </c>
      <c r="AL766" s="107">
        <f t="shared" si="320"/>
        <v>4.79660625</v>
      </c>
    </row>
    <row r="767" spans="1:38" ht="12.75">
      <c r="A767" s="89">
        <v>25</v>
      </c>
      <c r="B767" s="89">
        <v>48</v>
      </c>
      <c r="C767" s="96">
        <v>0.27</v>
      </c>
      <c r="D767" s="96">
        <v>0.28499999999999998</v>
      </c>
      <c r="E767" s="97">
        <v>3.28</v>
      </c>
      <c r="F767" s="102">
        <f t="shared" si="325"/>
        <v>0.19837626081000914</v>
      </c>
      <c r="G767" s="89">
        <v>16.25</v>
      </c>
      <c r="H767" s="103">
        <f t="shared" si="307"/>
        <v>28.333333333333336</v>
      </c>
      <c r="I767" s="103">
        <f t="shared" si="308"/>
        <v>0.89999999999999991</v>
      </c>
      <c r="J767" s="89" t="s">
        <v>77</v>
      </c>
      <c r="K767" s="89">
        <v>2</v>
      </c>
      <c r="L767" s="105">
        <f t="shared" si="326"/>
        <v>3.28</v>
      </c>
      <c r="M767" s="89">
        <v>2.8</v>
      </c>
      <c r="Q767" s="89">
        <v>0.08</v>
      </c>
      <c r="U767" s="89">
        <v>0.4</v>
      </c>
      <c r="X767" s="106">
        <f t="shared" si="327"/>
        <v>7.6227199999999995E-3</v>
      </c>
      <c r="Y767" s="106">
        <f t="shared" si="309"/>
        <v>5.2499999999999995E-3</v>
      </c>
      <c r="Z767" s="106">
        <f t="shared" si="310"/>
        <v>0</v>
      </c>
      <c r="AA767" s="106">
        <f t="shared" si="311"/>
        <v>0</v>
      </c>
      <c r="AB767" s="106">
        <f t="shared" si="312"/>
        <v>0</v>
      </c>
      <c r="AC767" s="106">
        <f t="shared" si="313"/>
        <v>7.5000000000000012E-4</v>
      </c>
      <c r="AD767" s="106">
        <f t="shared" si="314"/>
        <v>0</v>
      </c>
      <c r="AE767" s="106">
        <f t="shared" si="315"/>
        <v>0</v>
      </c>
      <c r="AF767" s="172">
        <f t="shared" si="321"/>
        <v>5.9999999999999993E-3</v>
      </c>
      <c r="AG767" s="106">
        <f t="shared" si="316"/>
        <v>1.4999999999999999E-4</v>
      </c>
      <c r="AH767" s="106">
        <f t="shared" si="317"/>
        <v>0</v>
      </c>
      <c r="AI767" s="106">
        <f t="shared" si="318"/>
        <v>0</v>
      </c>
      <c r="AJ767" s="106">
        <f t="shared" si="319"/>
        <v>0</v>
      </c>
      <c r="AK767" s="106">
        <f t="shared" si="328"/>
        <v>6.1500000000000001E-3</v>
      </c>
      <c r="AL767" s="107">
        <f t="shared" si="320"/>
        <v>5.49</v>
      </c>
    </row>
    <row r="768" spans="1:38" ht="12.75">
      <c r="A768" s="89">
        <v>25</v>
      </c>
      <c r="B768" s="89">
        <v>48</v>
      </c>
      <c r="C768" s="96">
        <v>0.27</v>
      </c>
      <c r="D768" s="96">
        <v>0.28499999999999998</v>
      </c>
      <c r="E768" s="97">
        <v>3.28</v>
      </c>
      <c r="F768" s="102">
        <f t="shared" si="325"/>
        <v>0.19837626081000914</v>
      </c>
      <c r="G768" s="89">
        <v>16.25</v>
      </c>
      <c r="H768" s="103">
        <f t="shared" si="307"/>
        <v>28.333333333333336</v>
      </c>
      <c r="I768" s="103">
        <f t="shared" si="308"/>
        <v>0.91125</v>
      </c>
      <c r="J768" s="89" t="s">
        <v>77</v>
      </c>
      <c r="K768" s="89">
        <v>3</v>
      </c>
      <c r="L768" s="105">
        <f t="shared" si="326"/>
        <v>3.2800000000000002</v>
      </c>
      <c r="M768" s="89">
        <v>2.48</v>
      </c>
      <c r="Q768" s="89">
        <v>0.04</v>
      </c>
      <c r="V768" s="89">
        <v>0.76</v>
      </c>
      <c r="X768" s="106">
        <f t="shared" si="327"/>
        <v>7.6227200000000012E-3</v>
      </c>
      <c r="Y768" s="106">
        <f t="shared" si="309"/>
        <v>4.6499999999999996E-3</v>
      </c>
      <c r="Z768" s="106">
        <f t="shared" si="310"/>
        <v>0</v>
      </c>
      <c r="AA768" s="106">
        <f t="shared" si="311"/>
        <v>0</v>
      </c>
      <c r="AB768" s="106">
        <f t="shared" si="312"/>
        <v>0</v>
      </c>
      <c r="AC768" s="106">
        <f t="shared" si="313"/>
        <v>0</v>
      </c>
      <c r="AD768" s="106">
        <f t="shared" si="314"/>
        <v>1.4250000000000003E-3</v>
      </c>
      <c r="AE768" s="106">
        <f t="shared" si="315"/>
        <v>0</v>
      </c>
      <c r="AF768" s="172">
        <f t="shared" si="321"/>
        <v>6.0749999999999997E-3</v>
      </c>
      <c r="AG768" s="106">
        <f t="shared" si="316"/>
        <v>7.4999999999999993E-5</v>
      </c>
      <c r="AH768" s="106">
        <f t="shared" si="317"/>
        <v>0</v>
      </c>
      <c r="AI768" s="106">
        <f t="shared" si="318"/>
        <v>0</v>
      </c>
      <c r="AJ768" s="106">
        <f t="shared" si="319"/>
        <v>0</v>
      </c>
      <c r="AK768" s="106">
        <f t="shared" si="328"/>
        <v>6.150000000000001E-3</v>
      </c>
      <c r="AL768" s="107">
        <f t="shared" si="320"/>
        <v>5.5037250000000002</v>
      </c>
    </row>
    <row r="769" spans="1:38" ht="12.75">
      <c r="A769" s="89">
        <v>25</v>
      </c>
      <c r="B769" s="89">
        <v>48</v>
      </c>
      <c r="C769" s="96">
        <v>0.27</v>
      </c>
      <c r="D769" s="96">
        <v>0.28499999999999998</v>
      </c>
      <c r="E769" s="97">
        <v>3.28</v>
      </c>
      <c r="F769" s="102">
        <f t="shared" si="325"/>
        <v>0.19837626081000914</v>
      </c>
      <c r="G769" s="89">
        <v>16.25</v>
      </c>
      <c r="H769" s="103">
        <f t="shared" si="307"/>
        <v>28.333333333333336</v>
      </c>
      <c r="I769" s="103">
        <f t="shared" si="308"/>
        <v>0.91125</v>
      </c>
      <c r="J769" s="89" t="s">
        <v>77</v>
      </c>
      <c r="K769" s="89">
        <v>4</v>
      </c>
      <c r="L769" s="105">
        <f t="shared" si="326"/>
        <v>3.28</v>
      </c>
      <c r="M769" s="89">
        <v>2.5499999999999998</v>
      </c>
      <c r="Q769" s="89">
        <v>0.04</v>
      </c>
      <c r="V769" s="89">
        <v>0.69</v>
      </c>
      <c r="X769" s="106">
        <f t="shared" si="327"/>
        <v>7.6227199999999995E-3</v>
      </c>
      <c r="Y769" s="106">
        <f t="shared" si="309"/>
        <v>4.7812499999999999E-3</v>
      </c>
      <c r="Z769" s="106">
        <f t="shared" si="310"/>
        <v>0</v>
      </c>
      <c r="AA769" s="106">
        <f t="shared" si="311"/>
        <v>0</v>
      </c>
      <c r="AB769" s="106">
        <f t="shared" si="312"/>
        <v>0</v>
      </c>
      <c r="AC769" s="106">
        <f t="shared" si="313"/>
        <v>0</v>
      </c>
      <c r="AD769" s="106">
        <f t="shared" si="314"/>
        <v>1.2937499999999998E-3</v>
      </c>
      <c r="AE769" s="106">
        <f t="shared" si="315"/>
        <v>0</v>
      </c>
      <c r="AF769" s="172">
        <f t="shared" si="321"/>
        <v>6.0749999999999997E-3</v>
      </c>
      <c r="AG769" s="106">
        <f t="shared" si="316"/>
        <v>7.4999999999999993E-5</v>
      </c>
      <c r="AH769" s="106">
        <f t="shared" si="317"/>
        <v>0</v>
      </c>
      <c r="AI769" s="106">
        <f t="shared" si="318"/>
        <v>0</v>
      </c>
      <c r="AJ769" s="106">
        <f t="shared" si="319"/>
        <v>0</v>
      </c>
      <c r="AK769" s="106">
        <f t="shared" si="328"/>
        <v>6.1500000000000001E-3</v>
      </c>
      <c r="AL769" s="107">
        <f t="shared" si="320"/>
        <v>5.5289249999999992</v>
      </c>
    </row>
    <row r="770" spans="1:38" ht="12.75">
      <c r="A770" s="89">
        <v>25</v>
      </c>
      <c r="B770" s="89">
        <v>48</v>
      </c>
      <c r="C770" s="96">
        <v>0.27</v>
      </c>
      <c r="D770" s="96">
        <v>0.28499999999999998</v>
      </c>
      <c r="E770" s="97">
        <v>3.28</v>
      </c>
      <c r="F770" s="102">
        <f t="shared" si="325"/>
        <v>0.19837626081000914</v>
      </c>
      <c r="G770" s="89">
        <v>16.25</v>
      </c>
      <c r="H770" s="103">
        <f t="shared" si="307"/>
        <v>28.333333333333336</v>
      </c>
      <c r="I770" s="103">
        <f t="shared" si="308"/>
        <v>0.916875</v>
      </c>
      <c r="J770" s="89" t="s">
        <v>77</v>
      </c>
      <c r="K770" s="89">
        <v>5</v>
      </c>
      <c r="L770" s="105">
        <f t="shared" si="326"/>
        <v>3.26</v>
      </c>
      <c r="O770" s="89">
        <v>3.26</v>
      </c>
      <c r="X770" s="106">
        <f t="shared" si="327"/>
        <v>7.5762400000000006E-3</v>
      </c>
      <c r="Y770" s="106">
        <f t="shared" si="309"/>
        <v>0</v>
      </c>
      <c r="Z770" s="106">
        <f t="shared" si="310"/>
        <v>0</v>
      </c>
      <c r="AA770" s="106">
        <f t="shared" si="311"/>
        <v>6.1124999999999999E-3</v>
      </c>
      <c r="AB770" s="106">
        <f t="shared" si="312"/>
        <v>0</v>
      </c>
      <c r="AC770" s="106">
        <f t="shared" si="313"/>
        <v>0</v>
      </c>
      <c r="AD770" s="106">
        <f t="shared" si="314"/>
        <v>0</v>
      </c>
      <c r="AE770" s="106">
        <f t="shared" si="315"/>
        <v>0</v>
      </c>
      <c r="AF770" s="172">
        <f t="shared" si="321"/>
        <v>6.1124999999999999E-3</v>
      </c>
      <c r="AG770" s="106">
        <f t="shared" si="316"/>
        <v>0</v>
      </c>
      <c r="AH770" s="106">
        <f t="shared" si="317"/>
        <v>0</v>
      </c>
      <c r="AI770" s="106">
        <f t="shared" si="318"/>
        <v>0</v>
      </c>
      <c r="AJ770" s="106">
        <f t="shared" si="319"/>
        <v>0</v>
      </c>
      <c r="AK770" s="106">
        <f t="shared" si="328"/>
        <v>6.1124999999999999E-3</v>
      </c>
      <c r="AL770" s="107">
        <f t="shared" si="320"/>
        <v>5.2261875</v>
      </c>
    </row>
    <row r="771" spans="1:38" ht="12.75">
      <c r="A771" s="89">
        <v>25</v>
      </c>
      <c r="B771" s="89">
        <v>48</v>
      </c>
      <c r="C771" s="96">
        <v>0.27</v>
      </c>
      <c r="D771" s="96">
        <v>0.28499999999999998</v>
      </c>
      <c r="E771" s="97">
        <v>3.28</v>
      </c>
      <c r="F771" s="102">
        <f t="shared" si="325"/>
        <v>0.19837626081000914</v>
      </c>
      <c r="G771" s="89">
        <v>16.25</v>
      </c>
      <c r="H771" s="103">
        <f t="shared" ref="H771:H834" si="329">SUM(G771,loadTime)/60*costMilling</f>
        <v>28.333333333333336</v>
      </c>
      <c r="I771" s="103">
        <f t="shared" ref="I771:I834" si="330">AF771*KDCost</f>
        <v>0.74812499999999993</v>
      </c>
      <c r="J771" s="89" t="s">
        <v>77</v>
      </c>
      <c r="K771" s="89">
        <v>6</v>
      </c>
      <c r="L771" s="105">
        <f t="shared" si="326"/>
        <v>3.2800000000000002</v>
      </c>
      <c r="M771" s="89">
        <v>2.66</v>
      </c>
      <c r="Q771" s="89">
        <v>0.52</v>
      </c>
      <c r="R771" s="89">
        <v>0.1</v>
      </c>
      <c r="X771" s="106">
        <f t="shared" si="327"/>
        <v>7.6227200000000012E-3</v>
      </c>
      <c r="Y771" s="106">
        <f t="shared" ref="Y771:Y834" si="331">M771*VLOOKUP($J771,dimension,4,FALSE)*VLOOKUP($J771,dimension,5,FALSE)</f>
        <v>4.9874999999999997E-3</v>
      </c>
      <c r="Z771" s="106">
        <f t="shared" ref="Z771:Z834" si="332">N771*VLOOKUP($J771,dimension,4,FALSE)*VLOOKUP($J771,dimension,5,FALSE)</f>
        <v>0</v>
      </c>
      <c r="AA771" s="106">
        <f t="shared" ref="AA771:AA834" si="333">O771*VLOOKUP($J771,dimension,4,FALSE)*VLOOKUP($J771,dimension,5,FALSE)</f>
        <v>0</v>
      </c>
      <c r="AB771" s="106">
        <f t="shared" ref="AB771:AB834" si="334">P771*VLOOKUP($J771,dimension,4,FALSE)*VLOOKUP($J771,dimension,5,FALSE)</f>
        <v>0</v>
      </c>
      <c r="AC771" s="106">
        <f t="shared" ref="AC771:AC834" si="335">U771*VLOOKUP($J771,dimension,4,FALSE)*VLOOKUP($J771,dimension,5,FALSE)</f>
        <v>0</v>
      </c>
      <c r="AD771" s="106">
        <f t="shared" ref="AD771:AD834" si="336">V771*VLOOKUP($J771,dimension,4,FALSE)*VLOOKUP($J771,dimension,5,FALSE)</f>
        <v>0</v>
      </c>
      <c r="AE771" s="106">
        <f t="shared" ref="AE771:AE834" si="337">IF(J771="Fillets",K771*VLOOKUP(J771,dimension,4,FALSE)*VLOOKUP(J771,dimension,5,FALSE),0)*L771</f>
        <v>0</v>
      </c>
      <c r="AF771" s="172">
        <f t="shared" si="321"/>
        <v>4.9874999999999997E-3</v>
      </c>
      <c r="AG771" s="106">
        <f t="shared" ref="AG771:AG834" si="338">Q771*VLOOKUP($J771,dimension,4,FALSE)*VLOOKUP($J771,dimension,5,FALSE)</f>
        <v>9.7500000000000006E-4</v>
      </c>
      <c r="AH771" s="106">
        <f t="shared" ref="AH771:AH834" si="339">R771*VLOOKUP($J771,dimension,4,FALSE)*VLOOKUP($J771,dimension,5,FALSE)</f>
        <v>1.8750000000000003E-4</v>
      </c>
      <c r="AI771" s="106">
        <f t="shared" ref="AI771:AI834" si="340">S771*VLOOKUP($J771,dimension,4,FALSE)*VLOOKUP($J771,dimension,5,FALSE)</f>
        <v>0</v>
      </c>
      <c r="AJ771" s="106">
        <f t="shared" ref="AJ771:AJ834" si="341">T771*VLOOKUP($J771,dimension,4,FALSE)*VLOOKUP($J771,dimension,5,FALSE)</f>
        <v>0</v>
      </c>
      <c r="AK771" s="106">
        <f t="shared" si="328"/>
        <v>6.150000000000001E-3</v>
      </c>
      <c r="AL771" s="107">
        <f t="shared" ref="AL771:AL834" si="342">IF(J771="Fillets",AK771*priceFillets,IF(J771="4 x 1",(M771*priceSelect)+(N771*priceSelect)+(O771*priceStandard)+(P771*priceHigh)+(U771*priceShortClear)+(V771*priceLongClear),IF(J771="3 x 1",(M771*priceSelect3)+(N771*priceSelect3)+(O771*priceStandard3)+(P771*priceHigh3)+(U771*priceShortClear3)+(V771*priceLongClear3),IF(J771="2 x 2",(M771*priceSelect2)+(N771*priceSelect2)+(O771*priceStandard2)+(P771*priceHigh2)+(U771*priceShortClear2)+(V771*priceLongClear2),IF(J771="2 x 2",(M771*priceSelect2)+(N771*priceSelect2)+(O771*priceStandard2)+(P771*priceHigh2)+(U771*priceShortClear2)+(V771*priceLongClear2),(M771*priceSelect6)+(N771*priceSelect6)+(O771*priceStandard6)+(P771*priceHigh6)+(U771*priceShortClear6)+(V771*priceLongClear6))))))</f>
        <v>4.7431125000000005</v>
      </c>
    </row>
    <row r="772" spans="1:38" ht="12.75">
      <c r="A772" s="89">
        <v>25</v>
      </c>
      <c r="B772" s="89">
        <v>48</v>
      </c>
      <c r="C772" s="96">
        <v>0.27</v>
      </c>
      <c r="D772" s="96">
        <v>0.28499999999999998</v>
      </c>
      <c r="E772" s="97">
        <v>3.28</v>
      </c>
      <c r="F772" s="102">
        <f t="shared" si="325"/>
        <v>0.19837626081000914</v>
      </c>
      <c r="G772" s="89">
        <v>16.25</v>
      </c>
      <c r="H772" s="103">
        <f t="shared" si="329"/>
        <v>28.333333333333336</v>
      </c>
      <c r="I772" s="103">
        <f t="shared" si="330"/>
        <v>1.2300000000000002</v>
      </c>
      <c r="J772" s="89" t="s">
        <v>78</v>
      </c>
      <c r="K772" s="89">
        <v>1</v>
      </c>
      <c r="L772" s="105">
        <f t="shared" si="326"/>
        <v>3.28</v>
      </c>
      <c r="M772" s="89">
        <v>3.28</v>
      </c>
      <c r="X772" s="106">
        <f t="shared" si="327"/>
        <v>9.2102399999999997E-3</v>
      </c>
      <c r="Y772" s="106">
        <f t="shared" si="331"/>
        <v>8.2000000000000007E-3</v>
      </c>
      <c r="Z772" s="106">
        <f t="shared" si="332"/>
        <v>0</v>
      </c>
      <c r="AA772" s="106">
        <f t="shared" si="333"/>
        <v>0</v>
      </c>
      <c r="AB772" s="106">
        <f t="shared" si="334"/>
        <v>0</v>
      </c>
      <c r="AC772" s="106">
        <f t="shared" si="335"/>
        <v>0</v>
      </c>
      <c r="AD772" s="106">
        <f t="shared" si="336"/>
        <v>0</v>
      </c>
      <c r="AE772" s="106">
        <f t="shared" si="337"/>
        <v>0</v>
      </c>
      <c r="AF772" s="172">
        <f t="shared" ref="AF772:AF835" si="343">SUM(Y772:AE772)</f>
        <v>8.2000000000000007E-3</v>
      </c>
      <c r="AG772" s="106">
        <f t="shared" si="338"/>
        <v>0</v>
      </c>
      <c r="AH772" s="106">
        <f t="shared" si="339"/>
        <v>0</v>
      </c>
      <c r="AI772" s="106">
        <f t="shared" si="340"/>
        <v>0</v>
      </c>
      <c r="AJ772" s="106">
        <f t="shared" si="341"/>
        <v>0</v>
      </c>
      <c r="AK772" s="106">
        <f t="shared" si="328"/>
        <v>8.2000000000000007E-3</v>
      </c>
      <c r="AL772" s="107">
        <f t="shared" si="342"/>
        <v>7.8965999999999985</v>
      </c>
    </row>
    <row r="773" spans="1:38" ht="12.75">
      <c r="A773" s="89">
        <v>25</v>
      </c>
      <c r="B773" s="89">
        <v>48</v>
      </c>
      <c r="C773" s="96">
        <v>0.27</v>
      </c>
      <c r="D773" s="96">
        <v>0.28499999999999998</v>
      </c>
      <c r="E773" s="97">
        <v>3.28</v>
      </c>
      <c r="F773" s="102">
        <f t="shared" si="325"/>
        <v>0.19837626081000914</v>
      </c>
      <c r="G773" s="89">
        <v>16.25</v>
      </c>
      <c r="H773" s="103">
        <f t="shared" si="329"/>
        <v>28.333333333333336</v>
      </c>
      <c r="I773" s="103">
        <f t="shared" si="330"/>
        <v>1.1962499999999998</v>
      </c>
      <c r="J773" s="89" t="s">
        <v>78</v>
      </c>
      <c r="K773" s="89">
        <v>2</v>
      </c>
      <c r="L773" s="105">
        <f t="shared" si="326"/>
        <v>3.28</v>
      </c>
      <c r="M773" s="89">
        <v>2.8</v>
      </c>
      <c r="Q773" s="89">
        <v>0.09</v>
      </c>
      <c r="U773" s="89">
        <v>0.39</v>
      </c>
      <c r="X773" s="106">
        <f t="shared" si="327"/>
        <v>9.2102399999999997E-3</v>
      </c>
      <c r="Y773" s="106">
        <f t="shared" si="331"/>
        <v>6.9999999999999993E-3</v>
      </c>
      <c r="Z773" s="106">
        <f t="shared" si="332"/>
        <v>0</v>
      </c>
      <c r="AA773" s="106">
        <f t="shared" si="333"/>
        <v>0</v>
      </c>
      <c r="AB773" s="106">
        <f t="shared" si="334"/>
        <v>0</v>
      </c>
      <c r="AC773" s="106">
        <f t="shared" si="335"/>
        <v>9.7500000000000017E-4</v>
      </c>
      <c r="AD773" s="106">
        <f t="shared" si="336"/>
        <v>0</v>
      </c>
      <c r="AE773" s="106">
        <f t="shared" si="337"/>
        <v>0</v>
      </c>
      <c r="AF773" s="172">
        <f t="shared" si="343"/>
        <v>7.9749999999999995E-3</v>
      </c>
      <c r="AG773" s="106">
        <f t="shared" si="338"/>
        <v>2.2499999999999999E-4</v>
      </c>
      <c r="AH773" s="106">
        <f t="shared" si="339"/>
        <v>0</v>
      </c>
      <c r="AI773" s="106">
        <f t="shared" si="340"/>
        <v>0</v>
      </c>
      <c r="AJ773" s="106">
        <f t="shared" si="341"/>
        <v>0</v>
      </c>
      <c r="AK773" s="106">
        <f t="shared" si="328"/>
        <v>8.2000000000000007E-3</v>
      </c>
      <c r="AL773" s="107">
        <f t="shared" si="342"/>
        <v>7.3991249999999988</v>
      </c>
    </row>
    <row r="774" spans="1:38" ht="12.75">
      <c r="A774" s="89">
        <v>25</v>
      </c>
      <c r="B774" s="89">
        <v>48</v>
      </c>
      <c r="C774" s="96">
        <v>0.27</v>
      </c>
      <c r="D774" s="96">
        <v>0.28499999999999998</v>
      </c>
      <c r="E774" s="97">
        <v>3.28</v>
      </c>
      <c r="F774" s="102">
        <f t="shared" si="325"/>
        <v>0.19837626081000914</v>
      </c>
      <c r="G774" s="89">
        <v>16.25</v>
      </c>
      <c r="H774" s="103">
        <f t="shared" si="329"/>
        <v>28.333333333333336</v>
      </c>
      <c r="I774" s="103">
        <f t="shared" si="330"/>
        <v>0.88125000000000009</v>
      </c>
      <c r="J774" s="89" t="s">
        <v>78</v>
      </c>
      <c r="K774" s="89">
        <v>3</v>
      </c>
      <c r="L774" s="105">
        <f t="shared" si="326"/>
        <v>3.2800000000000002</v>
      </c>
      <c r="P774" s="89">
        <v>2.35</v>
      </c>
      <c r="Q774" s="89">
        <v>0.93</v>
      </c>
      <c r="W774" s="89" t="s">
        <v>107</v>
      </c>
      <c r="X774" s="106">
        <f t="shared" si="327"/>
        <v>9.2102400000000015E-3</v>
      </c>
      <c r="Y774" s="106">
        <f t="shared" si="331"/>
        <v>0</v>
      </c>
      <c r="Z774" s="106">
        <f t="shared" si="332"/>
        <v>0</v>
      </c>
      <c r="AA774" s="106">
        <f t="shared" si="333"/>
        <v>0</v>
      </c>
      <c r="AB774" s="106">
        <f t="shared" si="334"/>
        <v>5.8750000000000009E-3</v>
      </c>
      <c r="AC774" s="106">
        <f t="shared" si="335"/>
        <v>0</v>
      </c>
      <c r="AD774" s="106">
        <f t="shared" si="336"/>
        <v>0</v>
      </c>
      <c r="AE774" s="106">
        <f t="shared" si="337"/>
        <v>0</v>
      </c>
      <c r="AF774" s="172">
        <f t="shared" si="343"/>
        <v>5.8750000000000009E-3</v>
      </c>
      <c r="AG774" s="106">
        <f t="shared" si="338"/>
        <v>2.3250000000000002E-3</v>
      </c>
      <c r="AH774" s="106">
        <f t="shared" si="339"/>
        <v>0</v>
      </c>
      <c r="AI774" s="106">
        <f t="shared" si="340"/>
        <v>0</v>
      </c>
      <c r="AJ774" s="106">
        <f t="shared" si="341"/>
        <v>0</v>
      </c>
      <c r="AK774" s="106">
        <f t="shared" si="328"/>
        <v>8.2000000000000024E-3</v>
      </c>
      <c r="AL774" s="107">
        <f t="shared" si="342"/>
        <v>4.8116250000000003</v>
      </c>
    </row>
    <row r="775" spans="1:38" ht="12.75">
      <c r="A775" s="89">
        <v>25</v>
      </c>
      <c r="B775" s="89">
        <v>48</v>
      </c>
      <c r="C775" s="96">
        <v>0.27</v>
      </c>
      <c r="D775" s="96">
        <v>0.28499999999999998</v>
      </c>
      <c r="E775" s="97">
        <v>3.28</v>
      </c>
      <c r="F775" s="102">
        <f t="shared" si="325"/>
        <v>0.19837626081000914</v>
      </c>
      <c r="G775" s="89">
        <v>16.25</v>
      </c>
      <c r="H775" s="103">
        <f t="shared" si="329"/>
        <v>28.333333333333336</v>
      </c>
      <c r="I775" s="103">
        <f t="shared" si="330"/>
        <v>1.2149999999999999</v>
      </c>
      <c r="J775" s="89" t="s">
        <v>78</v>
      </c>
      <c r="K775" s="89">
        <v>4</v>
      </c>
      <c r="L775" s="105">
        <f t="shared" si="326"/>
        <v>3.28</v>
      </c>
      <c r="M775" s="89">
        <v>2.8</v>
      </c>
      <c r="Q775" s="89">
        <v>0.04</v>
      </c>
      <c r="U775" s="89">
        <v>0.44</v>
      </c>
      <c r="X775" s="106">
        <f t="shared" ref="X775:X804" si="344">L775*VLOOKUP(J775,dimension,2,FALSE)*VLOOKUP(J775,dimension,3,FALSE)</f>
        <v>9.2102399999999997E-3</v>
      </c>
      <c r="Y775" s="106">
        <f t="shared" si="331"/>
        <v>6.9999999999999993E-3</v>
      </c>
      <c r="Z775" s="106">
        <f t="shared" si="332"/>
        <v>0</v>
      </c>
      <c r="AA775" s="106">
        <f t="shared" si="333"/>
        <v>0</v>
      </c>
      <c r="AB775" s="106">
        <f t="shared" si="334"/>
        <v>0</v>
      </c>
      <c r="AC775" s="106">
        <f t="shared" si="335"/>
        <v>1.1000000000000001E-3</v>
      </c>
      <c r="AD775" s="106">
        <f t="shared" si="336"/>
        <v>0</v>
      </c>
      <c r="AE775" s="106">
        <f t="shared" si="337"/>
        <v>0</v>
      </c>
      <c r="AF775" s="172">
        <f t="shared" si="343"/>
        <v>8.0999999999999996E-3</v>
      </c>
      <c r="AG775" s="106">
        <f t="shared" si="338"/>
        <v>1E-4</v>
      </c>
      <c r="AH775" s="106">
        <f t="shared" si="339"/>
        <v>0</v>
      </c>
      <c r="AI775" s="106">
        <f t="shared" si="340"/>
        <v>0</v>
      </c>
      <c r="AJ775" s="106">
        <f t="shared" si="341"/>
        <v>0</v>
      </c>
      <c r="AK775" s="106">
        <f t="shared" si="328"/>
        <v>8.2000000000000007E-3</v>
      </c>
      <c r="AL775" s="107">
        <f t="shared" si="342"/>
        <v>7.4834999999999985</v>
      </c>
    </row>
    <row r="776" spans="1:38" ht="12.75">
      <c r="A776" s="89">
        <v>25</v>
      </c>
      <c r="B776" s="89">
        <v>49</v>
      </c>
      <c r="C776" s="96">
        <v>0.28999999999999998</v>
      </c>
      <c r="D776" s="96">
        <v>0.32</v>
      </c>
      <c r="E776" s="97">
        <v>3.3</v>
      </c>
      <c r="F776" s="102">
        <f t="shared" si="325"/>
        <v>0.24110349169515716</v>
      </c>
      <c r="G776" s="89">
        <v>18</v>
      </c>
      <c r="H776" s="103">
        <f t="shared" si="329"/>
        <v>30.666666666666668</v>
      </c>
      <c r="I776" s="103">
        <f t="shared" si="330"/>
        <v>1.1325000000000003</v>
      </c>
      <c r="J776" s="89" t="s">
        <v>74</v>
      </c>
      <c r="K776" s="89">
        <v>1</v>
      </c>
      <c r="L776" s="105">
        <f t="shared" si="326"/>
        <v>3.02</v>
      </c>
      <c r="M776" s="89">
        <v>3.02</v>
      </c>
      <c r="X776" s="106">
        <f t="shared" si="344"/>
        <v>9.3016000000000001E-3</v>
      </c>
      <c r="Y776" s="106">
        <f t="shared" si="331"/>
        <v>7.5500000000000012E-3</v>
      </c>
      <c r="Z776" s="106">
        <f t="shared" si="332"/>
        <v>0</v>
      </c>
      <c r="AA776" s="106">
        <f t="shared" si="333"/>
        <v>0</v>
      </c>
      <c r="AB776" s="106">
        <f t="shared" si="334"/>
        <v>0</v>
      </c>
      <c r="AC776" s="106">
        <f t="shared" si="335"/>
        <v>0</v>
      </c>
      <c r="AD776" s="106">
        <f t="shared" si="336"/>
        <v>0</v>
      </c>
      <c r="AE776" s="106">
        <f t="shared" si="337"/>
        <v>0</v>
      </c>
      <c r="AF776" s="172">
        <f t="shared" si="343"/>
        <v>7.5500000000000012E-3</v>
      </c>
      <c r="AG776" s="106">
        <f t="shared" si="338"/>
        <v>0</v>
      </c>
      <c r="AH776" s="106">
        <f t="shared" si="339"/>
        <v>0</v>
      </c>
      <c r="AI776" s="106">
        <f t="shared" si="340"/>
        <v>0</v>
      </c>
      <c r="AJ776" s="106">
        <f t="shared" si="341"/>
        <v>0</v>
      </c>
      <c r="AK776" s="106">
        <f t="shared" si="328"/>
        <v>7.5500000000000012E-3</v>
      </c>
      <c r="AL776" s="107">
        <f t="shared" si="342"/>
        <v>7.2706499999999989</v>
      </c>
    </row>
    <row r="777" spans="1:38" ht="12.75">
      <c r="A777" s="89">
        <v>25</v>
      </c>
      <c r="B777" s="89">
        <v>49</v>
      </c>
      <c r="C777" s="96">
        <v>0.28999999999999998</v>
      </c>
      <c r="D777" s="96">
        <v>0.32</v>
      </c>
      <c r="E777" s="97">
        <v>3.3</v>
      </c>
      <c r="F777" s="102">
        <f t="shared" si="325"/>
        <v>0.24110349169515716</v>
      </c>
      <c r="G777" s="89">
        <v>18</v>
      </c>
      <c r="H777" s="103">
        <f t="shared" si="329"/>
        <v>30.666666666666668</v>
      </c>
      <c r="I777" s="103">
        <f t="shared" si="330"/>
        <v>1.02</v>
      </c>
      <c r="J777" s="89" t="s">
        <v>74</v>
      </c>
      <c r="K777" s="89">
        <v>2</v>
      </c>
      <c r="L777" s="105">
        <f t="shared" si="326"/>
        <v>3.0100000000000002</v>
      </c>
      <c r="M777" s="89">
        <v>2.35</v>
      </c>
      <c r="Q777" s="89">
        <v>0.1</v>
      </c>
      <c r="R777" s="89">
        <v>0.19</v>
      </c>
      <c r="U777" s="89">
        <v>0.37</v>
      </c>
      <c r="X777" s="106">
        <f t="shared" si="344"/>
        <v>9.2708000000000009E-3</v>
      </c>
      <c r="Y777" s="106">
        <f t="shared" si="331"/>
        <v>5.8750000000000009E-3</v>
      </c>
      <c r="Z777" s="106">
        <f t="shared" si="332"/>
        <v>0</v>
      </c>
      <c r="AA777" s="106">
        <f t="shared" si="333"/>
        <v>0</v>
      </c>
      <c r="AB777" s="106">
        <f t="shared" si="334"/>
        <v>0</v>
      </c>
      <c r="AC777" s="106">
        <f t="shared" si="335"/>
        <v>9.2500000000000004E-4</v>
      </c>
      <c r="AD777" s="106">
        <f t="shared" si="336"/>
        <v>0</v>
      </c>
      <c r="AE777" s="106">
        <f t="shared" si="337"/>
        <v>0</v>
      </c>
      <c r="AF777" s="172">
        <f t="shared" si="343"/>
        <v>6.8000000000000005E-3</v>
      </c>
      <c r="AG777" s="106">
        <f t="shared" si="338"/>
        <v>2.5000000000000006E-4</v>
      </c>
      <c r="AH777" s="106">
        <f t="shared" si="339"/>
        <v>4.7500000000000011E-4</v>
      </c>
      <c r="AI777" s="106">
        <f t="shared" si="340"/>
        <v>0</v>
      </c>
      <c r="AJ777" s="106">
        <f t="shared" si="341"/>
        <v>0</v>
      </c>
      <c r="AK777" s="106">
        <f t="shared" si="328"/>
        <v>7.5250000000000013E-3</v>
      </c>
      <c r="AL777" s="107">
        <f t="shared" si="342"/>
        <v>6.2819999999999991</v>
      </c>
    </row>
    <row r="778" spans="1:38" ht="12.75">
      <c r="A778" s="89">
        <v>25</v>
      </c>
      <c r="B778" s="89">
        <v>49</v>
      </c>
      <c r="C778" s="96">
        <v>0.28999999999999998</v>
      </c>
      <c r="D778" s="96">
        <v>0.32</v>
      </c>
      <c r="E778" s="97">
        <v>3.3</v>
      </c>
      <c r="F778" s="102">
        <f t="shared" si="325"/>
        <v>0.24110349169515716</v>
      </c>
      <c r="G778" s="89">
        <v>18</v>
      </c>
      <c r="H778" s="103">
        <f t="shared" si="329"/>
        <v>30.666666666666668</v>
      </c>
      <c r="I778" s="103">
        <f t="shared" si="330"/>
        <v>1.0387500000000001</v>
      </c>
      <c r="J778" s="89" t="s">
        <v>74</v>
      </c>
      <c r="K778" s="89">
        <v>3</v>
      </c>
      <c r="L778" s="105">
        <f t="shared" si="326"/>
        <v>3.3</v>
      </c>
      <c r="M778" s="89">
        <v>2.77</v>
      </c>
      <c r="R778" s="89">
        <v>0.53</v>
      </c>
      <c r="X778" s="106">
        <f t="shared" si="344"/>
        <v>1.0163999999999999E-2</v>
      </c>
      <c r="Y778" s="106">
        <f t="shared" si="331"/>
        <v>6.9250000000000006E-3</v>
      </c>
      <c r="Z778" s="106">
        <f t="shared" si="332"/>
        <v>0</v>
      </c>
      <c r="AA778" s="106">
        <f t="shared" si="333"/>
        <v>0</v>
      </c>
      <c r="AB778" s="106">
        <f t="shared" si="334"/>
        <v>0</v>
      </c>
      <c r="AC778" s="106">
        <f t="shared" si="335"/>
        <v>0</v>
      </c>
      <c r="AD778" s="106">
        <f t="shared" si="336"/>
        <v>0</v>
      </c>
      <c r="AE778" s="106">
        <f t="shared" si="337"/>
        <v>0</v>
      </c>
      <c r="AF778" s="172">
        <f t="shared" si="343"/>
        <v>6.9250000000000006E-3</v>
      </c>
      <c r="AG778" s="106">
        <f t="shared" si="338"/>
        <v>0</v>
      </c>
      <c r="AH778" s="106">
        <f t="shared" si="339"/>
        <v>1.3250000000000002E-3</v>
      </c>
      <c r="AI778" s="106">
        <f t="shared" si="340"/>
        <v>0</v>
      </c>
      <c r="AJ778" s="106">
        <f t="shared" si="341"/>
        <v>0</v>
      </c>
      <c r="AK778" s="106">
        <f t="shared" si="328"/>
        <v>8.2500000000000004E-3</v>
      </c>
      <c r="AL778" s="107">
        <f t="shared" si="342"/>
        <v>6.6687749999999992</v>
      </c>
    </row>
    <row r="779" spans="1:38" ht="12.75">
      <c r="A779" s="89">
        <v>25</v>
      </c>
      <c r="B779" s="89">
        <v>49</v>
      </c>
      <c r="C779" s="96">
        <v>0.28999999999999998</v>
      </c>
      <c r="D779" s="96">
        <v>0.32</v>
      </c>
      <c r="E779" s="97">
        <v>3.3</v>
      </c>
      <c r="F779" s="102">
        <f t="shared" si="325"/>
        <v>0.24110349169515716</v>
      </c>
      <c r="G779" s="89">
        <v>18</v>
      </c>
      <c r="H779" s="103">
        <f t="shared" si="329"/>
        <v>30.666666666666668</v>
      </c>
      <c r="I779" s="103">
        <f t="shared" si="330"/>
        <v>1.1400000000000003</v>
      </c>
      <c r="J779" s="89" t="s">
        <v>74</v>
      </c>
      <c r="K779" s="89">
        <v>4</v>
      </c>
      <c r="L779" s="105">
        <f t="shared" si="326"/>
        <v>3.04</v>
      </c>
      <c r="M779" s="89">
        <v>3.04</v>
      </c>
      <c r="X779" s="106">
        <f t="shared" si="344"/>
        <v>9.3632000000000003E-3</v>
      </c>
      <c r="Y779" s="106">
        <f t="shared" si="331"/>
        <v>7.6000000000000017E-3</v>
      </c>
      <c r="Z779" s="106">
        <f t="shared" si="332"/>
        <v>0</v>
      </c>
      <c r="AA779" s="106">
        <f t="shared" si="333"/>
        <v>0</v>
      </c>
      <c r="AB779" s="106">
        <f t="shared" si="334"/>
        <v>0</v>
      </c>
      <c r="AC779" s="106">
        <f t="shared" si="335"/>
        <v>0</v>
      </c>
      <c r="AD779" s="106">
        <f t="shared" si="336"/>
        <v>0</v>
      </c>
      <c r="AE779" s="106">
        <f t="shared" si="337"/>
        <v>0</v>
      </c>
      <c r="AF779" s="172">
        <f t="shared" si="343"/>
        <v>7.6000000000000017E-3</v>
      </c>
      <c r="AG779" s="106">
        <f t="shared" si="338"/>
        <v>0</v>
      </c>
      <c r="AH779" s="106">
        <f t="shared" si="339"/>
        <v>0</v>
      </c>
      <c r="AI779" s="106">
        <f t="shared" si="340"/>
        <v>0</v>
      </c>
      <c r="AJ779" s="106">
        <f t="shared" si="341"/>
        <v>0</v>
      </c>
      <c r="AK779" s="106">
        <f t="shared" si="328"/>
        <v>7.6000000000000017E-3</v>
      </c>
      <c r="AL779" s="107">
        <f t="shared" si="342"/>
        <v>7.3187999999999995</v>
      </c>
    </row>
    <row r="780" spans="1:38" ht="12.75">
      <c r="A780" s="89">
        <v>25</v>
      </c>
      <c r="B780" s="89">
        <v>49</v>
      </c>
      <c r="C780" s="96">
        <v>0.28999999999999998</v>
      </c>
      <c r="D780" s="96">
        <v>0.32</v>
      </c>
      <c r="E780" s="97">
        <v>3.3</v>
      </c>
      <c r="F780" s="102">
        <f t="shared" si="325"/>
        <v>0.24110349169515716</v>
      </c>
      <c r="G780" s="89">
        <v>18</v>
      </c>
      <c r="H780" s="103">
        <f t="shared" si="329"/>
        <v>30.666666666666668</v>
      </c>
      <c r="I780" s="103">
        <f t="shared" si="330"/>
        <v>1.0312500000000002</v>
      </c>
      <c r="J780" s="89" t="s">
        <v>74</v>
      </c>
      <c r="K780" s="89">
        <v>5</v>
      </c>
      <c r="L780" s="105">
        <f t="shared" si="326"/>
        <v>3.3</v>
      </c>
      <c r="M780" s="89">
        <v>2.75</v>
      </c>
      <c r="R780" s="89">
        <v>0.55000000000000004</v>
      </c>
      <c r="X780" s="106">
        <f t="shared" si="344"/>
        <v>1.0163999999999999E-2</v>
      </c>
      <c r="Y780" s="106">
        <f t="shared" si="331"/>
        <v>6.8750000000000009E-3</v>
      </c>
      <c r="Z780" s="106">
        <f t="shared" si="332"/>
        <v>0</v>
      </c>
      <c r="AA780" s="106">
        <f t="shared" si="333"/>
        <v>0</v>
      </c>
      <c r="AB780" s="106">
        <f t="shared" si="334"/>
        <v>0</v>
      </c>
      <c r="AC780" s="106">
        <f t="shared" si="335"/>
        <v>0</v>
      </c>
      <c r="AD780" s="106">
        <f t="shared" si="336"/>
        <v>0</v>
      </c>
      <c r="AE780" s="106">
        <f t="shared" si="337"/>
        <v>0</v>
      </c>
      <c r="AF780" s="172">
        <f t="shared" si="343"/>
        <v>6.8750000000000009E-3</v>
      </c>
      <c r="AG780" s="106">
        <f t="shared" si="338"/>
        <v>0</v>
      </c>
      <c r="AH780" s="106">
        <f t="shared" si="339"/>
        <v>1.3750000000000004E-3</v>
      </c>
      <c r="AI780" s="106">
        <f t="shared" si="340"/>
        <v>0</v>
      </c>
      <c r="AJ780" s="106">
        <f t="shared" si="341"/>
        <v>0</v>
      </c>
      <c r="AK780" s="106">
        <f t="shared" si="328"/>
        <v>8.2500000000000004E-3</v>
      </c>
      <c r="AL780" s="107">
        <f t="shared" si="342"/>
        <v>6.6206249999999995</v>
      </c>
    </row>
    <row r="781" spans="1:38" ht="12.75">
      <c r="A781" s="89">
        <v>25</v>
      </c>
      <c r="B781" s="89">
        <v>49</v>
      </c>
      <c r="C781" s="96">
        <v>0.28999999999999998</v>
      </c>
      <c r="D781" s="96">
        <v>0.32</v>
      </c>
      <c r="E781" s="97">
        <v>3.3</v>
      </c>
      <c r="F781" s="102">
        <f t="shared" si="325"/>
        <v>0.24110349169515716</v>
      </c>
      <c r="G781" s="89">
        <v>18</v>
      </c>
      <c r="H781" s="103">
        <f t="shared" si="329"/>
        <v>30.666666666666668</v>
      </c>
      <c r="I781" s="103">
        <f t="shared" si="330"/>
        <v>0.99375000000000013</v>
      </c>
      <c r="J781" s="89" t="s">
        <v>74</v>
      </c>
      <c r="K781" s="89">
        <v>6</v>
      </c>
      <c r="L781" s="105">
        <f t="shared" si="326"/>
        <v>3.3</v>
      </c>
      <c r="M781" s="89">
        <v>2.65</v>
      </c>
      <c r="R781" s="89">
        <v>0.65</v>
      </c>
      <c r="X781" s="106">
        <f t="shared" si="344"/>
        <v>1.0163999999999999E-2</v>
      </c>
      <c r="Y781" s="106">
        <f t="shared" si="331"/>
        <v>6.6250000000000007E-3</v>
      </c>
      <c r="Z781" s="106">
        <f t="shared" si="332"/>
        <v>0</v>
      </c>
      <c r="AA781" s="106">
        <f t="shared" si="333"/>
        <v>0</v>
      </c>
      <c r="AB781" s="106">
        <f t="shared" si="334"/>
        <v>0</v>
      </c>
      <c r="AC781" s="106">
        <f t="shared" si="335"/>
        <v>0</v>
      </c>
      <c r="AD781" s="106">
        <f t="shared" si="336"/>
        <v>0</v>
      </c>
      <c r="AE781" s="106">
        <f t="shared" si="337"/>
        <v>0</v>
      </c>
      <c r="AF781" s="172">
        <f t="shared" si="343"/>
        <v>6.6250000000000007E-3</v>
      </c>
      <c r="AG781" s="106">
        <f t="shared" si="338"/>
        <v>0</v>
      </c>
      <c r="AH781" s="106">
        <f t="shared" si="339"/>
        <v>1.6250000000000001E-3</v>
      </c>
      <c r="AI781" s="106">
        <f t="shared" si="340"/>
        <v>0</v>
      </c>
      <c r="AJ781" s="106">
        <f t="shared" si="341"/>
        <v>0</v>
      </c>
      <c r="AK781" s="106">
        <f t="shared" si="328"/>
        <v>8.2500000000000004E-3</v>
      </c>
      <c r="AL781" s="107">
        <f t="shared" si="342"/>
        <v>6.3798749999999993</v>
      </c>
    </row>
    <row r="782" spans="1:38" ht="12.75">
      <c r="A782" s="89">
        <v>25</v>
      </c>
      <c r="B782" s="89">
        <v>49</v>
      </c>
      <c r="C782" s="96">
        <v>0.28999999999999998</v>
      </c>
      <c r="D782" s="96">
        <v>0.32</v>
      </c>
      <c r="E782" s="97">
        <v>3.3</v>
      </c>
      <c r="F782" s="102">
        <f t="shared" si="325"/>
        <v>0.24110349169515716</v>
      </c>
      <c r="G782" s="89">
        <v>18</v>
      </c>
      <c r="H782" s="103">
        <f t="shared" si="329"/>
        <v>30.666666666666668</v>
      </c>
      <c r="I782" s="103">
        <f t="shared" si="330"/>
        <v>1.1250000000000002</v>
      </c>
      <c r="J782" s="89" t="s">
        <v>74</v>
      </c>
      <c r="K782" s="89">
        <v>7</v>
      </c>
      <c r="L782" s="105">
        <f t="shared" si="326"/>
        <v>3.3</v>
      </c>
      <c r="M782" s="89">
        <v>3</v>
      </c>
      <c r="R782" s="89">
        <v>0.3</v>
      </c>
      <c r="X782" s="106">
        <f t="shared" si="344"/>
        <v>1.0163999999999999E-2</v>
      </c>
      <c r="Y782" s="106">
        <f t="shared" si="331"/>
        <v>7.5000000000000015E-3</v>
      </c>
      <c r="Z782" s="106">
        <f t="shared" si="332"/>
        <v>0</v>
      </c>
      <c r="AA782" s="106">
        <f t="shared" si="333"/>
        <v>0</v>
      </c>
      <c r="AB782" s="106">
        <f t="shared" si="334"/>
        <v>0</v>
      </c>
      <c r="AC782" s="106">
        <f t="shared" si="335"/>
        <v>0</v>
      </c>
      <c r="AD782" s="106">
        <f t="shared" si="336"/>
        <v>0</v>
      </c>
      <c r="AE782" s="106">
        <f t="shared" si="337"/>
        <v>0</v>
      </c>
      <c r="AF782" s="172">
        <f t="shared" si="343"/>
        <v>7.5000000000000015E-3</v>
      </c>
      <c r="AG782" s="106">
        <f t="shared" si="338"/>
        <v>0</v>
      </c>
      <c r="AH782" s="106">
        <f t="shared" si="339"/>
        <v>7.5000000000000002E-4</v>
      </c>
      <c r="AI782" s="106">
        <f t="shared" si="340"/>
        <v>0</v>
      </c>
      <c r="AJ782" s="106">
        <f t="shared" si="341"/>
        <v>0</v>
      </c>
      <c r="AK782" s="106">
        <f t="shared" si="328"/>
        <v>8.2500000000000004E-3</v>
      </c>
      <c r="AL782" s="107">
        <f t="shared" si="342"/>
        <v>7.2224999999999993</v>
      </c>
    </row>
    <row r="783" spans="1:38" ht="12.75">
      <c r="A783" s="89">
        <v>25</v>
      </c>
      <c r="B783" s="89">
        <v>49</v>
      </c>
      <c r="C783" s="96">
        <v>0.28999999999999998</v>
      </c>
      <c r="D783" s="96">
        <v>0.32</v>
      </c>
      <c r="E783" s="97">
        <v>3.3</v>
      </c>
      <c r="F783" s="102">
        <f t="shared" si="325"/>
        <v>0.24110349169515716</v>
      </c>
      <c r="G783" s="89">
        <v>18</v>
      </c>
      <c r="H783" s="103">
        <f t="shared" si="329"/>
        <v>30.666666666666668</v>
      </c>
      <c r="I783" s="103">
        <f t="shared" si="330"/>
        <v>1.1025</v>
      </c>
      <c r="J783" s="89" t="s">
        <v>74</v>
      </c>
      <c r="K783" s="89">
        <v>8</v>
      </c>
      <c r="L783" s="105">
        <f t="shared" si="326"/>
        <v>3.3</v>
      </c>
      <c r="M783" s="89">
        <v>2.94</v>
      </c>
      <c r="R783" s="89">
        <v>0.36</v>
      </c>
      <c r="X783" s="106">
        <f t="shared" si="344"/>
        <v>1.0163999999999999E-2</v>
      </c>
      <c r="Y783" s="106">
        <f t="shared" si="331"/>
        <v>7.3499999999999998E-3</v>
      </c>
      <c r="Z783" s="106">
        <f t="shared" si="332"/>
        <v>0</v>
      </c>
      <c r="AA783" s="106">
        <f t="shared" si="333"/>
        <v>0</v>
      </c>
      <c r="AB783" s="106">
        <f t="shared" si="334"/>
        <v>0</v>
      </c>
      <c r="AC783" s="106">
        <f t="shared" si="335"/>
        <v>0</v>
      </c>
      <c r="AD783" s="106">
        <f t="shared" si="336"/>
        <v>0</v>
      </c>
      <c r="AE783" s="106">
        <f t="shared" si="337"/>
        <v>0</v>
      </c>
      <c r="AF783" s="172">
        <f t="shared" si="343"/>
        <v>7.3499999999999998E-3</v>
      </c>
      <c r="AG783" s="106">
        <f t="shared" si="338"/>
        <v>0</v>
      </c>
      <c r="AH783" s="106">
        <f t="shared" si="339"/>
        <v>8.9999999999999998E-4</v>
      </c>
      <c r="AI783" s="106">
        <f t="shared" si="340"/>
        <v>0</v>
      </c>
      <c r="AJ783" s="106">
        <f t="shared" si="341"/>
        <v>0</v>
      </c>
      <c r="AK783" s="106">
        <f t="shared" si="328"/>
        <v>8.2500000000000004E-3</v>
      </c>
      <c r="AL783" s="107">
        <f t="shared" si="342"/>
        <v>7.0780499999999993</v>
      </c>
    </row>
    <row r="784" spans="1:38" ht="12.75">
      <c r="A784" s="89">
        <v>25</v>
      </c>
      <c r="B784" s="89">
        <v>49</v>
      </c>
      <c r="C784" s="96">
        <v>0.28999999999999998</v>
      </c>
      <c r="D784" s="96">
        <v>0.32</v>
      </c>
      <c r="E784" s="97">
        <v>3.3</v>
      </c>
      <c r="F784" s="102">
        <f t="shared" si="325"/>
        <v>0.24110349169515716</v>
      </c>
      <c r="G784" s="89">
        <v>18</v>
      </c>
      <c r="H784" s="103">
        <f t="shared" si="329"/>
        <v>30.666666666666668</v>
      </c>
      <c r="I784" s="103">
        <f t="shared" si="330"/>
        <v>0.88593750000000004</v>
      </c>
      <c r="J784" s="89" t="s">
        <v>77</v>
      </c>
      <c r="K784" s="89">
        <v>1</v>
      </c>
      <c r="L784" s="105">
        <f t="shared" si="326"/>
        <v>3.15</v>
      </c>
      <c r="P784" s="89">
        <v>3.15</v>
      </c>
      <c r="X784" s="106">
        <f t="shared" si="344"/>
        <v>7.3206E-3</v>
      </c>
      <c r="Y784" s="106">
        <f t="shared" si="331"/>
        <v>0</v>
      </c>
      <c r="Z784" s="106">
        <f t="shared" si="332"/>
        <v>0</v>
      </c>
      <c r="AA784" s="106">
        <f t="shared" si="333"/>
        <v>0</v>
      </c>
      <c r="AB784" s="106">
        <f t="shared" si="334"/>
        <v>5.90625E-3</v>
      </c>
      <c r="AC784" s="106">
        <f t="shared" si="335"/>
        <v>0</v>
      </c>
      <c r="AD784" s="106">
        <f t="shared" si="336"/>
        <v>0</v>
      </c>
      <c r="AE784" s="106">
        <f t="shared" si="337"/>
        <v>0</v>
      </c>
      <c r="AF784" s="172">
        <f t="shared" si="343"/>
        <v>5.90625E-3</v>
      </c>
      <c r="AG784" s="106">
        <f t="shared" si="338"/>
        <v>0</v>
      </c>
      <c r="AH784" s="106">
        <f t="shared" si="339"/>
        <v>0</v>
      </c>
      <c r="AI784" s="106">
        <f t="shared" si="340"/>
        <v>0</v>
      </c>
      <c r="AJ784" s="106">
        <f t="shared" si="341"/>
        <v>0</v>
      </c>
      <c r="AK784" s="106">
        <f t="shared" si="328"/>
        <v>5.90625E-3</v>
      </c>
      <c r="AL784" s="107">
        <f t="shared" si="342"/>
        <v>4.7663437499999999</v>
      </c>
    </row>
    <row r="785" spans="1:38" ht="12.75">
      <c r="A785" s="89">
        <v>25</v>
      </c>
      <c r="B785" s="89">
        <v>49</v>
      </c>
      <c r="C785" s="96">
        <v>0.28999999999999998</v>
      </c>
      <c r="D785" s="96">
        <v>0.32</v>
      </c>
      <c r="E785" s="97">
        <v>3.3</v>
      </c>
      <c r="F785" s="102">
        <f t="shared" si="325"/>
        <v>0.24110349169515716</v>
      </c>
      <c r="G785" s="89">
        <v>18</v>
      </c>
      <c r="H785" s="103">
        <f t="shared" si="329"/>
        <v>30.666666666666668</v>
      </c>
      <c r="I785" s="103">
        <f t="shared" si="330"/>
        <v>0.8493750000000001</v>
      </c>
      <c r="J785" s="89" t="s">
        <v>77</v>
      </c>
      <c r="K785" s="89">
        <v>2</v>
      </c>
      <c r="L785" s="105">
        <f t="shared" si="326"/>
        <v>3.3</v>
      </c>
      <c r="M785" s="89">
        <v>3.02</v>
      </c>
      <c r="R785" s="89">
        <v>0.28000000000000003</v>
      </c>
      <c r="X785" s="106">
        <f t="shared" si="344"/>
        <v>7.6692000000000001E-3</v>
      </c>
      <c r="Y785" s="106">
        <f t="shared" si="331"/>
        <v>5.6625000000000009E-3</v>
      </c>
      <c r="Z785" s="106">
        <f t="shared" si="332"/>
        <v>0</v>
      </c>
      <c r="AA785" s="106">
        <f t="shared" si="333"/>
        <v>0</v>
      </c>
      <c r="AB785" s="106">
        <f t="shared" si="334"/>
        <v>0</v>
      </c>
      <c r="AC785" s="106">
        <f t="shared" si="335"/>
        <v>0</v>
      </c>
      <c r="AD785" s="106">
        <f t="shared" si="336"/>
        <v>0</v>
      </c>
      <c r="AE785" s="106">
        <f t="shared" si="337"/>
        <v>0</v>
      </c>
      <c r="AF785" s="172">
        <f t="shared" si="343"/>
        <v>5.6625000000000009E-3</v>
      </c>
      <c r="AG785" s="106">
        <f t="shared" si="338"/>
        <v>0</v>
      </c>
      <c r="AH785" s="106">
        <f t="shared" si="339"/>
        <v>5.2500000000000008E-4</v>
      </c>
      <c r="AI785" s="106">
        <f t="shared" si="340"/>
        <v>0</v>
      </c>
      <c r="AJ785" s="106">
        <f t="shared" si="341"/>
        <v>0</v>
      </c>
      <c r="AK785" s="106">
        <f t="shared" si="328"/>
        <v>6.1875000000000003E-3</v>
      </c>
      <c r="AL785" s="107">
        <f t="shared" si="342"/>
        <v>5.3850375000000001</v>
      </c>
    </row>
    <row r="786" spans="1:38" ht="12.75">
      <c r="A786" s="89">
        <v>25</v>
      </c>
      <c r="B786" s="89">
        <v>49</v>
      </c>
      <c r="C786" s="96">
        <v>0.28999999999999998</v>
      </c>
      <c r="D786" s="96">
        <v>0.32</v>
      </c>
      <c r="E786" s="97">
        <v>3.3</v>
      </c>
      <c r="F786" s="102">
        <f t="shared" si="325"/>
        <v>0.24110349169515716</v>
      </c>
      <c r="G786" s="89">
        <v>18</v>
      </c>
      <c r="H786" s="103">
        <f t="shared" si="329"/>
        <v>30.666666666666668</v>
      </c>
      <c r="I786" s="103">
        <f t="shared" si="330"/>
        <v>1.1812499999999999</v>
      </c>
      <c r="J786" s="89" t="s">
        <v>78</v>
      </c>
      <c r="K786" s="89">
        <v>1</v>
      </c>
      <c r="L786" s="105">
        <f t="shared" si="326"/>
        <v>3.15</v>
      </c>
      <c r="P786" s="89">
        <v>3.15</v>
      </c>
      <c r="W786" s="89" t="s">
        <v>111</v>
      </c>
      <c r="X786" s="106">
        <f t="shared" si="344"/>
        <v>8.8451999999999992E-3</v>
      </c>
      <c r="Y786" s="106">
        <f t="shared" si="331"/>
        <v>0</v>
      </c>
      <c r="Z786" s="106">
        <f t="shared" si="332"/>
        <v>0</v>
      </c>
      <c r="AA786" s="106">
        <f t="shared" si="333"/>
        <v>0</v>
      </c>
      <c r="AB786" s="106">
        <f t="shared" si="334"/>
        <v>7.8750000000000001E-3</v>
      </c>
      <c r="AC786" s="106">
        <f t="shared" si="335"/>
        <v>0</v>
      </c>
      <c r="AD786" s="106">
        <f t="shared" si="336"/>
        <v>0</v>
      </c>
      <c r="AE786" s="106">
        <f t="shared" si="337"/>
        <v>0</v>
      </c>
      <c r="AF786" s="172">
        <f t="shared" si="343"/>
        <v>7.8750000000000001E-3</v>
      </c>
      <c r="AG786" s="106">
        <f t="shared" si="338"/>
        <v>0</v>
      </c>
      <c r="AH786" s="106">
        <f t="shared" si="339"/>
        <v>0</v>
      </c>
      <c r="AI786" s="106">
        <f t="shared" si="340"/>
        <v>0</v>
      </c>
      <c r="AJ786" s="106">
        <f t="shared" si="341"/>
        <v>0</v>
      </c>
      <c r="AK786" s="106">
        <f t="shared" si="328"/>
        <v>7.8750000000000001E-3</v>
      </c>
      <c r="AL786" s="107">
        <f t="shared" si="342"/>
        <v>6.4496249999999993</v>
      </c>
    </row>
    <row r="787" spans="1:38" ht="12.75">
      <c r="A787" s="89">
        <v>25</v>
      </c>
      <c r="B787" s="89">
        <v>49</v>
      </c>
      <c r="C787" s="96">
        <v>0.28999999999999998</v>
      </c>
      <c r="D787" s="96">
        <v>0.32</v>
      </c>
      <c r="E787" s="97">
        <v>3.3</v>
      </c>
      <c r="F787" s="102">
        <f t="shared" si="325"/>
        <v>0.24110349169515716</v>
      </c>
      <c r="G787" s="89">
        <v>18</v>
      </c>
      <c r="H787" s="103">
        <f t="shared" si="329"/>
        <v>30.666666666666668</v>
      </c>
      <c r="I787" s="103">
        <f t="shared" si="330"/>
        <v>1.1512500000000001</v>
      </c>
      <c r="J787" s="89" t="s">
        <v>78</v>
      </c>
      <c r="K787" s="89">
        <v>2</v>
      </c>
      <c r="L787" s="105">
        <f t="shared" si="326"/>
        <v>3.3</v>
      </c>
      <c r="M787" s="89">
        <v>3.07</v>
      </c>
      <c r="R787" s="89">
        <v>0.23</v>
      </c>
      <c r="X787" s="106">
        <f t="shared" si="344"/>
        <v>9.2663999999999993E-3</v>
      </c>
      <c r="Y787" s="106">
        <f t="shared" si="331"/>
        <v>7.6750000000000004E-3</v>
      </c>
      <c r="Z787" s="106">
        <f t="shared" si="332"/>
        <v>0</v>
      </c>
      <c r="AA787" s="106">
        <f t="shared" si="333"/>
        <v>0</v>
      </c>
      <c r="AB787" s="106">
        <f t="shared" si="334"/>
        <v>0</v>
      </c>
      <c r="AC787" s="106">
        <f t="shared" si="335"/>
        <v>0</v>
      </c>
      <c r="AD787" s="106">
        <f t="shared" si="336"/>
        <v>0</v>
      </c>
      <c r="AE787" s="106">
        <f t="shared" si="337"/>
        <v>0</v>
      </c>
      <c r="AF787" s="172">
        <f t="shared" si="343"/>
        <v>7.6750000000000004E-3</v>
      </c>
      <c r="AG787" s="106">
        <f t="shared" si="338"/>
        <v>0</v>
      </c>
      <c r="AH787" s="106">
        <f t="shared" si="339"/>
        <v>5.750000000000001E-4</v>
      </c>
      <c r="AI787" s="106">
        <f t="shared" si="340"/>
        <v>0</v>
      </c>
      <c r="AJ787" s="106">
        <f t="shared" si="341"/>
        <v>0</v>
      </c>
      <c r="AK787" s="106">
        <f t="shared" si="328"/>
        <v>8.2500000000000004E-3</v>
      </c>
      <c r="AL787" s="107">
        <f t="shared" si="342"/>
        <v>7.3910249999999991</v>
      </c>
    </row>
    <row r="788" spans="1:38" ht="12.75">
      <c r="A788" s="89">
        <v>25</v>
      </c>
      <c r="B788" s="89">
        <v>49</v>
      </c>
      <c r="C788" s="96">
        <v>0.28999999999999998</v>
      </c>
      <c r="D788" s="96">
        <v>0.32</v>
      </c>
      <c r="E788" s="97">
        <v>3.3</v>
      </c>
      <c r="F788" s="102">
        <f t="shared" si="325"/>
        <v>0.24110349169515716</v>
      </c>
      <c r="G788" s="89">
        <v>18</v>
      </c>
      <c r="H788" s="103">
        <f t="shared" si="329"/>
        <v>30.666666666666668</v>
      </c>
      <c r="I788" s="103">
        <f t="shared" si="330"/>
        <v>0.92249999999999999</v>
      </c>
      <c r="J788" s="89" t="s">
        <v>78</v>
      </c>
      <c r="K788" s="89">
        <v>3</v>
      </c>
      <c r="L788" s="105">
        <f t="shared" si="326"/>
        <v>2.77</v>
      </c>
      <c r="M788" s="89">
        <v>2.46</v>
      </c>
      <c r="R788" s="89">
        <v>0.31</v>
      </c>
      <c r="X788" s="106">
        <f t="shared" si="344"/>
        <v>7.7781600000000001E-3</v>
      </c>
      <c r="Y788" s="106">
        <f t="shared" si="331"/>
        <v>6.1500000000000001E-3</v>
      </c>
      <c r="Z788" s="106">
        <f t="shared" si="332"/>
        <v>0</v>
      </c>
      <c r="AA788" s="106">
        <f t="shared" si="333"/>
        <v>0</v>
      </c>
      <c r="AB788" s="106">
        <f t="shared" si="334"/>
        <v>0</v>
      </c>
      <c r="AC788" s="106">
        <f t="shared" si="335"/>
        <v>0</v>
      </c>
      <c r="AD788" s="106">
        <f t="shared" si="336"/>
        <v>0</v>
      </c>
      <c r="AE788" s="106">
        <f t="shared" si="337"/>
        <v>0</v>
      </c>
      <c r="AF788" s="172">
        <f t="shared" si="343"/>
        <v>6.1500000000000001E-3</v>
      </c>
      <c r="AG788" s="106">
        <f t="shared" si="338"/>
        <v>0</v>
      </c>
      <c r="AH788" s="106">
        <f t="shared" si="339"/>
        <v>7.7500000000000008E-4</v>
      </c>
      <c r="AI788" s="106">
        <f t="shared" si="340"/>
        <v>0</v>
      </c>
      <c r="AJ788" s="106">
        <f t="shared" si="341"/>
        <v>0</v>
      </c>
      <c r="AK788" s="106">
        <f t="shared" si="328"/>
        <v>6.9250000000000006E-3</v>
      </c>
      <c r="AL788" s="107">
        <f t="shared" si="342"/>
        <v>5.9224499999999995</v>
      </c>
    </row>
    <row r="789" spans="1:38" ht="12.75">
      <c r="A789" s="89">
        <v>25</v>
      </c>
      <c r="B789" s="89">
        <v>49</v>
      </c>
      <c r="C789" s="96">
        <v>0.28999999999999998</v>
      </c>
      <c r="D789" s="96">
        <v>0.32</v>
      </c>
      <c r="E789" s="97">
        <v>3.3</v>
      </c>
      <c r="F789" s="102">
        <f t="shared" si="325"/>
        <v>0.24110349169515716</v>
      </c>
      <c r="G789" s="89">
        <v>18</v>
      </c>
      <c r="H789" s="103">
        <f t="shared" si="329"/>
        <v>30.666666666666668</v>
      </c>
      <c r="I789" s="103">
        <f t="shared" si="330"/>
        <v>1.2375</v>
      </c>
      <c r="J789" s="89" t="s">
        <v>78</v>
      </c>
      <c r="K789" s="89">
        <v>4</v>
      </c>
      <c r="L789" s="105">
        <f t="shared" si="326"/>
        <v>3.3</v>
      </c>
      <c r="M789" s="89">
        <v>3.3</v>
      </c>
      <c r="X789" s="106">
        <f t="shared" si="344"/>
        <v>9.2663999999999993E-3</v>
      </c>
      <c r="Y789" s="106">
        <f t="shared" si="331"/>
        <v>8.2500000000000004E-3</v>
      </c>
      <c r="Z789" s="106">
        <f t="shared" si="332"/>
        <v>0</v>
      </c>
      <c r="AA789" s="106">
        <f t="shared" si="333"/>
        <v>0</v>
      </c>
      <c r="AB789" s="106">
        <f t="shared" si="334"/>
        <v>0</v>
      </c>
      <c r="AC789" s="106">
        <f t="shared" si="335"/>
        <v>0</v>
      </c>
      <c r="AD789" s="106">
        <f t="shared" si="336"/>
        <v>0</v>
      </c>
      <c r="AE789" s="106">
        <f t="shared" si="337"/>
        <v>0</v>
      </c>
      <c r="AF789" s="172">
        <f t="shared" si="343"/>
        <v>8.2500000000000004E-3</v>
      </c>
      <c r="AG789" s="106">
        <f t="shared" si="338"/>
        <v>0</v>
      </c>
      <c r="AH789" s="106">
        <f t="shared" si="339"/>
        <v>0</v>
      </c>
      <c r="AI789" s="106">
        <f t="shared" si="340"/>
        <v>0</v>
      </c>
      <c r="AJ789" s="106">
        <f t="shared" si="341"/>
        <v>0</v>
      </c>
      <c r="AK789" s="106">
        <f t="shared" si="328"/>
        <v>8.2500000000000004E-3</v>
      </c>
      <c r="AL789" s="107">
        <f t="shared" si="342"/>
        <v>7.9447499999999991</v>
      </c>
    </row>
    <row r="790" spans="1:38" ht="12.75">
      <c r="A790" s="89">
        <v>26</v>
      </c>
      <c r="B790" s="89">
        <v>50</v>
      </c>
      <c r="C790" s="96">
        <v>0.32750000000000001</v>
      </c>
      <c r="D790" s="96">
        <v>0.34</v>
      </c>
      <c r="E790" s="97">
        <v>3.14</v>
      </c>
      <c r="F790" s="102">
        <f t="shared" ref="F790:F853" si="345">SUMSQ(AVERAGE(C790:D790)/2)*PI()*E790</f>
        <v>0.27470216244559964</v>
      </c>
      <c r="G790" s="89">
        <v>22</v>
      </c>
      <c r="H790" s="103">
        <f t="shared" si="329"/>
        <v>36</v>
      </c>
      <c r="I790" s="103">
        <f t="shared" si="330"/>
        <v>1.0875000000000001</v>
      </c>
      <c r="J790" s="89" t="s">
        <v>74</v>
      </c>
      <c r="K790" s="89">
        <v>1</v>
      </c>
      <c r="L790" s="105">
        <f t="shared" si="326"/>
        <v>3.14</v>
      </c>
      <c r="M790" s="89">
        <v>1.23</v>
      </c>
      <c r="Q790" s="89">
        <v>0.19</v>
      </c>
      <c r="R790" s="89">
        <v>0.05</v>
      </c>
      <c r="U790" s="89">
        <v>0.92</v>
      </c>
      <c r="V790" s="89">
        <v>0.75</v>
      </c>
      <c r="X790" s="106">
        <f t="shared" si="344"/>
        <v>9.6712000000000013E-3</v>
      </c>
      <c r="Y790" s="106">
        <f t="shared" si="331"/>
        <v>3.075E-3</v>
      </c>
      <c r="Z790" s="106">
        <f t="shared" si="332"/>
        <v>0</v>
      </c>
      <c r="AA790" s="106">
        <f t="shared" si="333"/>
        <v>0</v>
      </c>
      <c r="AB790" s="106">
        <f t="shared" si="334"/>
        <v>0</v>
      </c>
      <c r="AC790" s="106">
        <f t="shared" si="335"/>
        <v>2.3000000000000004E-3</v>
      </c>
      <c r="AD790" s="106">
        <f t="shared" si="336"/>
        <v>1.8750000000000004E-3</v>
      </c>
      <c r="AE790" s="106">
        <f t="shared" si="337"/>
        <v>0</v>
      </c>
      <c r="AF790" s="172">
        <f t="shared" si="343"/>
        <v>7.2500000000000012E-3</v>
      </c>
      <c r="AG790" s="106">
        <f t="shared" si="338"/>
        <v>4.7500000000000011E-4</v>
      </c>
      <c r="AH790" s="106">
        <f t="shared" si="339"/>
        <v>1.2500000000000003E-4</v>
      </c>
      <c r="AI790" s="106">
        <f t="shared" si="340"/>
        <v>0</v>
      </c>
      <c r="AJ790" s="106">
        <f t="shared" si="341"/>
        <v>0</v>
      </c>
      <c r="AK790" s="106">
        <f t="shared" si="328"/>
        <v>7.8500000000000011E-3</v>
      </c>
      <c r="AL790" s="107">
        <f t="shared" si="342"/>
        <v>5.9143500000000007</v>
      </c>
    </row>
    <row r="791" spans="1:38" ht="12.75">
      <c r="A791" s="89">
        <v>26</v>
      </c>
      <c r="B791" s="89">
        <v>50</v>
      </c>
      <c r="C791" s="96">
        <v>0.32750000000000001</v>
      </c>
      <c r="D791" s="96">
        <v>0.34</v>
      </c>
      <c r="E791" s="97">
        <v>3.14</v>
      </c>
      <c r="F791" s="102">
        <f t="shared" si="345"/>
        <v>0.27470216244559964</v>
      </c>
      <c r="G791" s="89">
        <v>22</v>
      </c>
      <c r="H791" s="103">
        <f t="shared" si="329"/>
        <v>36</v>
      </c>
      <c r="I791" s="103">
        <f t="shared" si="330"/>
        <v>1.1775000000000002</v>
      </c>
      <c r="J791" s="89" t="s">
        <v>74</v>
      </c>
      <c r="K791" s="89">
        <v>2</v>
      </c>
      <c r="L791" s="105">
        <f t="shared" si="326"/>
        <v>3.14</v>
      </c>
      <c r="M791" s="89">
        <v>3.14</v>
      </c>
      <c r="X791" s="106">
        <f t="shared" si="344"/>
        <v>9.6712000000000013E-3</v>
      </c>
      <c r="Y791" s="106">
        <f t="shared" si="331"/>
        <v>7.8500000000000011E-3</v>
      </c>
      <c r="Z791" s="106">
        <f t="shared" si="332"/>
        <v>0</v>
      </c>
      <c r="AA791" s="106">
        <f t="shared" si="333"/>
        <v>0</v>
      </c>
      <c r="AB791" s="106">
        <f t="shared" si="334"/>
        <v>0</v>
      </c>
      <c r="AC791" s="106">
        <f t="shared" si="335"/>
        <v>0</v>
      </c>
      <c r="AD791" s="106">
        <f t="shared" si="336"/>
        <v>0</v>
      </c>
      <c r="AE791" s="106">
        <f t="shared" si="337"/>
        <v>0</v>
      </c>
      <c r="AF791" s="172">
        <f t="shared" si="343"/>
        <v>7.8500000000000011E-3</v>
      </c>
      <c r="AG791" s="106">
        <f t="shared" si="338"/>
        <v>0</v>
      </c>
      <c r="AH791" s="106">
        <f t="shared" si="339"/>
        <v>0</v>
      </c>
      <c r="AI791" s="106">
        <f t="shared" si="340"/>
        <v>0</v>
      </c>
      <c r="AJ791" s="106">
        <f t="shared" si="341"/>
        <v>0</v>
      </c>
      <c r="AK791" s="106">
        <f t="shared" si="328"/>
        <v>7.8500000000000011E-3</v>
      </c>
      <c r="AL791" s="107">
        <f t="shared" si="342"/>
        <v>7.5595499999999998</v>
      </c>
    </row>
    <row r="792" spans="1:38" ht="12.75">
      <c r="A792" s="89">
        <v>26</v>
      </c>
      <c r="B792" s="89">
        <v>50</v>
      </c>
      <c r="C792" s="96">
        <v>0.32750000000000001</v>
      </c>
      <c r="D792" s="96">
        <v>0.34</v>
      </c>
      <c r="E792" s="97">
        <v>3.14</v>
      </c>
      <c r="F792" s="102">
        <f t="shared" si="345"/>
        <v>0.27470216244559964</v>
      </c>
      <c r="G792" s="89">
        <v>22</v>
      </c>
      <c r="H792" s="103">
        <f t="shared" si="329"/>
        <v>36</v>
      </c>
      <c r="I792" s="103">
        <f t="shared" si="330"/>
        <v>1.0874999999999999</v>
      </c>
      <c r="J792" s="89" t="s">
        <v>74</v>
      </c>
      <c r="K792" s="89">
        <v>3</v>
      </c>
      <c r="L792" s="105">
        <f t="shared" si="326"/>
        <v>2.9899999999999998</v>
      </c>
      <c r="M792" s="89">
        <v>2.9</v>
      </c>
      <c r="R792" s="89">
        <v>0.09</v>
      </c>
      <c r="X792" s="106">
        <f t="shared" si="344"/>
        <v>9.209199999999999E-3</v>
      </c>
      <c r="Y792" s="106">
        <f t="shared" si="331"/>
        <v>7.2499999999999995E-3</v>
      </c>
      <c r="Z792" s="106">
        <f t="shared" si="332"/>
        <v>0</v>
      </c>
      <c r="AA792" s="106">
        <f t="shared" si="333"/>
        <v>0</v>
      </c>
      <c r="AB792" s="106">
        <f t="shared" si="334"/>
        <v>0</v>
      </c>
      <c r="AC792" s="106">
        <f t="shared" si="335"/>
        <v>0</v>
      </c>
      <c r="AD792" s="106">
        <f t="shared" si="336"/>
        <v>0</v>
      </c>
      <c r="AE792" s="106">
        <f t="shared" si="337"/>
        <v>0</v>
      </c>
      <c r="AF792" s="172">
        <f t="shared" si="343"/>
        <v>7.2499999999999995E-3</v>
      </c>
      <c r="AG792" s="106">
        <f t="shared" si="338"/>
        <v>0</v>
      </c>
      <c r="AH792" s="106">
        <f t="shared" si="339"/>
        <v>2.2499999999999999E-4</v>
      </c>
      <c r="AI792" s="106">
        <f t="shared" si="340"/>
        <v>0</v>
      </c>
      <c r="AJ792" s="106">
        <f t="shared" si="341"/>
        <v>0</v>
      </c>
      <c r="AK792" s="106">
        <f t="shared" si="328"/>
        <v>7.4749999999999999E-3</v>
      </c>
      <c r="AL792" s="107">
        <f t="shared" si="342"/>
        <v>6.981749999999999</v>
      </c>
    </row>
    <row r="793" spans="1:38" ht="12.75">
      <c r="A793" s="89">
        <v>26</v>
      </c>
      <c r="B793" s="89">
        <v>50</v>
      </c>
      <c r="C793" s="96">
        <v>0.32750000000000001</v>
      </c>
      <c r="D793" s="96">
        <v>0.34</v>
      </c>
      <c r="E793" s="97">
        <v>3.14</v>
      </c>
      <c r="F793" s="102">
        <f t="shared" si="345"/>
        <v>0.27470216244559964</v>
      </c>
      <c r="G793" s="89">
        <v>22</v>
      </c>
      <c r="H793" s="103">
        <f t="shared" si="329"/>
        <v>36</v>
      </c>
      <c r="I793" s="103">
        <f t="shared" si="330"/>
        <v>0.98250000000000015</v>
      </c>
      <c r="J793" s="89" t="s">
        <v>74</v>
      </c>
      <c r="K793" s="89">
        <v>4</v>
      </c>
      <c r="L793" s="105">
        <f t="shared" si="326"/>
        <v>3.14</v>
      </c>
      <c r="M793" s="89">
        <v>1.85</v>
      </c>
      <c r="Q793" s="89">
        <v>0.52</v>
      </c>
      <c r="V793" s="89">
        <v>0.77</v>
      </c>
      <c r="X793" s="106">
        <f t="shared" si="344"/>
        <v>9.6712000000000013E-3</v>
      </c>
      <c r="Y793" s="106">
        <f t="shared" si="331"/>
        <v>4.6250000000000006E-3</v>
      </c>
      <c r="Z793" s="106">
        <f t="shared" si="332"/>
        <v>0</v>
      </c>
      <c r="AA793" s="106">
        <f t="shared" si="333"/>
        <v>0</v>
      </c>
      <c r="AB793" s="106">
        <f t="shared" si="334"/>
        <v>0</v>
      </c>
      <c r="AC793" s="106">
        <f t="shared" si="335"/>
        <v>0</v>
      </c>
      <c r="AD793" s="106">
        <f t="shared" si="336"/>
        <v>1.9250000000000005E-3</v>
      </c>
      <c r="AE793" s="106">
        <f t="shared" si="337"/>
        <v>0</v>
      </c>
      <c r="AF793" s="172">
        <f t="shared" si="343"/>
        <v>6.5500000000000011E-3</v>
      </c>
      <c r="AG793" s="106">
        <f t="shared" si="338"/>
        <v>1.3000000000000002E-3</v>
      </c>
      <c r="AH793" s="106">
        <f t="shared" si="339"/>
        <v>0</v>
      </c>
      <c r="AI793" s="106">
        <f t="shared" si="340"/>
        <v>0</v>
      </c>
      <c r="AJ793" s="106">
        <f t="shared" si="341"/>
        <v>0</v>
      </c>
      <c r="AK793" s="106">
        <f t="shared" si="328"/>
        <v>7.8500000000000011E-3</v>
      </c>
      <c r="AL793" s="107">
        <f t="shared" si="342"/>
        <v>5.8918499999999998</v>
      </c>
    </row>
    <row r="794" spans="1:38" ht="12.75">
      <c r="A794" s="89">
        <v>26</v>
      </c>
      <c r="B794" s="89">
        <v>50</v>
      </c>
      <c r="C794" s="96">
        <v>0.32750000000000001</v>
      </c>
      <c r="D794" s="96">
        <v>0.34</v>
      </c>
      <c r="E794" s="97">
        <v>3.14</v>
      </c>
      <c r="F794" s="102">
        <f t="shared" si="345"/>
        <v>0.27470216244559964</v>
      </c>
      <c r="G794" s="89">
        <v>22</v>
      </c>
      <c r="H794" s="103">
        <f t="shared" si="329"/>
        <v>36</v>
      </c>
      <c r="I794" s="103">
        <f t="shared" si="330"/>
        <v>0.97125000000000006</v>
      </c>
      <c r="J794" s="89" t="s">
        <v>74</v>
      </c>
      <c r="K794" s="89">
        <v>5</v>
      </c>
      <c r="L794" s="105">
        <f t="shared" si="326"/>
        <v>3.14</v>
      </c>
      <c r="M794" s="89">
        <v>1.9</v>
      </c>
      <c r="Q794" s="89">
        <v>0.55000000000000004</v>
      </c>
      <c r="V794" s="89">
        <v>0.69</v>
      </c>
      <c r="X794" s="106">
        <f t="shared" si="344"/>
        <v>9.6712000000000013E-3</v>
      </c>
      <c r="Y794" s="106">
        <f t="shared" si="331"/>
        <v>4.7500000000000007E-3</v>
      </c>
      <c r="Z794" s="106">
        <f t="shared" si="332"/>
        <v>0</v>
      </c>
      <c r="AA794" s="106">
        <f t="shared" si="333"/>
        <v>0</v>
      </c>
      <c r="AB794" s="106">
        <f t="shared" si="334"/>
        <v>0</v>
      </c>
      <c r="AC794" s="106">
        <f t="shared" si="335"/>
        <v>0</v>
      </c>
      <c r="AD794" s="106">
        <f t="shared" si="336"/>
        <v>1.725E-3</v>
      </c>
      <c r="AE794" s="106">
        <f t="shared" si="337"/>
        <v>0</v>
      </c>
      <c r="AF794" s="172">
        <f t="shared" si="343"/>
        <v>6.4750000000000007E-3</v>
      </c>
      <c r="AG794" s="106">
        <f t="shared" si="338"/>
        <v>1.3750000000000004E-3</v>
      </c>
      <c r="AH794" s="106">
        <f t="shared" si="339"/>
        <v>0</v>
      </c>
      <c r="AI794" s="106">
        <f t="shared" si="340"/>
        <v>0</v>
      </c>
      <c r="AJ794" s="106">
        <f t="shared" si="341"/>
        <v>0</v>
      </c>
      <c r="AK794" s="106">
        <f t="shared" si="328"/>
        <v>7.8500000000000011E-3</v>
      </c>
      <c r="AL794" s="107">
        <f t="shared" si="342"/>
        <v>5.8628249999999991</v>
      </c>
    </row>
    <row r="795" spans="1:38" ht="12.75">
      <c r="A795" s="89">
        <v>26</v>
      </c>
      <c r="B795" s="89">
        <v>50</v>
      </c>
      <c r="C795" s="96">
        <v>0.32750000000000001</v>
      </c>
      <c r="D795" s="96">
        <v>0.34</v>
      </c>
      <c r="E795" s="97">
        <v>3.14</v>
      </c>
      <c r="F795" s="102">
        <f t="shared" si="345"/>
        <v>0.27470216244559964</v>
      </c>
      <c r="G795" s="89">
        <v>22</v>
      </c>
      <c r="H795" s="103">
        <f t="shared" si="329"/>
        <v>36</v>
      </c>
      <c r="I795" s="103">
        <f t="shared" si="330"/>
        <v>1.0912500000000001</v>
      </c>
      <c r="J795" s="89" t="s">
        <v>74</v>
      </c>
      <c r="K795" s="89">
        <v>6</v>
      </c>
      <c r="L795" s="105">
        <f t="shared" si="326"/>
        <v>3.14</v>
      </c>
      <c r="M795" s="89">
        <v>2.91</v>
      </c>
      <c r="R795" s="89">
        <v>0.23</v>
      </c>
      <c r="X795" s="106">
        <f t="shared" si="344"/>
        <v>9.6712000000000013E-3</v>
      </c>
      <c r="Y795" s="106">
        <f t="shared" si="331"/>
        <v>7.2750000000000011E-3</v>
      </c>
      <c r="Z795" s="106">
        <f t="shared" si="332"/>
        <v>0</v>
      </c>
      <c r="AA795" s="106">
        <f t="shared" si="333"/>
        <v>0</v>
      </c>
      <c r="AB795" s="106">
        <f t="shared" si="334"/>
        <v>0</v>
      </c>
      <c r="AC795" s="106">
        <f t="shared" si="335"/>
        <v>0</v>
      </c>
      <c r="AD795" s="106">
        <f t="shared" si="336"/>
        <v>0</v>
      </c>
      <c r="AE795" s="106">
        <f t="shared" si="337"/>
        <v>0</v>
      </c>
      <c r="AF795" s="172">
        <f t="shared" si="343"/>
        <v>7.2750000000000011E-3</v>
      </c>
      <c r="AG795" s="106">
        <f t="shared" si="338"/>
        <v>0</v>
      </c>
      <c r="AH795" s="106">
        <f t="shared" si="339"/>
        <v>5.750000000000001E-4</v>
      </c>
      <c r="AI795" s="106">
        <f t="shared" si="340"/>
        <v>0</v>
      </c>
      <c r="AJ795" s="106">
        <f t="shared" si="341"/>
        <v>0</v>
      </c>
      <c r="AK795" s="106">
        <f t="shared" si="328"/>
        <v>7.8500000000000011E-3</v>
      </c>
      <c r="AL795" s="107">
        <f t="shared" si="342"/>
        <v>7.0058249999999997</v>
      </c>
    </row>
    <row r="796" spans="1:38" ht="12.75">
      <c r="A796" s="89">
        <v>26</v>
      </c>
      <c r="B796" s="89">
        <v>50</v>
      </c>
      <c r="C796" s="96">
        <v>0.32750000000000001</v>
      </c>
      <c r="D796" s="96">
        <v>0.34</v>
      </c>
      <c r="E796" s="97">
        <v>3.14</v>
      </c>
      <c r="F796" s="102">
        <f t="shared" si="345"/>
        <v>0.27470216244559964</v>
      </c>
      <c r="G796" s="89">
        <v>22</v>
      </c>
      <c r="H796" s="103">
        <f t="shared" si="329"/>
        <v>36</v>
      </c>
      <c r="I796" s="103">
        <f t="shared" si="330"/>
        <v>0.51749999999999996</v>
      </c>
      <c r="J796" s="89" t="s">
        <v>74</v>
      </c>
      <c r="K796" s="89">
        <v>7</v>
      </c>
      <c r="L796" s="105">
        <f t="shared" si="326"/>
        <v>3.1399999999999997</v>
      </c>
      <c r="M796" s="89">
        <v>1.38</v>
      </c>
      <c r="Q796" s="89">
        <v>1.55</v>
      </c>
      <c r="R796" s="89">
        <v>0.21</v>
      </c>
      <c r="X796" s="106">
        <f t="shared" si="344"/>
        <v>9.6711999999999996E-3</v>
      </c>
      <c r="Y796" s="106">
        <f t="shared" si="331"/>
        <v>3.4499999999999999E-3</v>
      </c>
      <c r="Z796" s="106">
        <f t="shared" si="332"/>
        <v>0</v>
      </c>
      <c r="AA796" s="106">
        <f t="shared" si="333"/>
        <v>0</v>
      </c>
      <c r="AB796" s="106">
        <f t="shared" si="334"/>
        <v>0</v>
      </c>
      <c r="AC796" s="106">
        <f t="shared" si="335"/>
        <v>0</v>
      </c>
      <c r="AD796" s="106">
        <f t="shared" si="336"/>
        <v>0</v>
      </c>
      <c r="AE796" s="106">
        <f t="shared" si="337"/>
        <v>0</v>
      </c>
      <c r="AF796" s="172">
        <f t="shared" si="343"/>
        <v>3.4499999999999999E-3</v>
      </c>
      <c r="AG796" s="106">
        <f t="shared" si="338"/>
        <v>3.8750000000000008E-3</v>
      </c>
      <c r="AH796" s="106">
        <f t="shared" si="339"/>
        <v>5.2500000000000008E-4</v>
      </c>
      <c r="AI796" s="106">
        <f t="shared" si="340"/>
        <v>0</v>
      </c>
      <c r="AJ796" s="106">
        <f t="shared" si="341"/>
        <v>0</v>
      </c>
      <c r="AK796" s="106">
        <f t="shared" si="328"/>
        <v>7.8500000000000011E-3</v>
      </c>
      <c r="AL796" s="107">
        <f t="shared" si="342"/>
        <v>3.3223499999999992</v>
      </c>
    </row>
    <row r="797" spans="1:38" ht="12.75">
      <c r="A797" s="89">
        <v>26</v>
      </c>
      <c r="B797" s="89">
        <v>50</v>
      </c>
      <c r="C797" s="96">
        <v>0.32750000000000001</v>
      </c>
      <c r="D797" s="96">
        <v>0.34</v>
      </c>
      <c r="E797" s="97">
        <v>3.14</v>
      </c>
      <c r="F797" s="102">
        <f t="shared" si="345"/>
        <v>0.27470216244559964</v>
      </c>
      <c r="G797" s="89">
        <v>22</v>
      </c>
      <c r="H797" s="103">
        <f t="shared" si="329"/>
        <v>36</v>
      </c>
      <c r="I797" s="103">
        <f t="shared" si="330"/>
        <v>0.88500000000000001</v>
      </c>
      <c r="J797" s="89" t="s">
        <v>74</v>
      </c>
      <c r="K797" s="89">
        <v>8</v>
      </c>
      <c r="L797" s="105">
        <f t="shared" si="326"/>
        <v>2.76</v>
      </c>
      <c r="M797" s="89">
        <v>2.36</v>
      </c>
      <c r="Q797" s="89">
        <v>0.32</v>
      </c>
      <c r="R797" s="89">
        <v>0.08</v>
      </c>
      <c r="X797" s="106">
        <f t="shared" si="344"/>
        <v>8.5008000000000011E-3</v>
      </c>
      <c r="Y797" s="106">
        <f t="shared" si="331"/>
        <v>5.8999999999999999E-3</v>
      </c>
      <c r="Z797" s="106">
        <f t="shared" si="332"/>
        <v>0</v>
      </c>
      <c r="AA797" s="106">
        <f t="shared" si="333"/>
        <v>0</v>
      </c>
      <c r="AB797" s="106">
        <f t="shared" si="334"/>
        <v>0</v>
      </c>
      <c r="AC797" s="106">
        <f t="shared" si="335"/>
        <v>0</v>
      </c>
      <c r="AD797" s="106">
        <f t="shared" si="336"/>
        <v>0</v>
      </c>
      <c r="AE797" s="106">
        <f t="shared" si="337"/>
        <v>0</v>
      </c>
      <c r="AF797" s="172">
        <f t="shared" si="343"/>
        <v>5.8999999999999999E-3</v>
      </c>
      <c r="AG797" s="106">
        <f t="shared" si="338"/>
        <v>8.0000000000000004E-4</v>
      </c>
      <c r="AH797" s="106">
        <f t="shared" si="339"/>
        <v>2.0000000000000001E-4</v>
      </c>
      <c r="AI797" s="106">
        <f t="shared" si="340"/>
        <v>0</v>
      </c>
      <c r="AJ797" s="106">
        <f t="shared" si="341"/>
        <v>0</v>
      </c>
      <c r="AK797" s="106">
        <f t="shared" si="328"/>
        <v>6.8999999999999999E-3</v>
      </c>
      <c r="AL797" s="107">
        <f t="shared" si="342"/>
        <v>5.6816999999999993</v>
      </c>
    </row>
    <row r="798" spans="1:38" ht="12.75">
      <c r="A798" s="89">
        <v>26</v>
      </c>
      <c r="B798" s="89">
        <v>50</v>
      </c>
      <c r="C798" s="96">
        <v>0.32750000000000001</v>
      </c>
      <c r="D798" s="96">
        <v>0.34</v>
      </c>
      <c r="E798" s="97">
        <v>3.14</v>
      </c>
      <c r="F798" s="102">
        <f t="shared" si="345"/>
        <v>0.27470216244559964</v>
      </c>
      <c r="G798" s="89">
        <v>22</v>
      </c>
      <c r="H798" s="103">
        <f t="shared" si="329"/>
        <v>36</v>
      </c>
      <c r="I798" s="103">
        <f t="shared" si="330"/>
        <v>1.0537500000000002</v>
      </c>
      <c r="J798" s="89" t="s">
        <v>74</v>
      </c>
      <c r="K798" s="89">
        <v>9</v>
      </c>
      <c r="L798" s="105">
        <f t="shared" si="326"/>
        <v>2.96</v>
      </c>
      <c r="M798" s="89">
        <v>2.81</v>
      </c>
      <c r="R798" s="89">
        <v>0.15</v>
      </c>
      <c r="X798" s="106">
        <f t="shared" si="344"/>
        <v>9.1167999999999996E-3</v>
      </c>
      <c r="Y798" s="106">
        <f t="shared" si="331"/>
        <v>7.0250000000000009E-3</v>
      </c>
      <c r="Z798" s="106">
        <f t="shared" si="332"/>
        <v>0</v>
      </c>
      <c r="AA798" s="106">
        <f t="shared" si="333"/>
        <v>0</v>
      </c>
      <c r="AB798" s="106">
        <f t="shared" si="334"/>
        <v>0</v>
      </c>
      <c r="AC798" s="106">
        <f t="shared" si="335"/>
        <v>0</v>
      </c>
      <c r="AD798" s="106">
        <f t="shared" si="336"/>
        <v>0</v>
      </c>
      <c r="AE798" s="106">
        <f t="shared" si="337"/>
        <v>0</v>
      </c>
      <c r="AF798" s="172">
        <f t="shared" si="343"/>
        <v>7.0250000000000009E-3</v>
      </c>
      <c r="AG798" s="106">
        <f t="shared" si="338"/>
        <v>0</v>
      </c>
      <c r="AH798" s="106">
        <f t="shared" si="339"/>
        <v>3.7500000000000001E-4</v>
      </c>
      <c r="AI798" s="106">
        <f t="shared" si="340"/>
        <v>0</v>
      </c>
      <c r="AJ798" s="106">
        <f t="shared" si="341"/>
        <v>0</v>
      </c>
      <c r="AK798" s="106">
        <f t="shared" si="328"/>
        <v>7.4000000000000003E-3</v>
      </c>
      <c r="AL798" s="107">
        <f t="shared" si="342"/>
        <v>6.7650749999999995</v>
      </c>
    </row>
    <row r="799" spans="1:38" ht="12.75">
      <c r="A799" s="89">
        <v>26</v>
      </c>
      <c r="B799" s="89">
        <v>50</v>
      </c>
      <c r="C799" s="96">
        <v>0.32750000000000001</v>
      </c>
      <c r="D799" s="96">
        <v>0.34</v>
      </c>
      <c r="E799" s="97">
        <v>3.14</v>
      </c>
      <c r="F799" s="102">
        <f t="shared" si="345"/>
        <v>0.27470216244559964</v>
      </c>
      <c r="G799" s="89">
        <v>22</v>
      </c>
      <c r="H799" s="103">
        <f t="shared" si="329"/>
        <v>36</v>
      </c>
      <c r="I799" s="103">
        <f t="shared" si="330"/>
        <v>0.67875000000000008</v>
      </c>
      <c r="J799" s="89" t="s">
        <v>74</v>
      </c>
      <c r="K799" s="89">
        <v>10</v>
      </c>
      <c r="L799" s="105">
        <f t="shared" si="326"/>
        <v>3.14</v>
      </c>
      <c r="M799" s="89">
        <v>1.1399999999999999</v>
      </c>
      <c r="Q799" s="89">
        <v>1.23</v>
      </c>
      <c r="R799" s="89">
        <v>0.1</v>
      </c>
      <c r="V799" s="89">
        <v>0.67</v>
      </c>
      <c r="X799" s="106">
        <f t="shared" si="344"/>
        <v>9.6712000000000013E-3</v>
      </c>
      <c r="Y799" s="106">
        <f t="shared" si="331"/>
        <v>2.8500000000000001E-3</v>
      </c>
      <c r="Z799" s="106">
        <f t="shared" si="332"/>
        <v>0</v>
      </c>
      <c r="AA799" s="106">
        <f t="shared" si="333"/>
        <v>0</v>
      </c>
      <c r="AB799" s="106">
        <f t="shared" si="334"/>
        <v>0</v>
      </c>
      <c r="AC799" s="106">
        <f t="shared" si="335"/>
        <v>0</v>
      </c>
      <c r="AD799" s="106">
        <f t="shared" si="336"/>
        <v>1.6750000000000003E-3</v>
      </c>
      <c r="AE799" s="106">
        <f t="shared" si="337"/>
        <v>0</v>
      </c>
      <c r="AF799" s="172">
        <f t="shared" si="343"/>
        <v>4.5250000000000004E-3</v>
      </c>
      <c r="AG799" s="106">
        <f t="shared" si="338"/>
        <v>3.075E-3</v>
      </c>
      <c r="AH799" s="106">
        <f t="shared" si="339"/>
        <v>2.5000000000000006E-4</v>
      </c>
      <c r="AI799" s="106">
        <f t="shared" si="340"/>
        <v>0</v>
      </c>
      <c r="AJ799" s="106">
        <f t="shared" si="341"/>
        <v>0</v>
      </c>
      <c r="AK799" s="106">
        <f t="shared" si="328"/>
        <v>7.8500000000000011E-3</v>
      </c>
      <c r="AL799" s="107">
        <f t="shared" si="342"/>
        <v>3.9957749999999996</v>
      </c>
    </row>
    <row r="800" spans="1:38" ht="12.75">
      <c r="A800" s="89">
        <v>26</v>
      </c>
      <c r="B800" s="89">
        <v>50</v>
      </c>
      <c r="C800" s="96">
        <v>0.32750000000000001</v>
      </c>
      <c r="D800" s="96">
        <v>0.34</v>
      </c>
      <c r="E800" s="97">
        <v>3.14</v>
      </c>
      <c r="F800" s="102">
        <f t="shared" si="345"/>
        <v>0.27470216244559964</v>
      </c>
      <c r="G800" s="89">
        <v>22</v>
      </c>
      <c r="H800" s="103">
        <f t="shared" si="329"/>
        <v>36</v>
      </c>
      <c r="I800" s="103">
        <f t="shared" si="330"/>
        <v>1.1775000000000002</v>
      </c>
      <c r="J800" s="89" t="s">
        <v>78</v>
      </c>
      <c r="K800" s="89">
        <v>1</v>
      </c>
      <c r="L800" s="105">
        <f t="shared" si="326"/>
        <v>3.14</v>
      </c>
      <c r="M800" s="89">
        <v>3.14</v>
      </c>
      <c r="X800" s="106">
        <f t="shared" si="344"/>
        <v>8.8171200000000012E-3</v>
      </c>
      <c r="Y800" s="106">
        <f t="shared" si="331"/>
        <v>7.8500000000000011E-3</v>
      </c>
      <c r="Z800" s="106">
        <f t="shared" si="332"/>
        <v>0</v>
      </c>
      <c r="AA800" s="106">
        <f t="shared" si="333"/>
        <v>0</v>
      </c>
      <c r="AB800" s="106">
        <f t="shared" si="334"/>
        <v>0</v>
      </c>
      <c r="AC800" s="106">
        <f t="shared" si="335"/>
        <v>0</v>
      </c>
      <c r="AD800" s="106">
        <f t="shared" si="336"/>
        <v>0</v>
      </c>
      <c r="AE800" s="106">
        <f t="shared" si="337"/>
        <v>0</v>
      </c>
      <c r="AF800" s="172">
        <f t="shared" si="343"/>
        <v>7.8500000000000011E-3</v>
      </c>
      <c r="AG800" s="106">
        <f t="shared" si="338"/>
        <v>0</v>
      </c>
      <c r="AH800" s="106">
        <f t="shared" si="339"/>
        <v>0</v>
      </c>
      <c r="AI800" s="106">
        <f t="shared" si="340"/>
        <v>0</v>
      </c>
      <c r="AJ800" s="106">
        <f t="shared" si="341"/>
        <v>0</v>
      </c>
      <c r="AK800" s="106">
        <f t="shared" si="328"/>
        <v>7.8500000000000011E-3</v>
      </c>
      <c r="AL800" s="107">
        <f t="shared" si="342"/>
        <v>7.5595499999999998</v>
      </c>
    </row>
    <row r="801" spans="1:38" ht="12.75">
      <c r="A801" s="89">
        <v>26</v>
      </c>
      <c r="B801" s="89">
        <v>50</v>
      </c>
      <c r="C801" s="96">
        <v>0.32750000000000001</v>
      </c>
      <c r="D801" s="96">
        <v>0.34</v>
      </c>
      <c r="E801" s="97">
        <v>3.14</v>
      </c>
      <c r="F801" s="102">
        <f t="shared" si="345"/>
        <v>0.27470216244559964</v>
      </c>
      <c r="G801" s="89">
        <v>22</v>
      </c>
      <c r="H801" s="103">
        <f t="shared" si="329"/>
        <v>36</v>
      </c>
      <c r="I801" s="103">
        <f t="shared" si="330"/>
        <v>1.14375</v>
      </c>
      <c r="J801" s="89" t="s">
        <v>78</v>
      </c>
      <c r="K801" s="89">
        <v>2</v>
      </c>
      <c r="L801" s="105">
        <f t="shared" si="326"/>
        <v>3.1399999999999997</v>
      </c>
      <c r="M801" s="89">
        <v>2.15</v>
      </c>
      <c r="N801" s="89">
        <v>0.9</v>
      </c>
      <c r="Q801" s="89">
        <v>0.09</v>
      </c>
      <c r="X801" s="106">
        <f t="shared" si="344"/>
        <v>8.8171199999999995E-3</v>
      </c>
      <c r="Y801" s="106">
        <f t="shared" si="331"/>
        <v>5.3750000000000004E-3</v>
      </c>
      <c r="Z801" s="106">
        <f t="shared" si="332"/>
        <v>2.2500000000000003E-3</v>
      </c>
      <c r="AA801" s="106">
        <f t="shared" si="333"/>
        <v>0</v>
      </c>
      <c r="AB801" s="106">
        <f t="shared" si="334"/>
        <v>0</v>
      </c>
      <c r="AC801" s="106">
        <f t="shared" si="335"/>
        <v>0</v>
      </c>
      <c r="AD801" s="106">
        <f t="shared" si="336"/>
        <v>0</v>
      </c>
      <c r="AE801" s="106">
        <f t="shared" si="337"/>
        <v>0</v>
      </c>
      <c r="AF801" s="172">
        <f t="shared" si="343"/>
        <v>7.6250000000000007E-3</v>
      </c>
      <c r="AG801" s="106">
        <f t="shared" si="338"/>
        <v>2.2499999999999999E-4</v>
      </c>
      <c r="AH801" s="106">
        <f t="shared" si="339"/>
        <v>0</v>
      </c>
      <c r="AI801" s="106">
        <f t="shared" si="340"/>
        <v>0</v>
      </c>
      <c r="AJ801" s="106">
        <f t="shared" si="341"/>
        <v>0</v>
      </c>
      <c r="AK801" s="106">
        <f t="shared" si="328"/>
        <v>7.8500000000000011E-3</v>
      </c>
      <c r="AL801" s="107">
        <f t="shared" si="342"/>
        <v>7.3428749999999994</v>
      </c>
    </row>
    <row r="802" spans="1:38" ht="12.75">
      <c r="A802" s="89">
        <v>26</v>
      </c>
      <c r="B802" s="89">
        <v>50</v>
      </c>
      <c r="C802" s="96">
        <v>0.32750000000000001</v>
      </c>
      <c r="D802" s="96">
        <v>0.34</v>
      </c>
      <c r="E802" s="97">
        <v>3.14</v>
      </c>
      <c r="F802" s="102">
        <f t="shared" si="345"/>
        <v>0.27470216244559964</v>
      </c>
      <c r="G802" s="89">
        <v>22</v>
      </c>
      <c r="H802" s="103">
        <f t="shared" si="329"/>
        <v>36</v>
      </c>
      <c r="I802" s="103">
        <f t="shared" si="330"/>
        <v>0.88875000000000004</v>
      </c>
      <c r="J802" s="89" t="s">
        <v>78</v>
      </c>
      <c r="K802" s="89">
        <v>3</v>
      </c>
      <c r="L802" s="105">
        <f t="shared" si="326"/>
        <v>2.54</v>
      </c>
      <c r="M802" s="89">
        <v>2.37</v>
      </c>
      <c r="R802" s="89">
        <v>0.17</v>
      </c>
      <c r="X802" s="106">
        <f t="shared" si="344"/>
        <v>7.1323200000000002E-3</v>
      </c>
      <c r="Y802" s="106">
        <f t="shared" si="331"/>
        <v>5.9250000000000006E-3</v>
      </c>
      <c r="Z802" s="106">
        <f t="shared" si="332"/>
        <v>0</v>
      </c>
      <c r="AA802" s="106">
        <f t="shared" si="333"/>
        <v>0</v>
      </c>
      <c r="AB802" s="106">
        <f t="shared" si="334"/>
        <v>0</v>
      </c>
      <c r="AC802" s="106">
        <f t="shared" si="335"/>
        <v>0</v>
      </c>
      <c r="AD802" s="106">
        <f t="shared" si="336"/>
        <v>0</v>
      </c>
      <c r="AE802" s="106">
        <f t="shared" si="337"/>
        <v>0</v>
      </c>
      <c r="AF802" s="172">
        <f t="shared" si="343"/>
        <v>5.9250000000000006E-3</v>
      </c>
      <c r="AG802" s="106">
        <f t="shared" si="338"/>
        <v>0</v>
      </c>
      <c r="AH802" s="106">
        <f t="shared" si="339"/>
        <v>4.2500000000000003E-4</v>
      </c>
      <c r="AI802" s="106">
        <f t="shared" si="340"/>
        <v>0</v>
      </c>
      <c r="AJ802" s="106">
        <f t="shared" si="341"/>
        <v>0</v>
      </c>
      <c r="AK802" s="106">
        <f t="shared" si="328"/>
        <v>6.3500000000000006E-3</v>
      </c>
      <c r="AL802" s="107">
        <f t="shared" si="342"/>
        <v>5.705775</v>
      </c>
    </row>
    <row r="803" spans="1:38" ht="12.75">
      <c r="A803" s="89">
        <v>26</v>
      </c>
      <c r="B803" s="89">
        <v>50</v>
      </c>
      <c r="C803" s="96">
        <v>0.32750000000000001</v>
      </c>
      <c r="D803" s="96">
        <v>0.34</v>
      </c>
      <c r="E803" s="97">
        <v>3.14</v>
      </c>
      <c r="F803" s="102">
        <f t="shared" si="345"/>
        <v>0.27470216244559964</v>
      </c>
      <c r="G803" s="89">
        <v>22</v>
      </c>
      <c r="H803" s="103">
        <f t="shared" si="329"/>
        <v>36</v>
      </c>
      <c r="I803" s="103">
        <f t="shared" si="330"/>
        <v>1.1287500000000001</v>
      </c>
      <c r="J803" s="89" t="s">
        <v>78</v>
      </c>
      <c r="K803" s="89">
        <v>4</v>
      </c>
      <c r="L803" s="105">
        <f t="shared" si="326"/>
        <v>3.1399999999999997</v>
      </c>
      <c r="M803" s="89">
        <v>1.82</v>
      </c>
      <c r="N803" s="89">
        <v>1.19</v>
      </c>
      <c r="Q803" s="89">
        <v>0.13</v>
      </c>
      <c r="X803" s="106">
        <f t="shared" si="344"/>
        <v>8.8171199999999995E-3</v>
      </c>
      <c r="Y803" s="106">
        <f t="shared" si="331"/>
        <v>4.5500000000000011E-3</v>
      </c>
      <c r="Z803" s="106">
        <f t="shared" si="332"/>
        <v>2.9750000000000002E-3</v>
      </c>
      <c r="AA803" s="106">
        <f t="shared" si="333"/>
        <v>0</v>
      </c>
      <c r="AB803" s="106">
        <f t="shared" si="334"/>
        <v>0</v>
      </c>
      <c r="AC803" s="106">
        <f t="shared" si="335"/>
        <v>0</v>
      </c>
      <c r="AD803" s="106">
        <f t="shared" si="336"/>
        <v>0</v>
      </c>
      <c r="AE803" s="106">
        <f t="shared" si="337"/>
        <v>0</v>
      </c>
      <c r="AF803" s="172">
        <f t="shared" si="343"/>
        <v>7.5250000000000013E-3</v>
      </c>
      <c r="AG803" s="106">
        <f t="shared" si="338"/>
        <v>3.2500000000000004E-4</v>
      </c>
      <c r="AH803" s="106">
        <f t="shared" si="339"/>
        <v>0</v>
      </c>
      <c r="AI803" s="106">
        <f t="shared" si="340"/>
        <v>0</v>
      </c>
      <c r="AJ803" s="106">
        <f t="shared" si="341"/>
        <v>0</v>
      </c>
      <c r="AK803" s="106">
        <f t="shared" si="328"/>
        <v>7.8500000000000011E-3</v>
      </c>
      <c r="AL803" s="107">
        <f t="shared" si="342"/>
        <v>7.2465749999999991</v>
      </c>
    </row>
    <row r="804" spans="1:38" ht="12.75">
      <c r="A804" s="89">
        <v>26</v>
      </c>
      <c r="B804" s="89">
        <v>50</v>
      </c>
      <c r="C804" s="96">
        <v>0.32750000000000001</v>
      </c>
      <c r="D804" s="96">
        <v>0.34</v>
      </c>
      <c r="E804" s="97">
        <v>3.14</v>
      </c>
      <c r="F804" s="102">
        <f t="shared" si="345"/>
        <v>0.27470216244559964</v>
      </c>
      <c r="G804" s="89">
        <v>22</v>
      </c>
      <c r="H804" s="103">
        <f t="shared" si="329"/>
        <v>36</v>
      </c>
      <c r="I804" s="103">
        <f t="shared" si="330"/>
        <v>1.1625000000000003</v>
      </c>
      <c r="J804" s="89" t="s">
        <v>78</v>
      </c>
      <c r="K804" s="89">
        <v>5</v>
      </c>
      <c r="L804" s="105">
        <f t="shared" si="326"/>
        <v>3.14</v>
      </c>
      <c r="M804" s="89">
        <v>3.1</v>
      </c>
      <c r="Q804" s="89">
        <v>0.04</v>
      </c>
      <c r="X804" s="106">
        <f t="shared" si="344"/>
        <v>8.8171200000000012E-3</v>
      </c>
      <c r="Y804" s="106">
        <f t="shared" si="331"/>
        <v>7.7500000000000017E-3</v>
      </c>
      <c r="Z804" s="106">
        <f t="shared" si="332"/>
        <v>0</v>
      </c>
      <c r="AA804" s="106">
        <f t="shared" si="333"/>
        <v>0</v>
      </c>
      <c r="AB804" s="106">
        <f t="shared" si="334"/>
        <v>0</v>
      </c>
      <c r="AC804" s="106">
        <f t="shared" si="335"/>
        <v>0</v>
      </c>
      <c r="AD804" s="106">
        <f t="shared" si="336"/>
        <v>0</v>
      </c>
      <c r="AE804" s="106">
        <f t="shared" si="337"/>
        <v>0</v>
      </c>
      <c r="AF804" s="172">
        <f t="shared" si="343"/>
        <v>7.7500000000000017E-3</v>
      </c>
      <c r="AG804" s="106">
        <f t="shared" si="338"/>
        <v>1E-4</v>
      </c>
      <c r="AH804" s="106">
        <f t="shared" si="339"/>
        <v>0</v>
      </c>
      <c r="AI804" s="106">
        <f t="shared" si="340"/>
        <v>0</v>
      </c>
      <c r="AJ804" s="106">
        <f t="shared" si="341"/>
        <v>0</v>
      </c>
      <c r="AK804" s="106">
        <f t="shared" si="328"/>
        <v>7.8500000000000011E-3</v>
      </c>
      <c r="AL804" s="107">
        <f t="shared" si="342"/>
        <v>7.4632499999999995</v>
      </c>
    </row>
    <row r="805" spans="1:38" ht="12.75">
      <c r="A805" s="89">
        <v>26</v>
      </c>
      <c r="B805" s="89">
        <v>50</v>
      </c>
      <c r="C805" s="96">
        <v>0.32750000000000001</v>
      </c>
      <c r="D805" s="96">
        <v>0.34</v>
      </c>
      <c r="E805" s="97">
        <v>3.14</v>
      </c>
      <c r="F805" s="102">
        <f t="shared" si="345"/>
        <v>0.27470216244559964</v>
      </c>
      <c r="G805" s="89">
        <v>22</v>
      </c>
      <c r="H805" s="103">
        <f t="shared" si="329"/>
        <v>36</v>
      </c>
      <c r="I805" s="103">
        <f t="shared" si="330"/>
        <v>1.6014000000000002</v>
      </c>
      <c r="J805" s="89" t="s">
        <v>79</v>
      </c>
      <c r="K805" s="89">
        <v>8</v>
      </c>
      <c r="L805" s="97">
        <v>3.14</v>
      </c>
      <c r="X805" s="106">
        <f>L805*VLOOKUP(J805,dimension,2,FALSE)*VLOOKUP(J805,dimension,3,FALSE)*K805</f>
        <v>1.3363840000000002E-2</v>
      </c>
      <c r="Y805" s="106">
        <f t="shared" si="331"/>
        <v>0</v>
      </c>
      <c r="Z805" s="106">
        <f t="shared" si="332"/>
        <v>0</v>
      </c>
      <c r="AA805" s="106">
        <f t="shared" si="333"/>
        <v>0</v>
      </c>
      <c r="AB805" s="106">
        <f t="shared" si="334"/>
        <v>0</v>
      </c>
      <c r="AC805" s="106">
        <f t="shared" si="335"/>
        <v>0</v>
      </c>
      <c r="AD805" s="106">
        <f t="shared" si="336"/>
        <v>0</v>
      </c>
      <c r="AE805" s="106">
        <f t="shared" si="337"/>
        <v>1.0676000000000001E-2</v>
      </c>
      <c r="AF805" s="172">
        <f t="shared" si="343"/>
        <v>1.0676000000000001E-2</v>
      </c>
      <c r="AG805" s="106">
        <f t="shared" si="338"/>
        <v>0</v>
      </c>
      <c r="AH805" s="106">
        <f t="shared" si="339"/>
        <v>0</v>
      </c>
      <c r="AI805" s="106">
        <f t="shared" si="340"/>
        <v>0</v>
      </c>
      <c r="AJ805" s="106">
        <f t="shared" si="341"/>
        <v>0</v>
      </c>
      <c r="AK805" s="106">
        <f>L805*VLOOKUP(J805,dimension,4,FALSE)*VLOOKUP(J805,dimension,5,FALSE)*K805</f>
        <v>1.0676000000000003E-2</v>
      </c>
      <c r="AL805" s="107">
        <f t="shared" si="342"/>
        <v>9.1279800000000026</v>
      </c>
    </row>
    <row r="806" spans="1:38" ht="12.75">
      <c r="A806" s="89">
        <v>26</v>
      </c>
      <c r="B806" s="89">
        <v>51</v>
      </c>
      <c r="C806" s="96">
        <v>0.34</v>
      </c>
      <c r="D806" s="96">
        <v>0.39</v>
      </c>
      <c r="E806" s="97">
        <v>3.2</v>
      </c>
      <c r="F806" s="102">
        <f t="shared" si="345"/>
        <v>0.33483094501960009</v>
      </c>
      <c r="G806" s="89">
        <v>22</v>
      </c>
      <c r="H806" s="103">
        <f t="shared" si="329"/>
        <v>36</v>
      </c>
      <c r="I806" s="103">
        <f t="shared" si="330"/>
        <v>1.2000000000000002</v>
      </c>
      <c r="J806" s="89" t="s">
        <v>74</v>
      </c>
      <c r="K806" s="89">
        <v>1</v>
      </c>
      <c r="L806" s="105">
        <f t="shared" ref="L806:L826" si="346">SUM(M806:V806)</f>
        <v>3.2</v>
      </c>
      <c r="M806" s="89">
        <v>3.2</v>
      </c>
      <c r="X806" s="106">
        <f t="shared" ref="X806:X826" si="347">L806*VLOOKUP(J806,dimension,2,FALSE)*VLOOKUP(J806,dimension,3,FALSE)</f>
        <v>9.8560000000000019E-3</v>
      </c>
      <c r="Y806" s="106">
        <f t="shared" si="331"/>
        <v>8.0000000000000019E-3</v>
      </c>
      <c r="Z806" s="106">
        <f t="shared" si="332"/>
        <v>0</v>
      </c>
      <c r="AA806" s="106">
        <f t="shared" si="333"/>
        <v>0</v>
      </c>
      <c r="AB806" s="106">
        <f t="shared" si="334"/>
        <v>0</v>
      </c>
      <c r="AC806" s="106">
        <f t="shared" si="335"/>
        <v>0</v>
      </c>
      <c r="AD806" s="106">
        <f t="shared" si="336"/>
        <v>0</v>
      </c>
      <c r="AE806" s="106">
        <f t="shared" si="337"/>
        <v>0</v>
      </c>
      <c r="AF806" s="172">
        <f t="shared" si="343"/>
        <v>8.0000000000000019E-3</v>
      </c>
      <c r="AG806" s="106">
        <f t="shared" si="338"/>
        <v>0</v>
      </c>
      <c r="AH806" s="106">
        <f t="shared" si="339"/>
        <v>0</v>
      </c>
      <c r="AI806" s="106">
        <f t="shared" si="340"/>
        <v>0</v>
      </c>
      <c r="AJ806" s="106">
        <f t="shared" si="341"/>
        <v>0</v>
      </c>
      <c r="AK806" s="106">
        <f t="shared" ref="AK806:AK826" si="348">L806*VLOOKUP(J806,dimension,4,FALSE)*VLOOKUP(J806,dimension,5,FALSE)</f>
        <v>8.0000000000000019E-3</v>
      </c>
      <c r="AL806" s="107">
        <f t="shared" si="342"/>
        <v>7.7039999999999997</v>
      </c>
    </row>
    <row r="807" spans="1:38" ht="12.75">
      <c r="A807" s="89">
        <v>26</v>
      </c>
      <c r="B807" s="89">
        <v>51</v>
      </c>
      <c r="C807" s="96">
        <v>0.34</v>
      </c>
      <c r="D807" s="96">
        <v>0.39</v>
      </c>
      <c r="E807" s="97">
        <v>3.2</v>
      </c>
      <c r="F807" s="102">
        <f t="shared" si="345"/>
        <v>0.33483094501960009</v>
      </c>
      <c r="G807" s="89">
        <v>22</v>
      </c>
      <c r="H807" s="103">
        <f t="shared" si="329"/>
        <v>36</v>
      </c>
      <c r="I807" s="103">
        <f t="shared" si="330"/>
        <v>1.2000000000000002</v>
      </c>
      <c r="J807" s="89" t="s">
        <v>74</v>
      </c>
      <c r="K807" s="89">
        <v>2</v>
      </c>
      <c r="L807" s="105">
        <f t="shared" si="346"/>
        <v>3.2</v>
      </c>
      <c r="O807" s="89">
        <v>3.2</v>
      </c>
      <c r="X807" s="106">
        <f t="shared" si="347"/>
        <v>9.8560000000000019E-3</v>
      </c>
      <c r="Y807" s="106">
        <f t="shared" si="331"/>
        <v>0</v>
      </c>
      <c r="Z807" s="106">
        <f t="shared" si="332"/>
        <v>0</v>
      </c>
      <c r="AA807" s="106">
        <f t="shared" si="333"/>
        <v>8.0000000000000019E-3</v>
      </c>
      <c r="AB807" s="106">
        <f t="shared" si="334"/>
        <v>0</v>
      </c>
      <c r="AC807" s="106">
        <f t="shared" si="335"/>
        <v>0</v>
      </c>
      <c r="AD807" s="106">
        <f t="shared" si="336"/>
        <v>0</v>
      </c>
      <c r="AE807" s="106">
        <f t="shared" si="337"/>
        <v>0</v>
      </c>
      <c r="AF807" s="172">
        <f t="shared" si="343"/>
        <v>8.0000000000000019E-3</v>
      </c>
      <c r="AG807" s="106">
        <f t="shared" si="338"/>
        <v>0</v>
      </c>
      <c r="AH807" s="106">
        <f t="shared" si="339"/>
        <v>0</v>
      </c>
      <c r="AI807" s="106">
        <f t="shared" si="340"/>
        <v>0</v>
      </c>
      <c r="AJ807" s="106">
        <f t="shared" si="341"/>
        <v>0</v>
      </c>
      <c r="AK807" s="106">
        <f t="shared" si="348"/>
        <v>8.0000000000000019E-3</v>
      </c>
      <c r="AL807" s="107">
        <f t="shared" si="342"/>
        <v>6.8400000000000007</v>
      </c>
    </row>
    <row r="808" spans="1:38" ht="12.75">
      <c r="A808" s="89">
        <v>26</v>
      </c>
      <c r="B808" s="89">
        <v>51</v>
      </c>
      <c r="C808" s="96">
        <v>0.34</v>
      </c>
      <c r="D808" s="96">
        <v>0.39</v>
      </c>
      <c r="E808" s="97">
        <v>3.2</v>
      </c>
      <c r="F808" s="102">
        <f t="shared" si="345"/>
        <v>0.33483094501960009</v>
      </c>
      <c r="G808" s="89">
        <v>22</v>
      </c>
      <c r="H808" s="103">
        <f t="shared" si="329"/>
        <v>36</v>
      </c>
      <c r="I808" s="103">
        <f t="shared" si="330"/>
        <v>0.90750000000000008</v>
      </c>
      <c r="J808" s="89" t="s">
        <v>74</v>
      </c>
      <c r="K808" s="89">
        <v>3</v>
      </c>
      <c r="L808" s="105">
        <f t="shared" si="346"/>
        <v>3.2</v>
      </c>
      <c r="M808" s="89">
        <v>1.64</v>
      </c>
      <c r="Q808" s="89">
        <v>0.67</v>
      </c>
      <c r="R808" s="89">
        <v>0.11</v>
      </c>
      <c r="V808" s="89">
        <v>0.78</v>
      </c>
      <c r="X808" s="106">
        <f t="shared" si="347"/>
        <v>9.8560000000000019E-3</v>
      </c>
      <c r="Y808" s="106">
        <f t="shared" si="331"/>
        <v>4.1000000000000003E-3</v>
      </c>
      <c r="Z808" s="106">
        <f t="shared" si="332"/>
        <v>0</v>
      </c>
      <c r="AA808" s="106">
        <f t="shared" si="333"/>
        <v>0</v>
      </c>
      <c r="AB808" s="106">
        <f t="shared" si="334"/>
        <v>0</v>
      </c>
      <c r="AC808" s="106">
        <f t="shared" si="335"/>
        <v>0</v>
      </c>
      <c r="AD808" s="106">
        <f t="shared" si="336"/>
        <v>1.9500000000000003E-3</v>
      </c>
      <c r="AE808" s="106">
        <f t="shared" si="337"/>
        <v>0</v>
      </c>
      <c r="AF808" s="172">
        <f t="shared" si="343"/>
        <v>6.0500000000000007E-3</v>
      </c>
      <c r="AG808" s="106">
        <f t="shared" si="338"/>
        <v>1.6750000000000003E-3</v>
      </c>
      <c r="AH808" s="106">
        <f t="shared" si="339"/>
        <v>2.7500000000000002E-4</v>
      </c>
      <c r="AI808" s="106">
        <f t="shared" si="340"/>
        <v>0</v>
      </c>
      <c r="AJ808" s="106">
        <f t="shared" si="341"/>
        <v>0</v>
      </c>
      <c r="AK808" s="106">
        <f t="shared" si="348"/>
        <v>8.0000000000000019E-3</v>
      </c>
      <c r="AL808" s="107">
        <f t="shared" si="342"/>
        <v>5.4049499999999995</v>
      </c>
    </row>
    <row r="809" spans="1:38" ht="12.75">
      <c r="A809" s="89">
        <v>26</v>
      </c>
      <c r="B809" s="89">
        <v>51</v>
      </c>
      <c r="C809" s="96">
        <v>0.34</v>
      </c>
      <c r="D809" s="96">
        <v>0.39</v>
      </c>
      <c r="E809" s="97">
        <v>3.2</v>
      </c>
      <c r="F809" s="102">
        <f t="shared" si="345"/>
        <v>0.33483094501960009</v>
      </c>
      <c r="G809" s="89">
        <v>22</v>
      </c>
      <c r="H809" s="103">
        <f t="shared" si="329"/>
        <v>36</v>
      </c>
      <c r="I809" s="103">
        <f t="shared" si="330"/>
        <v>1.1137500000000002</v>
      </c>
      <c r="J809" s="89" t="s">
        <v>74</v>
      </c>
      <c r="K809" s="89">
        <v>4</v>
      </c>
      <c r="L809" s="105">
        <f t="shared" si="346"/>
        <v>2.97</v>
      </c>
      <c r="M809" s="89">
        <v>2.97</v>
      </c>
      <c r="X809" s="106">
        <f t="shared" si="347"/>
        <v>9.1476000000000005E-3</v>
      </c>
      <c r="Y809" s="106">
        <f t="shared" si="331"/>
        <v>7.425000000000001E-3</v>
      </c>
      <c r="Z809" s="106">
        <f t="shared" si="332"/>
        <v>0</v>
      </c>
      <c r="AA809" s="106">
        <f t="shared" si="333"/>
        <v>0</v>
      </c>
      <c r="AB809" s="106">
        <f t="shared" si="334"/>
        <v>0</v>
      </c>
      <c r="AC809" s="106">
        <f t="shared" si="335"/>
        <v>0</v>
      </c>
      <c r="AD809" s="106">
        <f t="shared" si="336"/>
        <v>0</v>
      </c>
      <c r="AE809" s="106">
        <f t="shared" si="337"/>
        <v>0</v>
      </c>
      <c r="AF809" s="172">
        <f t="shared" si="343"/>
        <v>7.425000000000001E-3</v>
      </c>
      <c r="AG809" s="106">
        <f t="shared" si="338"/>
        <v>0</v>
      </c>
      <c r="AH809" s="106">
        <f t="shared" si="339"/>
        <v>0</v>
      </c>
      <c r="AI809" s="106">
        <f t="shared" si="340"/>
        <v>0</v>
      </c>
      <c r="AJ809" s="106">
        <f t="shared" si="341"/>
        <v>0</v>
      </c>
      <c r="AK809" s="106">
        <f t="shared" si="348"/>
        <v>7.425000000000001E-3</v>
      </c>
      <c r="AL809" s="107">
        <f t="shared" si="342"/>
        <v>7.1502749999999997</v>
      </c>
    </row>
    <row r="810" spans="1:38" ht="12.75">
      <c r="A810" s="89">
        <v>26</v>
      </c>
      <c r="B810" s="89">
        <v>51</v>
      </c>
      <c r="C810" s="96">
        <v>0.34</v>
      </c>
      <c r="D810" s="96">
        <v>0.39</v>
      </c>
      <c r="E810" s="97">
        <v>3.2</v>
      </c>
      <c r="F810" s="102">
        <f t="shared" si="345"/>
        <v>0.33483094501960009</v>
      </c>
      <c r="G810" s="89">
        <v>22</v>
      </c>
      <c r="H810" s="103">
        <f t="shared" si="329"/>
        <v>36</v>
      </c>
      <c r="I810" s="103">
        <f t="shared" si="330"/>
        <v>1.1625000000000003</v>
      </c>
      <c r="J810" s="89" t="s">
        <v>74</v>
      </c>
      <c r="K810" s="89">
        <v>5</v>
      </c>
      <c r="L810" s="105">
        <f t="shared" si="346"/>
        <v>3.2</v>
      </c>
      <c r="O810" s="89">
        <v>3.1</v>
      </c>
      <c r="R810" s="89">
        <v>0.1</v>
      </c>
      <c r="X810" s="106">
        <f t="shared" si="347"/>
        <v>9.8560000000000019E-3</v>
      </c>
      <c r="Y810" s="106">
        <f t="shared" si="331"/>
        <v>0</v>
      </c>
      <c r="Z810" s="106">
        <f t="shared" si="332"/>
        <v>0</v>
      </c>
      <c r="AA810" s="106">
        <f t="shared" si="333"/>
        <v>7.7500000000000017E-3</v>
      </c>
      <c r="AB810" s="106">
        <f t="shared" si="334"/>
        <v>0</v>
      </c>
      <c r="AC810" s="106">
        <f t="shared" si="335"/>
        <v>0</v>
      </c>
      <c r="AD810" s="106">
        <f t="shared" si="336"/>
        <v>0</v>
      </c>
      <c r="AE810" s="106">
        <f t="shared" si="337"/>
        <v>0</v>
      </c>
      <c r="AF810" s="172">
        <f t="shared" si="343"/>
        <v>7.7500000000000017E-3</v>
      </c>
      <c r="AG810" s="106">
        <f t="shared" si="338"/>
        <v>0</v>
      </c>
      <c r="AH810" s="106">
        <f t="shared" si="339"/>
        <v>2.5000000000000006E-4</v>
      </c>
      <c r="AI810" s="106">
        <f t="shared" si="340"/>
        <v>0</v>
      </c>
      <c r="AJ810" s="106">
        <f t="shared" si="341"/>
        <v>0</v>
      </c>
      <c r="AK810" s="106">
        <f t="shared" si="348"/>
        <v>8.0000000000000019E-3</v>
      </c>
      <c r="AL810" s="107">
        <f t="shared" si="342"/>
        <v>6.6262500000000006</v>
      </c>
    </row>
    <row r="811" spans="1:38" ht="12.75">
      <c r="A811" s="89">
        <v>26</v>
      </c>
      <c r="B811" s="89">
        <v>51</v>
      </c>
      <c r="C811" s="96">
        <v>0.34</v>
      </c>
      <c r="D811" s="96">
        <v>0.39</v>
      </c>
      <c r="E811" s="97">
        <v>3.2</v>
      </c>
      <c r="F811" s="102">
        <f t="shared" si="345"/>
        <v>0.33483094501960009</v>
      </c>
      <c r="G811" s="89">
        <v>22</v>
      </c>
      <c r="H811" s="103">
        <f t="shared" si="329"/>
        <v>36</v>
      </c>
      <c r="I811" s="103">
        <f t="shared" si="330"/>
        <v>0.94500000000000017</v>
      </c>
      <c r="J811" s="89" t="s">
        <v>74</v>
      </c>
      <c r="K811" s="89">
        <v>6</v>
      </c>
      <c r="L811" s="105">
        <f t="shared" si="346"/>
        <v>3.1999999999999997</v>
      </c>
      <c r="M811" s="89">
        <v>1.68</v>
      </c>
      <c r="Q811" s="89">
        <v>0.68</v>
      </c>
      <c r="V811" s="89">
        <v>0.84</v>
      </c>
      <c r="X811" s="106">
        <f t="shared" si="347"/>
        <v>9.8560000000000002E-3</v>
      </c>
      <c r="Y811" s="106">
        <f t="shared" si="331"/>
        <v>4.2000000000000006E-3</v>
      </c>
      <c r="Z811" s="106">
        <f t="shared" si="332"/>
        <v>0</v>
      </c>
      <c r="AA811" s="106">
        <f t="shared" si="333"/>
        <v>0</v>
      </c>
      <c r="AB811" s="106">
        <f t="shared" si="334"/>
        <v>0</v>
      </c>
      <c r="AC811" s="106">
        <f t="shared" si="335"/>
        <v>0</v>
      </c>
      <c r="AD811" s="106">
        <f t="shared" si="336"/>
        <v>2.1000000000000003E-3</v>
      </c>
      <c r="AE811" s="106">
        <f t="shared" si="337"/>
        <v>0</v>
      </c>
      <c r="AF811" s="172">
        <f t="shared" si="343"/>
        <v>6.3000000000000009E-3</v>
      </c>
      <c r="AG811" s="106">
        <f t="shared" si="338"/>
        <v>1.7000000000000001E-3</v>
      </c>
      <c r="AH811" s="106">
        <f t="shared" si="339"/>
        <v>0</v>
      </c>
      <c r="AI811" s="106">
        <f t="shared" si="340"/>
        <v>0</v>
      </c>
      <c r="AJ811" s="106">
        <f t="shared" si="341"/>
        <v>0</v>
      </c>
      <c r="AK811" s="106">
        <f t="shared" si="348"/>
        <v>8.0000000000000002E-3</v>
      </c>
      <c r="AL811" s="107">
        <f t="shared" si="342"/>
        <v>5.6132999999999988</v>
      </c>
    </row>
    <row r="812" spans="1:38" ht="12.75">
      <c r="A812" s="89">
        <v>26</v>
      </c>
      <c r="B812" s="89">
        <v>51</v>
      </c>
      <c r="C812" s="96">
        <v>0.34</v>
      </c>
      <c r="D812" s="96">
        <v>0.39</v>
      </c>
      <c r="E812" s="97">
        <v>3.2</v>
      </c>
      <c r="F812" s="102">
        <f t="shared" si="345"/>
        <v>0.33483094501960009</v>
      </c>
      <c r="G812" s="89">
        <v>22</v>
      </c>
      <c r="H812" s="103">
        <f t="shared" si="329"/>
        <v>36</v>
      </c>
      <c r="I812" s="103">
        <f t="shared" si="330"/>
        <v>1.2000000000000002</v>
      </c>
      <c r="J812" s="89" t="s">
        <v>74</v>
      </c>
      <c r="K812" s="89">
        <v>7</v>
      </c>
      <c r="L812" s="105">
        <f t="shared" si="346"/>
        <v>3.2</v>
      </c>
      <c r="M812" s="89">
        <v>3.2</v>
      </c>
      <c r="X812" s="106">
        <f t="shared" si="347"/>
        <v>9.8560000000000019E-3</v>
      </c>
      <c r="Y812" s="106">
        <f t="shared" si="331"/>
        <v>8.0000000000000019E-3</v>
      </c>
      <c r="Z812" s="106">
        <f t="shared" si="332"/>
        <v>0</v>
      </c>
      <c r="AA812" s="106">
        <f t="shared" si="333"/>
        <v>0</v>
      </c>
      <c r="AB812" s="106">
        <f t="shared" si="334"/>
        <v>0</v>
      </c>
      <c r="AC812" s="106">
        <f t="shared" si="335"/>
        <v>0</v>
      </c>
      <c r="AD812" s="106">
        <f t="shared" si="336"/>
        <v>0</v>
      </c>
      <c r="AE812" s="106">
        <f t="shared" si="337"/>
        <v>0</v>
      </c>
      <c r="AF812" s="172">
        <f t="shared" si="343"/>
        <v>8.0000000000000019E-3</v>
      </c>
      <c r="AG812" s="106">
        <f t="shared" si="338"/>
        <v>0</v>
      </c>
      <c r="AH812" s="106">
        <f t="shared" si="339"/>
        <v>0</v>
      </c>
      <c r="AI812" s="106">
        <f t="shared" si="340"/>
        <v>0</v>
      </c>
      <c r="AJ812" s="106">
        <f t="shared" si="341"/>
        <v>0</v>
      </c>
      <c r="AK812" s="106">
        <f t="shared" si="348"/>
        <v>8.0000000000000019E-3</v>
      </c>
      <c r="AL812" s="107">
        <f t="shared" si="342"/>
        <v>7.7039999999999997</v>
      </c>
    </row>
    <row r="813" spans="1:38" ht="12.75">
      <c r="A813" s="89">
        <v>26</v>
      </c>
      <c r="B813" s="89">
        <v>51</v>
      </c>
      <c r="C813" s="96">
        <v>0.34</v>
      </c>
      <c r="D813" s="96">
        <v>0.39</v>
      </c>
      <c r="E813" s="97">
        <v>3.2</v>
      </c>
      <c r="F813" s="102">
        <f t="shared" si="345"/>
        <v>0.33483094501960009</v>
      </c>
      <c r="G813" s="89">
        <v>22</v>
      </c>
      <c r="H813" s="103">
        <f t="shared" si="329"/>
        <v>36</v>
      </c>
      <c r="I813" s="103">
        <f t="shared" si="330"/>
        <v>1.2000000000000002</v>
      </c>
      <c r="J813" s="89" t="s">
        <v>74</v>
      </c>
      <c r="K813" s="89">
        <v>8</v>
      </c>
      <c r="L813" s="105">
        <f t="shared" si="346"/>
        <v>3.2</v>
      </c>
      <c r="M813" s="89">
        <v>3.2</v>
      </c>
      <c r="X813" s="106">
        <f t="shared" si="347"/>
        <v>9.8560000000000019E-3</v>
      </c>
      <c r="Y813" s="106">
        <f t="shared" si="331"/>
        <v>8.0000000000000019E-3</v>
      </c>
      <c r="Z813" s="106">
        <f t="shared" si="332"/>
        <v>0</v>
      </c>
      <c r="AA813" s="106">
        <f t="shared" si="333"/>
        <v>0</v>
      </c>
      <c r="AB813" s="106">
        <f t="shared" si="334"/>
        <v>0</v>
      </c>
      <c r="AC813" s="106">
        <f t="shared" si="335"/>
        <v>0</v>
      </c>
      <c r="AD813" s="106">
        <f t="shared" si="336"/>
        <v>0</v>
      </c>
      <c r="AE813" s="106">
        <f t="shared" si="337"/>
        <v>0</v>
      </c>
      <c r="AF813" s="172">
        <f t="shared" si="343"/>
        <v>8.0000000000000019E-3</v>
      </c>
      <c r="AG813" s="106">
        <f t="shared" si="338"/>
        <v>0</v>
      </c>
      <c r="AH813" s="106">
        <f t="shared" si="339"/>
        <v>0</v>
      </c>
      <c r="AI813" s="106">
        <f t="shared" si="340"/>
        <v>0</v>
      </c>
      <c r="AJ813" s="106">
        <f t="shared" si="341"/>
        <v>0</v>
      </c>
      <c r="AK813" s="106">
        <f t="shared" si="348"/>
        <v>8.0000000000000019E-3</v>
      </c>
      <c r="AL813" s="107">
        <f t="shared" si="342"/>
        <v>7.7039999999999997</v>
      </c>
    </row>
    <row r="814" spans="1:38" ht="12.75">
      <c r="A814" s="89">
        <v>26</v>
      </c>
      <c r="B814" s="89">
        <v>51</v>
      </c>
      <c r="C814" s="96">
        <v>0.34</v>
      </c>
      <c r="D814" s="96">
        <v>0.39</v>
      </c>
      <c r="E814" s="97">
        <v>3.2</v>
      </c>
      <c r="F814" s="102">
        <f t="shared" si="345"/>
        <v>0.33483094501960009</v>
      </c>
      <c r="G814" s="89">
        <v>22</v>
      </c>
      <c r="H814" s="103">
        <f t="shared" si="329"/>
        <v>36</v>
      </c>
      <c r="I814" s="103">
        <f t="shared" si="330"/>
        <v>1.2000000000000002</v>
      </c>
      <c r="J814" s="89" t="s">
        <v>74</v>
      </c>
      <c r="K814" s="89">
        <v>9</v>
      </c>
      <c r="L814" s="105">
        <f t="shared" si="346"/>
        <v>3.2</v>
      </c>
      <c r="M814" s="89">
        <v>3.2</v>
      </c>
      <c r="X814" s="106">
        <f t="shared" si="347"/>
        <v>9.8560000000000019E-3</v>
      </c>
      <c r="Y814" s="106">
        <f t="shared" si="331"/>
        <v>8.0000000000000019E-3</v>
      </c>
      <c r="Z814" s="106">
        <f t="shared" si="332"/>
        <v>0</v>
      </c>
      <c r="AA814" s="106">
        <f t="shared" si="333"/>
        <v>0</v>
      </c>
      <c r="AB814" s="106">
        <f t="shared" si="334"/>
        <v>0</v>
      </c>
      <c r="AC814" s="106">
        <f t="shared" si="335"/>
        <v>0</v>
      </c>
      <c r="AD814" s="106">
        <f t="shared" si="336"/>
        <v>0</v>
      </c>
      <c r="AE814" s="106">
        <f t="shared" si="337"/>
        <v>0</v>
      </c>
      <c r="AF814" s="172">
        <f t="shared" si="343"/>
        <v>8.0000000000000019E-3</v>
      </c>
      <c r="AG814" s="106">
        <f t="shared" si="338"/>
        <v>0</v>
      </c>
      <c r="AH814" s="106">
        <f t="shared" si="339"/>
        <v>0</v>
      </c>
      <c r="AI814" s="106">
        <f t="shared" si="340"/>
        <v>0</v>
      </c>
      <c r="AJ814" s="106">
        <f t="shared" si="341"/>
        <v>0</v>
      </c>
      <c r="AK814" s="106">
        <f t="shared" si="348"/>
        <v>8.0000000000000019E-3</v>
      </c>
      <c r="AL814" s="107">
        <f t="shared" si="342"/>
        <v>7.7039999999999997</v>
      </c>
    </row>
    <row r="815" spans="1:38" ht="12.75">
      <c r="A815" s="89">
        <v>26</v>
      </c>
      <c r="B815" s="89">
        <v>51</v>
      </c>
      <c r="C815" s="96">
        <v>0.34</v>
      </c>
      <c r="D815" s="96">
        <v>0.39</v>
      </c>
      <c r="E815" s="97">
        <v>3.2</v>
      </c>
      <c r="F815" s="102">
        <f t="shared" si="345"/>
        <v>0.33483094501960009</v>
      </c>
      <c r="G815" s="89">
        <v>22</v>
      </c>
      <c r="H815" s="103">
        <f t="shared" si="329"/>
        <v>36</v>
      </c>
      <c r="I815" s="103">
        <f t="shared" si="330"/>
        <v>1.1287500000000001</v>
      </c>
      <c r="J815" s="89" t="s">
        <v>74</v>
      </c>
      <c r="K815" s="89">
        <v>10</v>
      </c>
      <c r="L815" s="105">
        <f t="shared" si="346"/>
        <v>3.01</v>
      </c>
      <c r="M815" s="89">
        <v>3.01</v>
      </c>
      <c r="X815" s="106">
        <f t="shared" si="347"/>
        <v>9.2707999999999992E-3</v>
      </c>
      <c r="Y815" s="106">
        <f t="shared" si="331"/>
        <v>7.5250000000000004E-3</v>
      </c>
      <c r="Z815" s="106">
        <f t="shared" si="332"/>
        <v>0</v>
      </c>
      <c r="AA815" s="106">
        <f t="shared" si="333"/>
        <v>0</v>
      </c>
      <c r="AB815" s="106">
        <f t="shared" si="334"/>
        <v>0</v>
      </c>
      <c r="AC815" s="106">
        <f t="shared" si="335"/>
        <v>0</v>
      </c>
      <c r="AD815" s="106">
        <f t="shared" si="336"/>
        <v>0</v>
      </c>
      <c r="AE815" s="106">
        <f t="shared" si="337"/>
        <v>0</v>
      </c>
      <c r="AF815" s="172">
        <f t="shared" si="343"/>
        <v>7.5250000000000004E-3</v>
      </c>
      <c r="AG815" s="106">
        <f t="shared" si="338"/>
        <v>0</v>
      </c>
      <c r="AH815" s="106">
        <f t="shared" si="339"/>
        <v>0</v>
      </c>
      <c r="AI815" s="106">
        <f t="shared" si="340"/>
        <v>0</v>
      </c>
      <c r="AJ815" s="106">
        <f t="shared" si="341"/>
        <v>0</v>
      </c>
      <c r="AK815" s="106">
        <f t="shared" si="348"/>
        <v>7.5250000000000004E-3</v>
      </c>
      <c r="AL815" s="107">
        <f t="shared" si="342"/>
        <v>7.2465749999999991</v>
      </c>
    </row>
    <row r="816" spans="1:38" ht="12.75">
      <c r="A816" s="89">
        <v>26</v>
      </c>
      <c r="B816" s="89">
        <v>51</v>
      </c>
      <c r="C816" s="96">
        <v>0.34</v>
      </c>
      <c r="D816" s="96">
        <v>0.39</v>
      </c>
      <c r="E816" s="97">
        <v>3.2</v>
      </c>
      <c r="F816" s="102">
        <f t="shared" si="345"/>
        <v>0.33483094501960009</v>
      </c>
      <c r="G816" s="89">
        <v>22</v>
      </c>
      <c r="H816" s="103">
        <f t="shared" si="329"/>
        <v>36</v>
      </c>
      <c r="I816" s="103">
        <f t="shared" si="330"/>
        <v>1.1512500000000001</v>
      </c>
      <c r="J816" s="89" t="s">
        <v>74</v>
      </c>
      <c r="K816" s="89">
        <v>11</v>
      </c>
      <c r="L816" s="105">
        <f t="shared" si="346"/>
        <v>3.1999999999999997</v>
      </c>
      <c r="M816" s="89">
        <v>3.07</v>
      </c>
      <c r="R816" s="89">
        <v>0.13</v>
      </c>
      <c r="X816" s="106">
        <f t="shared" si="347"/>
        <v>9.8560000000000002E-3</v>
      </c>
      <c r="Y816" s="106">
        <f t="shared" si="331"/>
        <v>7.6750000000000004E-3</v>
      </c>
      <c r="Z816" s="106">
        <f t="shared" si="332"/>
        <v>0</v>
      </c>
      <c r="AA816" s="106">
        <f t="shared" si="333"/>
        <v>0</v>
      </c>
      <c r="AB816" s="106">
        <f t="shared" si="334"/>
        <v>0</v>
      </c>
      <c r="AC816" s="106">
        <f t="shared" si="335"/>
        <v>0</v>
      </c>
      <c r="AD816" s="106">
        <f t="shared" si="336"/>
        <v>0</v>
      </c>
      <c r="AE816" s="106">
        <f t="shared" si="337"/>
        <v>0</v>
      </c>
      <c r="AF816" s="172">
        <f t="shared" si="343"/>
        <v>7.6750000000000004E-3</v>
      </c>
      <c r="AG816" s="106">
        <f t="shared" si="338"/>
        <v>0</v>
      </c>
      <c r="AH816" s="106">
        <f t="shared" si="339"/>
        <v>3.2500000000000004E-4</v>
      </c>
      <c r="AI816" s="106">
        <f t="shared" si="340"/>
        <v>0</v>
      </c>
      <c r="AJ816" s="106">
        <f t="shared" si="341"/>
        <v>0</v>
      </c>
      <c r="AK816" s="106">
        <f t="shared" si="348"/>
        <v>8.0000000000000002E-3</v>
      </c>
      <c r="AL816" s="107">
        <f t="shared" si="342"/>
        <v>7.3910249999999991</v>
      </c>
    </row>
    <row r="817" spans="1:38" ht="12.75">
      <c r="A817" s="89">
        <v>26</v>
      </c>
      <c r="B817" s="89">
        <v>51</v>
      </c>
      <c r="C817" s="96">
        <v>0.34</v>
      </c>
      <c r="D817" s="96">
        <v>0.39</v>
      </c>
      <c r="E817" s="97">
        <v>3.2</v>
      </c>
      <c r="F817" s="102">
        <f t="shared" si="345"/>
        <v>0.33483094501960009</v>
      </c>
      <c r="G817" s="89">
        <v>22</v>
      </c>
      <c r="H817" s="103">
        <f t="shared" si="329"/>
        <v>36</v>
      </c>
      <c r="I817" s="103">
        <f t="shared" si="330"/>
        <v>1.0050000000000001</v>
      </c>
      <c r="J817" s="89" t="s">
        <v>74</v>
      </c>
      <c r="K817" s="89">
        <v>12</v>
      </c>
      <c r="L817" s="105">
        <f t="shared" si="346"/>
        <v>3.2</v>
      </c>
      <c r="M817" s="89">
        <v>1.88</v>
      </c>
      <c r="Q817" s="89">
        <v>0.44</v>
      </c>
      <c r="R817" s="89">
        <v>0.08</v>
      </c>
      <c r="V817" s="89">
        <v>0.8</v>
      </c>
      <c r="X817" s="106">
        <f t="shared" si="347"/>
        <v>9.8560000000000019E-3</v>
      </c>
      <c r="Y817" s="106">
        <f t="shared" si="331"/>
        <v>4.7000000000000002E-3</v>
      </c>
      <c r="Z817" s="106">
        <f t="shared" si="332"/>
        <v>0</v>
      </c>
      <c r="AA817" s="106">
        <f t="shared" si="333"/>
        <v>0</v>
      </c>
      <c r="AB817" s="106">
        <f t="shared" si="334"/>
        <v>0</v>
      </c>
      <c r="AC817" s="106">
        <f t="shared" si="335"/>
        <v>0</v>
      </c>
      <c r="AD817" s="106">
        <f t="shared" si="336"/>
        <v>2.0000000000000005E-3</v>
      </c>
      <c r="AE817" s="106">
        <f t="shared" si="337"/>
        <v>0</v>
      </c>
      <c r="AF817" s="172">
        <f t="shared" si="343"/>
        <v>6.7000000000000011E-3</v>
      </c>
      <c r="AG817" s="106">
        <f t="shared" si="338"/>
        <v>1.1000000000000001E-3</v>
      </c>
      <c r="AH817" s="106">
        <f t="shared" si="339"/>
        <v>2.0000000000000001E-4</v>
      </c>
      <c r="AI817" s="106">
        <f t="shared" si="340"/>
        <v>0</v>
      </c>
      <c r="AJ817" s="106">
        <f t="shared" si="341"/>
        <v>0</v>
      </c>
      <c r="AK817" s="106">
        <f t="shared" si="348"/>
        <v>8.0000000000000019E-3</v>
      </c>
      <c r="AL817" s="107">
        <f t="shared" si="342"/>
        <v>6.0200999999999993</v>
      </c>
    </row>
    <row r="818" spans="1:38" ht="12.75">
      <c r="A818" s="89">
        <v>26</v>
      </c>
      <c r="B818" s="89">
        <v>51</v>
      </c>
      <c r="C818" s="96">
        <v>0.34</v>
      </c>
      <c r="D818" s="96">
        <v>0.39</v>
      </c>
      <c r="E818" s="97">
        <v>3.2</v>
      </c>
      <c r="F818" s="102">
        <f t="shared" si="345"/>
        <v>0.33483094501960009</v>
      </c>
      <c r="G818" s="89">
        <v>22</v>
      </c>
      <c r="H818" s="103">
        <f t="shared" si="329"/>
        <v>36</v>
      </c>
      <c r="I818" s="103">
        <f t="shared" si="330"/>
        <v>1.2000000000000002</v>
      </c>
      <c r="J818" s="89" t="s">
        <v>74</v>
      </c>
      <c r="K818" s="89">
        <v>13</v>
      </c>
      <c r="L818" s="105">
        <f t="shared" si="346"/>
        <v>3.2</v>
      </c>
      <c r="P818" s="89">
        <v>3.2</v>
      </c>
      <c r="X818" s="106">
        <f t="shared" si="347"/>
        <v>9.8560000000000019E-3</v>
      </c>
      <c r="Y818" s="106">
        <f t="shared" si="331"/>
        <v>0</v>
      </c>
      <c r="Z818" s="106">
        <f t="shared" si="332"/>
        <v>0</v>
      </c>
      <c r="AA818" s="106">
        <f t="shared" si="333"/>
        <v>0</v>
      </c>
      <c r="AB818" s="106">
        <f t="shared" si="334"/>
        <v>8.0000000000000019E-3</v>
      </c>
      <c r="AC818" s="106">
        <f t="shared" si="335"/>
        <v>0</v>
      </c>
      <c r="AD818" s="106">
        <f t="shared" si="336"/>
        <v>0</v>
      </c>
      <c r="AE818" s="106">
        <f t="shared" si="337"/>
        <v>0</v>
      </c>
      <c r="AF818" s="172">
        <f t="shared" si="343"/>
        <v>8.0000000000000019E-3</v>
      </c>
      <c r="AG818" s="106">
        <f t="shared" si="338"/>
        <v>0</v>
      </c>
      <c r="AH818" s="106">
        <f t="shared" si="339"/>
        <v>0</v>
      </c>
      <c r="AI818" s="106">
        <f t="shared" si="340"/>
        <v>0</v>
      </c>
      <c r="AJ818" s="106">
        <f t="shared" si="341"/>
        <v>0</v>
      </c>
      <c r="AK818" s="106">
        <f t="shared" si="348"/>
        <v>8.0000000000000019E-3</v>
      </c>
      <c r="AL818" s="107">
        <f t="shared" si="342"/>
        <v>6.5519999999999996</v>
      </c>
    </row>
    <row r="819" spans="1:38" ht="12.75">
      <c r="A819" s="89">
        <v>26</v>
      </c>
      <c r="B819" s="89">
        <v>51</v>
      </c>
      <c r="C819" s="96">
        <v>0.34</v>
      </c>
      <c r="D819" s="96">
        <v>0.39</v>
      </c>
      <c r="E819" s="97">
        <v>3.2</v>
      </c>
      <c r="F819" s="102">
        <f t="shared" si="345"/>
        <v>0.33483094501960009</v>
      </c>
      <c r="G819" s="89">
        <v>22</v>
      </c>
      <c r="H819" s="103">
        <f t="shared" si="329"/>
        <v>36</v>
      </c>
      <c r="I819" s="103">
        <f t="shared" si="330"/>
        <v>1.1512499999999999</v>
      </c>
      <c r="J819" s="89" t="s">
        <v>74</v>
      </c>
      <c r="K819" s="89">
        <v>14</v>
      </c>
      <c r="L819" s="105">
        <f t="shared" si="346"/>
        <v>3.1999999999999997</v>
      </c>
      <c r="M819" s="89">
        <v>2.36</v>
      </c>
      <c r="Q819" s="89">
        <v>0.04</v>
      </c>
      <c r="R819" s="89">
        <v>0.09</v>
      </c>
      <c r="V819" s="89">
        <v>0.71</v>
      </c>
      <c r="X819" s="106">
        <f t="shared" si="347"/>
        <v>9.8560000000000002E-3</v>
      </c>
      <c r="Y819" s="106">
        <f t="shared" si="331"/>
        <v>5.8999999999999999E-3</v>
      </c>
      <c r="Z819" s="106">
        <f t="shared" si="332"/>
        <v>0</v>
      </c>
      <c r="AA819" s="106">
        <f t="shared" si="333"/>
        <v>0</v>
      </c>
      <c r="AB819" s="106">
        <f t="shared" si="334"/>
        <v>0</v>
      </c>
      <c r="AC819" s="106">
        <f t="shared" si="335"/>
        <v>0</v>
      </c>
      <c r="AD819" s="106">
        <f t="shared" si="336"/>
        <v>1.7749999999999999E-3</v>
      </c>
      <c r="AE819" s="106">
        <f t="shared" si="337"/>
        <v>0</v>
      </c>
      <c r="AF819" s="172">
        <f t="shared" si="343"/>
        <v>7.6749999999999995E-3</v>
      </c>
      <c r="AG819" s="106">
        <f t="shared" si="338"/>
        <v>1E-4</v>
      </c>
      <c r="AH819" s="106">
        <f t="shared" si="339"/>
        <v>2.2499999999999999E-4</v>
      </c>
      <c r="AI819" s="106">
        <f t="shared" si="340"/>
        <v>0</v>
      </c>
      <c r="AJ819" s="106">
        <f t="shared" si="341"/>
        <v>0</v>
      </c>
      <c r="AK819" s="106">
        <f t="shared" si="348"/>
        <v>8.0000000000000002E-3</v>
      </c>
      <c r="AL819" s="107">
        <f t="shared" si="342"/>
        <v>7.0076249999999991</v>
      </c>
    </row>
    <row r="820" spans="1:38" ht="12.75">
      <c r="A820" s="89">
        <v>26</v>
      </c>
      <c r="B820" s="89">
        <v>51</v>
      </c>
      <c r="C820" s="96">
        <v>0.34</v>
      </c>
      <c r="D820" s="96">
        <v>0.39</v>
      </c>
      <c r="E820" s="97">
        <v>3.2</v>
      </c>
      <c r="F820" s="102">
        <f t="shared" si="345"/>
        <v>0.33483094501960009</v>
      </c>
      <c r="G820" s="89">
        <v>22</v>
      </c>
      <c r="H820" s="103">
        <f t="shared" si="329"/>
        <v>36</v>
      </c>
      <c r="I820" s="103">
        <f t="shared" si="330"/>
        <v>1.2000000000000002</v>
      </c>
      <c r="J820" s="89" t="s">
        <v>78</v>
      </c>
      <c r="K820" s="89">
        <v>1</v>
      </c>
      <c r="L820" s="105">
        <f t="shared" si="346"/>
        <v>3.2</v>
      </c>
      <c r="M820" s="89">
        <v>3.2</v>
      </c>
      <c r="X820" s="106">
        <f t="shared" si="347"/>
        <v>8.9855999999999998E-3</v>
      </c>
      <c r="Y820" s="106">
        <f t="shared" si="331"/>
        <v>8.0000000000000019E-3</v>
      </c>
      <c r="Z820" s="106">
        <f t="shared" si="332"/>
        <v>0</v>
      </c>
      <c r="AA820" s="106">
        <f t="shared" si="333"/>
        <v>0</v>
      </c>
      <c r="AB820" s="106">
        <f t="shared" si="334"/>
        <v>0</v>
      </c>
      <c r="AC820" s="106">
        <f t="shared" si="335"/>
        <v>0</v>
      </c>
      <c r="AD820" s="106">
        <f t="shared" si="336"/>
        <v>0</v>
      </c>
      <c r="AE820" s="106">
        <f t="shared" si="337"/>
        <v>0</v>
      </c>
      <c r="AF820" s="172">
        <f t="shared" si="343"/>
        <v>8.0000000000000019E-3</v>
      </c>
      <c r="AG820" s="106">
        <f t="shared" si="338"/>
        <v>0</v>
      </c>
      <c r="AH820" s="106">
        <f t="shared" si="339"/>
        <v>0</v>
      </c>
      <c r="AI820" s="106">
        <f t="shared" si="340"/>
        <v>0</v>
      </c>
      <c r="AJ820" s="106">
        <f t="shared" si="341"/>
        <v>0</v>
      </c>
      <c r="AK820" s="106">
        <f t="shared" si="348"/>
        <v>8.0000000000000019E-3</v>
      </c>
      <c r="AL820" s="107">
        <f t="shared" si="342"/>
        <v>7.7039999999999997</v>
      </c>
    </row>
    <row r="821" spans="1:38" ht="12.75">
      <c r="A821" s="89">
        <v>26</v>
      </c>
      <c r="B821" s="89">
        <v>51</v>
      </c>
      <c r="C821" s="96">
        <v>0.34</v>
      </c>
      <c r="D821" s="96">
        <v>0.39</v>
      </c>
      <c r="E821" s="97">
        <v>3.2</v>
      </c>
      <c r="F821" s="102">
        <f t="shared" si="345"/>
        <v>0.33483094501960009</v>
      </c>
      <c r="G821" s="89">
        <v>22</v>
      </c>
      <c r="H821" s="103">
        <f t="shared" si="329"/>
        <v>36</v>
      </c>
      <c r="I821" s="103">
        <f t="shared" si="330"/>
        <v>1.16625</v>
      </c>
      <c r="J821" s="89" t="s">
        <v>78</v>
      </c>
      <c r="K821" s="89">
        <v>2</v>
      </c>
      <c r="L821" s="105">
        <f t="shared" si="346"/>
        <v>3.1999999999999997</v>
      </c>
      <c r="M821" s="89">
        <v>2.29</v>
      </c>
      <c r="Q821" s="89">
        <v>0.09</v>
      </c>
      <c r="V821" s="89">
        <v>0.82</v>
      </c>
      <c r="X821" s="106">
        <f t="shared" si="347"/>
        <v>8.9855999999999998E-3</v>
      </c>
      <c r="Y821" s="106">
        <f t="shared" si="331"/>
        <v>5.7250000000000009E-3</v>
      </c>
      <c r="Z821" s="106">
        <f t="shared" si="332"/>
        <v>0</v>
      </c>
      <c r="AA821" s="106">
        <f t="shared" si="333"/>
        <v>0</v>
      </c>
      <c r="AB821" s="106">
        <f t="shared" si="334"/>
        <v>0</v>
      </c>
      <c r="AC821" s="106">
        <f t="shared" si="335"/>
        <v>0</v>
      </c>
      <c r="AD821" s="106">
        <f t="shared" si="336"/>
        <v>2.0500000000000002E-3</v>
      </c>
      <c r="AE821" s="106">
        <f t="shared" si="337"/>
        <v>0</v>
      </c>
      <c r="AF821" s="172">
        <f t="shared" si="343"/>
        <v>7.7750000000000007E-3</v>
      </c>
      <c r="AG821" s="106">
        <f t="shared" si="338"/>
        <v>2.2499999999999999E-4</v>
      </c>
      <c r="AH821" s="106">
        <f t="shared" si="339"/>
        <v>0</v>
      </c>
      <c r="AI821" s="106">
        <f t="shared" si="340"/>
        <v>0</v>
      </c>
      <c r="AJ821" s="106">
        <f t="shared" si="341"/>
        <v>0</v>
      </c>
      <c r="AK821" s="106">
        <f t="shared" si="348"/>
        <v>8.0000000000000002E-3</v>
      </c>
      <c r="AL821" s="107">
        <f t="shared" si="342"/>
        <v>7.0445249999999993</v>
      </c>
    </row>
    <row r="822" spans="1:38" ht="12.75">
      <c r="A822" s="89">
        <v>26</v>
      </c>
      <c r="B822" s="89">
        <v>51</v>
      </c>
      <c r="C822" s="96">
        <v>0.34</v>
      </c>
      <c r="D822" s="96">
        <v>0.39</v>
      </c>
      <c r="E822" s="97">
        <v>3.2</v>
      </c>
      <c r="F822" s="102">
        <f t="shared" si="345"/>
        <v>0.33483094501960009</v>
      </c>
      <c r="G822" s="89">
        <v>22</v>
      </c>
      <c r="H822" s="103">
        <f t="shared" si="329"/>
        <v>36</v>
      </c>
      <c r="I822" s="103">
        <f t="shared" si="330"/>
        <v>1.2000000000000002</v>
      </c>
      <c r="J822" s="89" t="s">
        <v>78</v>
      </c>
      <c r="K822" s="89">
        <v>3</v>
      </c>
      <c r="L822" s="105">
        <f t="shared" si="346"/>
        <v>3.2</v>
      </c>
      <c r="M822" s="89">
        <v>3.2</v>
      </c>
      <c r="X822" s="106">
        <f t="shared" si="347"/>
        <v>8.9855999999999998E-3</v>
      </c>
      <c r="Y822" s="106">
        <f t="shared" si="331"/>
        <v>8.0000000000000019E-3</v>
      </c>
      <c r="Z822" s="106">
        <f t="shared" si="332"/>
        <v>0</v>
      </c>
      <c r="AA822" s="106">
        <f t="shared" si="333"/>
        <v>0</v>
      </c>
      <c r="AB822" s="106">
        <f t="shared" si="334"/>
        <v>0</v>
      </c>
      <c r="AC822" s="106">
        <f t="shared" si="335"/>
        <v>0</v>
      </c>
      <c r="AD822" s="106">
        <f t="shared" si="336"/>
        <v>0</v>
      </c>
      <c r="AE822" s="106">
        <f t="shared" si="337"/>
        <v>0</v>
      </c>
      <c r="AF822" s="172">
        <f t="shared" si="343"/>
        <v>8.0000000000000019E-3</v>
      </c>
      <c r="AG822" s="106">
        <f t="shared" si="338"/>
        <v>0</v>
      </c>
      <c r="AH822" s="106">
        <f t="shared" si="339"/>
        <v>0</v>
      </c>
      <c r="AI822" s="106">
        <f t="shared" si="340"/>
        <v>0</v>
      </c>
      <c r="AJ822" s="106">
        <f t="shared" si="341"/>
        <v>0</v>
      </c>
      <c r="AK822" s="106">
        <f t="shared" si="348"/>
        <v>8.0000000000000019E-3</v>
      </c>
      <c r="AL822" s="107">
        <f t="shared" si="342"/>
        <v>7.7039999999999997</v>
      </c>
    </row>
    <row r="823" spans="1:38" ht="12.75">
      <c r="A823" s="89">
        <v>26</v>
      </c>
      <c r="B823" s="89">
        <v>51</v>
      </c>
      <c r="C823" s="96">
        <v>0.34</v>
      </c>
      <c r="D823" s="96">
        <v>0.39</v>
      </c>
      <c r="E823" s="97">
        <v>3.2</v>
      </c>
      <c r="F823" s="102">
        <f t="shared" si="345"/>
        <v>0.33483094501960009</v>
      </c>
      <c r="G823" s="89">
        <v>22</v>
      </c>
      <c r="H823" s="103">
        <f t="shared" si="329"/>
        <v>36</v>
      </c>
      <c r="I823" s="103">
        <f t="shared" si="330"/>
        <v>1.1212500000000003</v>
      </c>
      <c r="J823" s="89" t="s">
        <v>78</v>
      </c>
      <c r="K823" s="89">
        <v>4</v>
      </c>
      <c r="L823" s="105">
        <f t="shared" si="346"/>
        <v>3.1</v>
      </c>
      <c r="M823" s="89">
        <v>2.99</v>
      </c>
      <c r="Q823" s="89">
        <v>0.11</v>
      </c>
      <c r="X823" s="106">
        <f t="shared" si="347"/>
        <v>8.7048000000000004E-3</v>
      </c>
      <c r="Y823" s="106">
        <f t="shared" si="331"/>
        <v>7.4750000000000016E-3</v>
      </c>
      <c r="Z823" s="106">
        <f t="shared" si="332"/>
        <v>0</v>
      </c>
      <c r="AA823" s="106">
        <f t="shared" si="333"/>
        <v>0</v>
      </c>
      <c r="AB823" s="106">
        <f t="shared" si="334"/>
        <v>0</v>
      </c>
      <c r="AC823" s="106">
        <f t="shared" si="335"/>
        <v>0</v>
      </c>
      <c r="AD823" s="106">
        <f t="shared" si="336"/>
        <v>0</v>
      </c>
      <c r="AE823" s="106">
        <f t="shared" si="337"/>
        <v>0</v>
      </c>
      <c r="AF823" s="172">
        <f t="shared" si="343"/>
        <v>7.4750000000000016E-3</v>
      </c>
      <c r="AG823" s="106">
        <f t="shared" si="338"/>
        <v>2.7500000000000002E-4</v>
      </c>
      <c r="AH823" s="106">
        <f t="shared" si="339"/>
        <v>0</v>
      </c>
      <c r="AI823" s="106">
        <f t="shared" si="340"/>
        <v>0</v>
      </c>
      <c r="AJ823" s="106">
        <f t="shared" si="341"/>
        <v>0</v>
      </c>
      <c r="AK823" s="106">
        <f t="shared" si="348"/>
        <v>7.7500000000000017E-3</v>
      </c>
      <c r="AL823" s="107">
        <f t="shared" si="342"/>
        <v>7.1984249999999994</v>
      </c>
    </row>
    <row r="824" spans="1:38" ht="12.75">
      <c r="A824" s="89">
        <v>26</v>
      </c>
      <c r="B824" s="89">
        <v>51</v>
      </c>
      <c r="C824" s="96">
        <v>0.34</v>
      </c>
      <c r="D824" s="96">
        <v>0.39</v>
      </c>
      <c r="E824" s="97">
        <v>3.2</v>
      </c>
      <c r="F824" s="102">
        <f t="shared" si="345"/>
        <v>0.33483094501960009</v>
      </c>
      <c r="G824" s="89">
        <v>22</v>
      </c>
      <c r="H824" s="103">
        <f t="shared" si="329"/>
        <v>36</v>
      </c>
      <c r="I824" s="103">
        <f t="shared" si="330"/>
        <v>1.1550000000000002</v>
      </c>
      <c r="J824" s="89" t="s">
        <v>78</v>
      </c>
      <c r="K824" s="89">
        <v>5</v>
      </c>
      <c r="L824" s="105">
        <f t="shared" si="346"/>
        <v>3.08</v>
      </c>
      <c r="M824" s="89">
        <v>3.08</v>
      </c>
      <c r="X824" s="106">
        <f t="shared" si="347"/>
        <v>8.6486399999999991E-3</v>
      </c>
      <c r="Y824" s="106">
        <f t="shared" si="331"/>
        <v>7.700000000000002E-3</v>
      </c>
      <c r="Z824" s="106">
        <f t="shared" si="332"/>
        <v>0</v>
      </c>
      <c r="AA824" s="106">
        <f t="shared" si="333"/>
        <v>0</v>
      </c>
      <c r="AB824" s="106">
        <f t="shared" si="334"/>
        <v>0</v>
      </c>
      <c r="AC824" s="106">
        <f t="shared" si="335"/>
        <v>0</v>
      </c>
      <c r="AD824" s="106">
        <f t="shared" si="336"/>
        <v>0</v>
      </c>
      <c r="AE824" s="106">
        <f t="shared" si="337"/>
        <v>0</v>
      </c>
      <c r="AF824" s="172">
        <f t="shared" si="343"/>
        <v>7.700000000000002E-3</v>
      </c>
      <c r="AG824" s="106">
        <f t="shared" si="338"/>
        <v>0</v>
      </c>
      <c r="AH824" s="106">
        <f t="shared" si="339"/>
        <v>0</v>
      </c>
      <c r="AI824" s="106">
        <f t="shared" si="340"/>
        <v>0</v>
      </c>
      <c r="AJ824" s="106">
        <f t="shared" si="341"/>
        <v>0</v>
      </c>
      <c r="AK824" s="106">
        <f t="shared" si="348"/>
        <v>7.700000000000002E-3</v>
      </c>
      <c r="AL824" s="107">
        <f t="shared" si="342"/>
        <v>7.4150999999999998</v>
      </c>
    </row>
    <row r="825" spans="1:38" ht="12.75">
      <c r="A825" s="89">
        <v>26</v>
      </c>
      <c r="B825" s="89">
        <v>51</v>
      </c>
      <c r="C825" s="96">
        <v>0.34</v>
      </c>
      <c r="D825" s="96">
        <v>0.39</v>
      </c>
      <c r="E825" s="97">
        <v>3.2</v>
      </c>
      <c r="F825" s="102">
        <f t="shared" si="345"/>
        <v>0.33483094501960009</v>
      </c>
      <c r="G825" s="89">
        <v>22</v>
      </c>
      <c r="H825" s="103">
        <f t="shared" si="329"/>
        <v>36</v>
      </c>
      <c r="I825" s="103">
        <f t="shared" si="330"/>
        <v>1.0237500000000002</v>
      </c>
      <c r="J825" s="89" t="s">
        <v>78</v>
      </c>
      <c r="K825" s="89">
        <v>6</v>
      </c>
      <c r="L825" s="105">
        <f t="shared" si="346"/>
        <v>2.73</v>
      </c>
      <c r="M825" s="89">
        <v>2.73</v>
      </c>
      <c r="X825" s="106">
        <f t="shared" si="347"/>
        <v>7.6658400000000002E-3</v>
      </c>
      <c r="Y825" s="106">
        <f t="shared" si="331"/>
        <v>6.8250000000000012E-3</v>
      </c>
      <c r="Z825" s="106">
        <f t="shared" si="332"/>
        <v>0</v>
      </c>
      <c r="AA825" s="106">
        <f t="shared" si="333"/>
        <v>0</v>
      </c>
      <c r="AB825" s="106">
        <f t="shared" si="334"/>
        <v>0</v>
      </c>
      <c r="AC825" s="106">
        <f t="shared" si="335"/>
        <v>0</v>
      </c>
      <c r="AD825" s="106">
        <f t="shared" si="336"/>
        <v>0</v>
      </c>
      <c r="AE825" s="106">
        <f t="shared" si="337"/>
        <v>0</v>
      </c>
      <c r="AF825" s="172">
        <f t="shared" si="343"/>
        <v>6.8250000000000012E-3</v>
      </c>
      <c r="AG825" s="106">
        <f t="shared" si="338"/>
        <v>0</v>
      </c>
      <c r="AH825" s="106">
        <f t="shared" si="339"/>
        <v>0</v>
      </c>
      <c r="AI825" s="106">
        <f t="shared" si="340"/>
        <v>0</v>
      </c>
      <c r="AJ825" s="106">
        <f t="shared" si="341"/>
        <v>0</v>
      </c>
      <c r="AK825" s="106">
        <f t="shared" si="348"/>
        <v>6.8250000000000012E-3</v>
      </c>
      <c r="AL825" s="107">
        <f t="shared" si="342"/>
        <v>6.572474999999999</v>
      </c>
    </row>
    <row r="826" spans="1:38" ht="12.75">
      <c r="A826" s="89">
        <v>26</v>
      </c>
      <c r="B826" s="89">
        <v>51</v>
      </c>
      <c r="C826" s="96">
        <v>0.34</v>
      </c>
      <c r="D826" s="96">
        <v>0.39</v>
      </c>
      <c r="E826" s="97">
        <v>3.2</v>
      </c>
      <c r="F826" s="102">
        <f t="shared" si="345"/>
        <v>0.33483094501960009</v>
      </c>
      <c r="G826" s="89">
        <v>22</v>
      </c>
      <c r="H826" s="103">
        <f t="shared" si="329"/>
        <v>36</v>
      </c>
      <c r="I826" s="103">
        <f t="shared" si="330"/>
        <v>0.45</v>
      </c>
      <c r="J826" s="89" t="s">
        <v>78</v>
      </c>
      <c r="K826" s="89">
        <v>7</v>
      </c>
      <c r="L826" s="105">
        <f t="shared" si="346"/>
        <v>1.2</v>
      </c>
      <c r="M826" s="89">
        <v>1.2</v>
      </c>
      <c r="X826" s="106">
        <f t="shared" si="347"/>
        <v>3.3695999999999999E-3</v>
      </c>
      <c r="Y826" s="106">
        <f t="shared" si="331"/>
        <v>3.0000000000000001E-3</v>
      </c>
      <c r="Z826" s="106">
        <f t="shared" si="332"/>
        <v>0</v>
      </c>
      <c r="AA826" s="106">
        <f t="shared" si="333"/>
        <v>0</v>
      </c>
      <c r="AB826" s="106">
        <f t="shared" si="334"/>
        <v>0</v>
      </c>
      <c r="AC826" s="106">
        <f t="shared" si="335"/>
        <v>0</v>
      </c>
      <c r="AD826" s="106">
        <f t="shared" si="336"/>
        <v>0</v>
      </c>
      <c r="AE826" s="106">
        <f t="shared" si="337"/>
        <v>0</v>
      </c>
      <c r="AF826" s="172">
        <f t="shared" si="343"/>
        <v>3.0000000000000001E-3</v>
      </c>
      <c r="AG826" s="106">
        <f t="shared" si="338"/>
        <v>0</v>
      </c>
      <c r="AH826" s="106">
        <f t="shared" si="339"/>
        <v>0</v>
      </c>
      <c r="AI826" s="106">
        <f t="shared" si="340"/>
        <v>0</v>
      </c>
      <c r="AJ826" s="106">
        <f t="shared" si="341"/>
        <v>0</v>
      </c>
      <c r="AK826" s="106">
        <f t="shared" si="348"/>
        <v>3.0000000000000001E-3</v>
      </c>
      <c r="AL826" s="107">
        <f t="shared" si="342"/>
        <v>2.8889999999999998</v>
      </c>
    </row>
    <row r="827" spans="1:38" ht="12.75">
      <c r="A827" s="89">
        <v>26</v>
      </c>
      <c r="B827" s="89">
        <v>51</v>
      </c>
      <c r="C827" s="96">
        <v>0.34</v>
      </c>
      <c r="D827" s="96">
        <v>0.39</v>
      </c>
      <c r="E827" s="97">
        <v>3.2</v>
      </c>
      <c r="F827" s="102">
        <f t="shared" si="345"/>
        <v>0.33483094501960009</v>
      </c>
      <c r="G827" s="89">
        <v>22</v>
      </c>
      <c r="H827" s="103">
        <f t="shared" si="329"/>
        <v>36</v>
      </c>
      <c r="I827" s="103">
        <f t="shared" si="330"/>
        <v>2.6520000000000001</v>
      </c>
      <c r="J827" s="89" t="s">
        <v>79</v>
      </c>
      <c r="K827" s="89">
        <v>13</v>
      </c>
      <c r="L827" s="97">
        <v>3.2</v>
      </c>
      <c r="X827" s="106">
        <f>L827*VLOOKUP(J827,dimension,2,FALSE)*VLOOKUP(J827,dimension,3,FALSE)*K827</f>
        <v>2.2131200000000004E-2</v>
      </c>
      <c r="Y827" s="106">
        <f t="shared" si="331"/>
        <v>0</v>
      </c>
      <c r="Z827" s="106">
        <f t="shared" si="332"/>
        <v>0</v>
      </c>
      <c r="AA827" s="106">
        <f t="shared" si="333"/>
        <v>0</v>
      </c>
      <c r="AB827" s="106">
        <f t="shared" si="334"/>
        <v>0</v>
      </c>
      <c r="AC827" s="106">
        <f t="shared" si="335"/>
        <v>0</v>
      </c>
      <c r="AD827" s="106">
        <f t="shared" si="336"/>
        <v>0</v>
      </c>
      <c r="AE827" s="106">
        <f t="shared" si="337"/>
        <v>1.7680000000000001E-2</v>
      </c>
      <c r="AF827" s="172">
        <f t="shared" si="343"/>
        <v>1.7680000000000001E-2</v>
      </c>
      <c r="AG827" s="106">
        <f t="shared" si="338"/>
        <v>0</v>
      </c>
      <c r="AH827" s="106">
        <f t="shared" si="339"/>
        <v>0</v>
      </c>
      <c r="AI827" s="106">
        <f t="shared" si="340"/>
        <v>0</v>
      </c>
      <c r="AJ827" s="106">
        <f t="shared" si="341"/>
        <v>0</v>
      </c>
      <c r="AK827" s="106">
        <f>L827*VLOOKUP(J827,dimension,4,FALSE)*VLOOKUP(J827,dimension,5,FALSE)*K827</f>
        <v>1.7680000000000005E-2</v>
      </c>
      <c r="AL827" s="107">
        <f t="shared" si="342"/>
        <v>15.116400000000004</v>
      </c>
    </row>
    <row r="828" spans="1:38" ht="12.75">
      <c r="A828" s="89">
        <v>27</v>
      </c>
      <c r="B828" s="89">
        <v>52</v>
      </c>
      <c r="C828" s="96">
        <v>0.3175</v>
      </c>
      <c r="D828" s="96">
        <v>0.35</v>
      </c>
      <c r="E828" s="97">
        <v>3.07</v>
      </c>
      <c r="F828" s="102">
        <f t="shared" si="345"/>
        <v>0.26857822888789518</v>
      </c>
      <c r="G828" s="89">
        <v>19.5</v>
      </c>
      <c r="H828" s="103">
        <f t="shared" si="329"/>
        <v>32.666666666666664</v>
      </c>
      <c r="I828" s="103">
        <f t="shared" si="330"/>
        <v>1.1250000000000002</v>
      </c>
      <c r="J828" s="89" t="s">
        <v>74</v>
      </c>
      <c r="K828" s="89">
        <v>1</v>
      </c>
      <c r="L828" s="105">
        <f t="shared" ref="L828:L843" si="349">SUM(M828:V828)</f>
        <v>3.07</v>
      </c>
      <c r="M828" s="89">
        <v>3</v>
      </c>
      <c r="Q828" s="89">
        <v>7.0000000000000007E-2</v>
      </c>
      <c r="X828" s="106">
        <f t="shared" ref="X828:X843" si="350">L828*VLOOKUP(J828,dimension,2,FALSE)*VLOOKUP(J828,dimension,3,FALSE)</f>
        <v>9.4555999999999998E-3</v>
      </c>
      <c r="Y828" s="106">
        <f t="shared" si="331"/>
        <v>7.5000000000000015E-3</v>
      </c>
      <c r="Z828" s="106">
        <f t="shared" si="332"/>
        <v>0</v>
      </c>
      <c r="AA828" s="106">
        <f t="shared" si="333"/>
        <v>0</v>
      </c>
      <c r="AB828" s="106">
        <f t="shared" si="334"/>
        <v>0</v>
      </c>
      <c r="AC828" s="106">
        <f t="shared" si="335"/>
        <v>0</v>
      </c>
      <c r="AD828" s="106">
        <f t="shared" si="336"/>
        <v>0</v>
      </c>
      <c r="AE828" s="106">
        <f t="shared" si="337"/>
        <v>0</v>
      </c>
      <c r="AF828" s="172">
        <f t="shared" si="343"/>
        <v>7.5000000000000015E-3</v>
      </c>
      <c r="AG828" s="106">
        <f t="shared" si="338"/>
        <v>1.7500000000000003E-4</v>
      </c>
      <c r="AH828" s="106">
        <f t="shared" si="339"/>
        <v>0</v>
      </c>
      <c r="AI828" s="106">
        <f t="shared" si="340"/>
        <v>0</v>
      </c>
      <c r="AJ828" s="106">
        <f t="shared" si="341"/>
        <v>0</v>
      </c>
      <c r="AK828" s="106">
        <f t="shared" ref="AK828:AK843" si="351">L828*VLOOKUP(J828,dimension,4,FALSE)*VLOOKUP(J828,dimension,5,FALSE)</f>
        <v>7.6750000000000004E-3</v>
      </c>
      <c r="AL828" s="107">
        <f t="shared" si="342"/>
        <v>7.2224999999999993</v>
      </c>
    </row>
    <row r="829" spans="1:38" ht="12.75">
      <c r="A829" s="89">
        <v>27</v>
      </c>
      <c r="B829" s="89">
        <v>52</v>
      </c>
      <c r="C829" s="96">
        <v>0.3175</v>
      </c>
      <c r="D829" s="96">
        <v>0.35</v>
      </c>
      <c r="E829" s="97">
        <v>3.07</v>
      </c>
      <c r="F829" s="102">
        <f t="shared" si="345"/>
        <v>0.26857822888789518</v>
      </c>
      <c r="G829" s="89">
        <v>19.5</v>
      </c>
      <c r="H829" s="103">
        <f t="shared" si="329"/>
        <v>32.666666666666664</v>
      </c>
      <c r="I829" s="103">
        <f t="shared" si="330"/>
        <v>1.1250000000000002</v>
      </c>
      <c r="J829" s="89" t="s">
        <v>74</v>
      </c>
      <c r="K829" s="89">
        <v>2</v>
      </c>
      <c r="L829" s="105">
        <f t="shared" si="349"/>
        <v>3.07</v>
      </c>
      <c r="O829" s="89">
        <v>3</v>
      </c>
      <c r="R829" s="89">
        <v>7.0000000000000007E-2</v>
      </c>
      <c r="X829" s="106">
        <f t="shared" si="350"/>
        <v>9.4555999999999998E-3</v>
      </c>
      <c r="Y829" s="106">
        <f t="shared" si="331"/>
        <v>0</v>
      </c>
      <c r="Z829" s="106">
        <f t="shared" si="332"/>
        <v>0</v>
      </c>
      <c r="AA829" s="106">
        <f t="shared" si="333"/>
        <v>7.5000000000000015E-3</v>
      </c>
      <c r="AB829" s="106">
        <f t="shared" si="334"/>
        <v>0</v>
      </c>
      <c r="AC829" s="106">
        <f t="shared" si="335"/>
        <v>0</v>
      </c>
      <c r="AD829" s="106">
        <f t="shared" si="336"/>
        <v>0</v>
      </c>
      <c r="AE829" s="106">
        <f t="shared" si="337"/>
        <v>0</v>
      </c>
      <c r="AF829" s="172">
        <f t="shared" si="343"/>
        <v>7.5000000000000015E-3</v>
      </c>
      <c r="AG829" s="106">
        <f t="shared" si="338"/>
        <v>0</v>
      </c>
      <c r="AH829" s="106">
        <f t="shared" si="339"/>
        <v>1.7500000000000003E-4</v>
      </c>
      <c r="AI829" s="106">
        <f t="shared" si="340"/>
        <v>0</v>
      </c>
      <c r="AJ829" s="106">
        <f t="shared" si="341"/>
        <v>0</v>
      </c>
      <c r="AK829" s="106">
        <f t="shared" si="351"/>
        <v>7.6750000000000004E-3</v>
      </c>
      <c r="AL829" s="107">
        <f t="shared" si="342"/>
        <v>6.4125000000000005</v>
      </c>
    </row>
    <row r="830" spans="1:38" ht="12.75">
      <c r="A830" s="89">
        <v>27</v>
      </c>
      <c r="B830" s="89">
        <v>52</v>
      </c>
      <c r="C830" s="96">
        <v>0.3175</v>
      </c>
      <c r="D830" s="96">
        <v>0.35</v>
      </c>
      <c r="E830" s="97">
        <v>3.07</v>
      </c>
      <c r="F830" s="102">
        <f t="shared" si="345"/>
        <v>0.26857822888789518</v>
      </c>
      <c r="G830" s="89">
        <v>19.5</v>
      </c>
      <c r="H830" s="103">
        <f t="shared" si="329"/>
        <v>32.666666666666664</v>
      </c>
      <c r="I830" s="103">
        <f t="shared" si="330"/>
        <v>1.1137500000000002</v>
      </c>
      <c r="J830" s="89" t="s">
        <v>74</v>
      </c>
      <c r="K830" s="89">
        <v>3</v>
      </c>
      <c r="L830" s="105">
        <f t="shared" si="349"/>
        <v>3.0700000000000003</v>
      </c>
      <c r="O830" s="89">
        <v>2.97</v>
      </c>
      <c r="R830" s="89">
        <v>0.1</v>
      </c>
      <c r="X830" s="106">
        <f t="shared" si="350"/>
        <v>9.4556000000000015E-3</v>
      </c>
      <c r="Y830" s="106">
        <f t="shared" si="331"/>
        <v>0</v>
      </c>
      <c r="Z830" s="106">
        <f t="shared" si="332"/>
        <v>0</v>
      </c>
      <c r="AA830" s="106">
        <f t="shared" si="333"/>
        <v>7.425000000000001E-3</v>
      </c>
      <c r="AB830" s="106">
        <f t="shared" si="334"/>
        <v>0</v>
      </c>
      <c r="AC830" s="106">
        <f t="shared" si="335"/>
        <v>0</v>
      </c>
      <c r="AD830" s="106">
        <f t="shared" si="336"/>
        <v>0</v>
      </c>
      <c r="AE830" s="106">
        <f t="shared" si="337"/>
        <v>0</v>
      </c>
      <c r="AF830" s="172">
        <f t="shared" si="343"/>
        <v>7.425000000000001E-3</v>
      </c>
      <c r="AG830" s="106">
        <f t="shared" si="338"/>
        <v>0</v>
      </c>
      <c r="AH830" s="106">
        <f t="shared" si="339"/>
        <v>2.5000000000000006E-4</v>
      </c>
      <c r="AI830" s="106">
        <f t="shared" si="340"/>
        <v>0</v>
      </c>
      <c r="AJ830" s="106">
        <f t="shared" si="341"/>
        <v>0</v>
      </c>
      <c r="AK830" s="106">
        <f t="shared" si="351"/>
        <v>7.6750000000000013E-3</v>
      </c>
      <c r="AL830" s="107">
        <f t="shared" si="342"/>
        <v>6.3483750000000008</v>
      </c>
    </row>
    <row r="831" spans="1:38" ht="12.75">
      <c r="A831" s="89">
        <v>27</v>
      </c>
      <c r="B831" s="89">
        <v>52</v>
      </c>
      <c r="C831" s="96">
        <v>0.3175</v>
      </c>
      <c r="D831" s="96">
        <v>0.35</v>
      </c>
      <c r="E831" s="97">
        <v>3.07</v>
      </c>
      <c r="F831" s="102">
        <f t="shared" si="345"/>
        <v>0.26857822888789518</v>
      </c>
      <c r="G831" s="89">
        <v>19.5</v>
      </c>
      <c r="H831" s="103">
        <f t="shared" si="329"/>
        <v>32.666666666666664</v>
      </c>
      <c r="I831" s="103">
        <f t="shared" si="330"/>
        <v>1.1137500000000002</v>
      </c>
      <c r="J831" s="89" t="s">
        <v>74</v>
      </c>
      <c r="K831" s="89">
        <v>4</v>
      </c>
      <c r="L831" s="105">
        <f t="shared" si="349"/>
        <v>3.0700000000000003</v>
      </c>
      <c r="M831" s="89">
        <v>2.97</v>
      </c>
      <c r="R831" s="89">
        <v>0.1</v>
      </c>
      <c r="X831" s="106">
        <f t="shared" si="350"/>
        <v>9.4556000000000015E-3</v>
      </c>
      <c r="Y831" s="106">
        <f t="shared" si="331"/>
        <v>7.425000000000001E-3</v>
      </c>
      <c r="Z831" s="106">
        <f t="shared" si="332"/>
        <v>0</v>
      </c>
      <c r="AA831" s="106">
        <f t="shared" si="333"/>
        <v>0</v>
      </c>
      <c r="AB831" s="106">
        <f t="shared" si="334"/>
        <v>0</v>
      </c>
      <c r="AC831" s="106">
        <f t="shared" si="335"/>
        <v>0</v>
      </c>
      <c r="AD831" s="106">
        <f t="shared" si="336"/>
        <v>0</v>
      </c>
      <c r="AE831" s="106">
        <f t="shared" si="337"/>
        <v>0</v>
      </c>
      <c r="AF831" s="172">
        <f t="shared" si="343"/>
        <v>7.425000000000001E-3</v>
      </c>
      <c r="AG831" s="106">
        <f t="shared" si="338"/>
        <v>0</v>
      </c>
      <c r="AH831" s="106">
        <f t="shared" si="339"/>
        <v>2.5000000000000006E-4</v>
      </c>
      <c r="AI831" s="106">
        <f t="shared" si="340"/>
        <v>0</v>
      </c>
      <c r="AJ831" s="106">
        <f t="shared" si="341"/>
        <v>0</v>
      </c>
      <c r="AK831" s="106">
        <f t="shared" si="351"/>
        <v>7.6750000000000013E-3</v>
      </c>
      <c r="AL831" s="107">
        <f t="shared" si="342"/>
        <v>7.1502749999999997</v>
      </c>
    </row>
    <row r="832" spans="1:38" ht="12.75">
      <c r="A832" s="89">
        <v>27</v>
      </c>
      <c r="B832" s="89">
        <v>52</v>
      </c>
      <c r="C832" s="96">
        <v>0.3175</v>
      </c>
      <c r="D832" s="96">
        <v>0.35</v>
      </c>
      <c r="E832" s="97">
        <v>3.07</v>
      </c>
      <c r="F832" s="102">
        <f t="shared" si="345"/>
        <v>0.26857822888789518</v>
      </c>
      <c r="G832" s="89">
        <v>19.5</v>
      </c>
      <c r="H832" s="103">
        <f t="shared" si="329"/>
        <v>32.666666666666664</v>
      </c>
      <c r="I832" s="103">
        <f t="shared" si="330"/>
        <v>1.1512500000000001</v>
      </c>
      <c r="J832" s="89" t="s">
        <v>74</v>
      </c>
      <c r="K832" s="89">
        <v>5</v>
      </c>
      <c r="L832" s="105">
        <f t="shared" si="349"/>
        <v>3.07</v>
      </c>
      <c r="O832" s="89">
        <v>3.07</v>
      </c>
      <c r="X832" s="106">
        <f t="shared" si="350"/>
        <v>9.4555999999999998E-3</v>
      </c>
      <c r="Y832" s="106">
        <f t="shared" si="331"/>
        <v>0</v>
      </c>
      <c r="Z832" s="106">
        <f t="shared" si="332"/>
        <v>0</v>
      </c>
      <c r="AA832" s="106">
        <f t="shared" si="333"/>
        <v>7.6750000000000004E-3</v>
      </c>
      <c r="AB832" s="106">
        <f t="shared" si="334"/>
        <v>0</v>
      </c>
      <c r="AC832" s="106">
        <f t="shared" si="335"/>
        <v>0</v>
      </c>
      <c r="AD832" s="106">
        <f t="shared" si="336"/>
        <v>0</v>
      </c>
      <c r="AE832" s="106">
        <f t="shared" si="337"/>
        <v>0</v>
      </c>
      <c r="AF832" s="172">
        <f t="shared" si="343"/>
        <v>7.6750000000000004E-3</v>
      </c>
      <c r="AG832" s="106">
        <f t="shared" si="338"/>
        <v>0</v>
      </c>
      <c r="AH832" s="106">
        <f t="shared" si="339"/>
        <v>0</v>
      </c>
      <c r="AI832" s="106">
        <f t="shared" si="340"/>
        <v>0</v>
      </c>
      <c r="AJ832" s="106">
        <f t="shared" si="341"/>
        <v>0</v>
      </c>
      <c r="AK832" s="106">
        <f t="shared" si="351"/>
        <v>7.6750000000000004E-3</v>
      </c>
      <c r="AL832" s="107">
        <f t="shared" si="342"/>
        <v>6.562125</v>
      </c>
    </row>
    <row r="833" spans="1:38" ht="12.75">
      <c r="A833" s="89">
        <v>27</v>
      </c>
      <c r="B833" s="89">
        <v>52</v>
      </c>
      <c r="C833" s="96">
        <v>0.3175</v>
      </c>
      <c r="D833" s="96">
        <v>0.35</v>
      </c>
      <c r="E833" s="97">
        <v>3.07</v>
      </c>
      <c r="F833" s="102">
        <f t="shared" si="345"/>
        <v>0.26857822888789518</v>
      </c>
      <c r="G833" s="89">
        <v>19.5</v>
      </c>
      <c r="H833" s="103">
        <f t="shared" si="329"/>
        <v>32.666666666666664</v>
      </c>
      <c r="I833" s="103">
        <f t="shared" si="330"/>
        <v>1.1512500000000001</v>
      </c>
      <c r="J833" s="89" t="s">
        <v>74</v>
      </c>
      <c r="K833" s="89">
        <v>6</v>
      </c>
      <c r="L833" s="105">
        <f t="shared" si="349"/>
        <v>3.07</v>
      </c>
      <c r="O833" s="89">
        <v>3.07</v>
      </c>
      <c r="X833" s="106">
        <f t="shared" si="350"/>
        <v>9.4555999999999998E-3</v>
      </c>
      <c r="Y833" s="106">
        <f t="shared" si="331"/>
        <v>0</v>
      </c>
      <c r="Z833" s="106">
        <f t="shared" si="332"/>
        <v>0</v>
      </c>
      <c r="AA833" s="106">
        <f t="shared" si="333"/>
        <v>7.6750000000000004E-3</v>
      </c>
      <c r="AB833" s="106">
        <f t="shared" si="334"/>
        <v>0</v>
      </c>
      <c r="AC833" s="106">
        <f t="shared" si="335"/>
        <v>0</v>
      </c>
      <c r="AD833" s="106">
        <f t="shared" si="336"/>
        <v>0</v>
      </c>
      <c r="AE833" s="106">
        <f t="shared" si="337"/>
        <v>0</v>
      </c>
      <c r="AF833" s="172">
        <f t="shared" si="343"/>
        <v>7.6750000000000004E-3</v>
      </c>
      <c r="AG833" s="106">
        <f t="shared" si="338"/>
        <v>0</v>
      </c>
      <c r="AH833" s="106">
        <f t="shared" si="339"/>
        <v>0</v>
      </c>
      <c r="AI833" s="106">
        <f t="shared" si="340"/>
        <v>0</v>
      </c>
      <c r="AJ833" s="106">
        <f t="shared" si="341"/>
        <v>0</v>
      </c>
      <c r="AK833" s="106">
        <f t="shared" si="351"/>
        <v>7.6750000000000004E-3</v>
      </c>
      <c r="AL833" s="107">
        <f t="shared" si="342"/>
        <v>6.562125</v>
      </c>
    </row>
    <row r="834" spans="1:38" ht="12.75">
      <c r="A834" s="89">
        <v>27</v>
      </c>
      <c r="B834" s="89">
        <v>52</v>
      </c>
      <c r="C834" s="96">
        <v>0.3175</v>
      </c>
      <c r="D834" s="96">
        <v>0.35</v>
      </c>
      <c r="E834" s="97">
        <v>3.07</v>
      </c>
      <c r="F834" s="102">
        <f t="shared" si="345"/>
        <v>0.26857822888789518</v>
      </c>
      <c r="G834" s="89">
        <v>19.5</v>
      </c>
      <c r="H834" s="103">
        <f t="shared" si="329"/>
        <v>32.666666666666664</v>
      </c>
      <c r="I834" s="103">
        <f t="shared" si="330"/>
        <v>1.1512500000000001</v>
      </c>
      <c r="J834" s="89" t="s">
        <v>74</v>
      </c>
      <c r="K834" s="89">
        <v>7</v>
      </c>
      <c r="L834" s="105">
        <f t="shared" si="349"/>
        <v>3.07</v>
      </c>
      <c r="M834" s="89">
        <v>3.07</v>
      </c>
      <c r="X834" s="106">
        <f t="shared" si="350"/>
        <v>9.4555999999999998E-3</v>
      </c>
      <c r="Y834" s="106">
        <f t="shared" si="331"/>
        <v>7.6750000000000004E-3</v>
      </c>
      <c r="Z834" s="106">
        <f t="shared" si="332"/>
        <v>0</v>
      </c>
      <c r="AA834" s="106">
        <f t="shared" si="333"/>
        <v>0</v>
      </c>
      <c r="AB834" s="106">
        <f t="shared" si="334"/>
        <v>0</v>
      </c>
      <c r="AC834" s="106">
        <f t="shared" si="335"/>
        <v>0</v>
      </c>
      <c r="AD834" s="106">
        <f t="shared" si="336"/>
        <v>0</v>
      </c>
      <c r="AE834" s="106">
        <f t="shared" si="337"/>
        <v>0</v>
      </c>
      <c r="AF834" s="172">
        <f t="shared" si="343"/>
        <v>7.6750000000000004E-3</v>
      </c>
      <c r="AG834" s="106">
        <f t="shared" si="338"/>
        <v>0</v>
      </c>
      <c r="AH834" s="106">
        <f t="shared" si="339"/>
        <v>0</v>
      </c>
      <c r="AI834" s="106">
        <f t="shared" si="340"/>
        <v>0</v>
      </c>
      <c r="AJ834" s="106">
        <f t="shared" si="341"/>
        <v>0</v>
      </c>
      <c r="AK834" s="106">
        <f t="shared" si="351"/>
        <v>7.6750000000000004E-3</v>
      </c>
      <c r="AL834" s="107">
        <f t="shared" si="342"/>
        <v>7.3910249999999991</v>
      </c>
    </row>
    <row r="835" spans="1:38" ht="12.75">
      <c r="A835" s="89">
        <v>27</v>
      </c>
      <c r="B835" s="89">
        <v>52</v>
      </c>
      <c r="C835" s="96">
        <v>0.3175</v>
      </c>
      <c r="D835" s="96">
        <v>0.35</v>
      </c>
      <c r="E835" s="97">
        <v>3.07</v>
      </c>
      <c r="F835" s="102">
        <f t="shared" si="345"/>
        <v>0.26857822888789518</v>
      </c>
      <c r="G835" s="89">
        <v>19.5</v>
      </c>
      <c r="H835" s="103">
        <f t="shared" ref="H835:H898" si="352">SUM(G835,loadTime)/60*costMilling</f>
        <v>32.666666666666664</v>
      </c>
      <c r="I835" s="103">
        <f t="shared" ref="I835:I898" si="353">AF835*KDCost</f>
        <v>1.1025</v>
      </c>
      <c r="J835" s="89" t="s">
        <v>74</v>
      </c>
      <c r="K835" s="89">
        <v>8</v>
      </c>
      <c r="L835" s="105">
        <f t="shared" si="349"/>
        <v>3.07</v>
      </c>
      <c r="M835" s="89">
        <v>2.94</v>
      </c>
      <c r="Q835" s="89">
        <v>0.06</v>
      </c>
      <c r="R835" s="89">
        <v>7.0000000000000007E-2</v>
      </c>
      <c r="X835" s="106">
        <f t="shared" si="350"/>
        <v>9.4555999999999998E-3</v>
      </c>
      <c r="Y835" s="106">
        <f t="shared" ref="Y835:Y898" si="354">M835*VLOOKUP($J835,dimension,4,FALSE)*VLOOKUP($J835,dimension,5,FALSE)</f>
        <v>7.3499999999999998E-3</v>
      </c>
      <c r="Z835" s="106">
        <f t="shared" ref="Z835:Z898" si="355">N835*VLOOKUP($J835,dimension,4,FALSE)*VLOOKUP($J835,dimension,5,FALSE)</f>
        <v>0</v>
      </c>
      <c r="AA835" s="106">
        <f t="shared" ref="AA835:AA898" si="356">O835*VLOOKUP($J835,dimension,4,FALSE)*VLOOKUP($J835,dimension,5,FALSE)</f>
        <v>0</v>
      </c>
      <c r="AB835" s="106">
        <f t="shared" ref="AB835:AB898" si="357">P835*VLOOKUP($J835,dimension,4,FALSE)*VLOOKUP($J835,dimension,5,FALSE)</f>
        <v>0</v>
      </c>
      <c r="AC835" s="106">
        <f t="shared" ref="AC835:AC898" si="358">U835*VLOOKUP($J835,dimension,4,FALSE)*VLOOKUP($J835,dimension,5,FALSE)</f>
        <v>0</v>
      </c>
      <c r="AD835" s="106">
        <f t="shared" ref="AD835:AD898" si="359">V835*VLOOKUP($J835,dimension,4,FALSE)*VLOOKUP($J835,dimension,5,FALSE)</f>
        <v>0</v>
      </c>
      <c r="AE835" s="106">
        <f t="shared" ref="AE835:AE898" si="360">IF(J835="Fillets",K835*VLOOKUP(J835,dimension,4,FALSE)*VLOOKUP(J835,dimension,5,FALSE),0)*L835</f>
        <v>0</v>
      </c>
      <c r="AF835" s="172">
        <f t="shared" si="343"/>
        <v>7.3499999999999998E-3</v>
      </c>
      <c r="AG835" s="106">
        <f t="shared" ref="AG835:AG898" si="361">Q835*VLOOKUP($J835,dimension,4,FALSE)*VLOOKUP($J835,dimension,5,FALSE)</f>
        <v>1.5000000000000001E-4</v>
      </c>
      <c r="AH835" s="106">
        <f t="shared" ref="AH835:AH898" si="362">R835*VLOOKUP($J835,dimension,4,FALSE)*VLOOKUP($J835,dimension,5,FALSE)</f>
        <v>1.7500000000000003E-4</v>
      </c>
      <c r="AI835" s="106">
        <f t="shared" ref="AI835:AI898" si="363">S835*VLOOKUP($J835,dimension,4,FALSE)*VLOOKUP($J835,dimension,5,FALSE)</f>
        <v>0</v>
      </c>
      <c r="AJ835" s="106">
        <f t="shared" ref="AJ835:AJ898" si="364">T835*VLOOKUP($J835,dimension,4,FALSE)*VLOOKUP($J835,dimension,5,FALSE)</f>
        <v>0</v>
      </c>
      <c r="AK835" s="106">
        <f t="shared" si="351"/>
        <v>7.6750000000000004E-3</v>
      </c>
      <c r="AL835" s="107">
        <f t="shared" ref="AL835:AL898" si="365">IF(J835="Fillets",AK835*priceFillets,IF(J835="4 x 1",(M835*priceSelect)+(N835*priceSelect)+(O835*priceStandard)+(P835*priceHigh)+(U835*priceShortClear)+(V835*priceLongClear),IF(J835="3 x 1",(M835*priceSelect3)+(N835*priceSelect3)+(O835*priceStandard3)+(P835*priceHigh3)+(U835*priceShortClear3)+(V835*priceLongClear3),IF(J835="2 x 2",(M835*priceSelect2)+(N835*priceSelect2)+(O835*priceStandard2)+(P835*priceHigh2)+(U835*priceShortClear2)+(V835*priceLongClear2),IF(J835="2 x 2",(M835*priceSelect2)+(N835*priceSelect2)+(O835*priceStandard2)+(P835*priceHigh2)+(U835*priceShortClear2)+(V835*priceLongClear2),(M835*priceSelect6)+(N835*priceSelect6)+(O835*priceStandard6)+(P835*priceHigh6)+(U835*priceShortClear6)+(V835*priceLongClear6))))))</f>
        <v>7.0780499999999993</v>
      </c>
    </row>
    <row r="836" spans="1:38" ht="12.75">
      <c r="A836" s="89">
        <v>27</v>
      </c>
      <c r="B836" s="89">
        <v>52</v>
      </c>
      <c r="C836" s="96">
        <v>0.3175</v>
      </c>
      <c r="D836" s="96">
        <v>0.35</v>
      </c>
      <c r="E836" s="97">
        <v>3.07</v>
      </c>
      <c r="F836" s="102">
        <f t="shared" si="345"/>
        <v>0.26857822888789518</v>
      </c>
      <c r="G836" s="89">
        <v>19.5</v>
      </c>
      <c r="H836" s="103">
        <f t="shared" si="352"/>
        <v>32.666666666666664</v>
      </c>
      <c r="I836" s="103">
        <f t="shared" si="353"/>
        <v>1.1100000000000001</v>
      </c>
      <c r="J836" s="89" t="s">
        <v>74</v>
      </c>
      <c r="K836" s="89">
        <v>9</v>
      </c>
      <c r="L836" s="105">
        <f t="shared" si="349"/>
        <v>3.07</v>
      </c>
      <c r="M836" s="89">
        <v>2.96</v>
      </c>
      <c r="R836" s="89">
        <v>0.11</v>
      </c>
      <c r="X836" s="106">
        <f t="shared" si="350"/>
        <v>9.4555999999999998E-3</v>
      </c>
      <c r="Y836" s="106">
        <f t="shared" si="354"/>
        <v>7.4000000000000003E-3</v>
      </c>
      <c r="Z836" s="106">
        <f t="shared" si="355"/>
        <v>0</v>
      </c>
      <c r="AA836" s="106">
        <f t="shared" si="356"/>
        <v>0</v>
      </c>
      <c r="AB836" s="106">
        <f t="shared" si="357"/>
        <v>0</v>
      </c>
      <c r="AC836" s="106">
        <f t="shared" si="358"/>
        <v>0</v>
      </c>
      <c r="AD836" s="106">
        <f t="shared" si="359"/>
        <v>0</v>
      </c>
      <c r="AE836" s="106">
        <f t="shared" si="360"/>
        <v>0</v>
      </c>
      <c r="AF836" s="172">
        <f t="shared" ref="AF836:AF899" si="366">SUM(Y836:AE836)</f>
        <v>7.4000000000000003E-3</v>
      </c>
      <c r="AG836" s="106">
        <f t="shared" si="361"/>
        <v>0</v>
      </c>
      <c r="AH836" s="106">
        <f t="shared" si="362"/>
        <v>2.7500000000000002E-4</v>
      </c>
      <c r="AI836" s="106">
        <f t="shared" si="363"/>
        <v>0</v>
      </c>
      <c r="AJ836" s="106">
        <f t="shared" si="364"/>
        <v>0</v>
      </c>
      <c r="AK836" s="106">
        <f t="shared" si="351"/>
        <v>7.6750000000000004E-3</v>
      </c>
      <c r="AL836" s="107">
        <f t="shared" si="365"/>
        <v>7.126199999999999</v>
      </c>
    </row>
    <row r="837" spans="1:38" ht="12.75">
      <c r="A837" s="89">
        <v>27</v>
      </c>
      <c r="B837" s="89">
        <v>52</v>
      </c>
      <c r="C837" s="96">
        <v>0.3175</v>
      </c>
      <c r="D837" s="96">
        <v>0.35</v>
      </c>
      <c r="E837" s="97">
        <v>3.07</v>
      </c>
      <c r="F837" s="102">
        <f t="shared" si="345"/>
        <v>0.26857822888789518</v>
      </c>
      <c r="G837" s="89">
        <v>19.5</v>
      </c>
      <c r="H837" s="103">
        <f t="shared" si="352"/>
        <v>32.666666666666664</v>
      </c>
      <c r="I837" s="103">
        <f t="shared" si="353"/>
        <v>1.1512500000000001</v>
      </c>
      <c r="J837" s="89" t="s">
        <v>74</v>
      </c>
      <c r="K837" s="89">
        <v>10</v>
      </c>
      <c r="L837" s="105">
        <f t="shared" si="349"/>
        <v>3.07</v>
      </c>
      <c r="O837" s="89">
        <v>3.07</v>
      </c>
      <c r="X837" s="106">
        <f t="shared" si="350"/>
        <v>9.4555999999999998E-3</v>
      </c>
      <c r="Y837" s="106">
        <f t="shared" si="354"/>
        <v>0</v>
      </c>
      <c r="Z837" s="106">
        <f t="shared" si="355"/>
        <v>0</v>
      </c>
      <c r="AA837" s="106">
        <f t="shared" si="356"/>
        <v>7.6750000000000004E-3</v>
      </c>
      <c r="AB837" s="106">
        <f t="shared" si="357"/>
        <v>0</v>
      </c>
      <c r="AC837" s="106">
        <f t="shared" si="358"/>
        <v>0</v>
      </c>
      <c r="AD837" s="106">
        <f t="shared" si="359"/>
        <v>0</v>
      </c>
      <c r="AE837" s="106">
        <f t="shared" si="360"/>
        <v>0</v>
      </c>
      <c r="AF837" s="172">
        <f t="shared" si="366"/>
        <v>7.6750000000000004E-3</v>
      </c>
      <c r="AG837" s="106">
        <f t="shared" si="361"/>
        <v>0</v>
      </c>
      <c r="AH837" s="106">
        <f t="shared" si="362"/>
        <v>0</v>
      </c>
      <c r="AI837" s="106">
        <f t="shared" si="363"/>
        <v>0</v>
      </c>
      <c r="AJ837" s="106">
        <f t="shared" si="364"/>
        <v>0</v>
      </c>
      <c r="AK837" s="106">
        <f t="shared" si="351"/>
        <v>7.6750000000000004E-3</v>
      </c>
      <c r="AL837" s="107">
        <f t="shared" si="365"/>
        <v>6.562125</v>
      </c>
    </row>
    <row r="838" spans="1:38" ht="12.75">
      <c r="A838" s="89">
        <v>27</v>
      </c>
      <c r="B838" s="89">
        <v>52</v>
      </c>
      <c r="C838" s="96">
        <v>0.3175</v>
      </c>
      <c r="D838" s="96">
        <v>0.35</v>
      </c>
      <c r="E838" s="97">
        <v>3.07</v>
      </c>
      <c r="F838" s="102">
        <f t="shared" si="345"/>
        <v>0.26857822888789518</v>
      </c>
      <c r="G838" s="89">
        <v>19.5</v>
      </c>
      <c r="H838" s="103">
        <f t="shared" si="352"/>
        <v>32.666666666666664</v>
      </c>
      <c r="I838" s="103">
        <f t="shared" si="353"/>
        <v>1.1062500000000002</v>
      </c>
      <c r="J838" s="89" t="s">
        <v>74</v>
      </c>
      <c r="K838" s="89">
        <v>11</v>
      </c>
      <c r="L838" s="105">
        <f t="shared" si="349"/>
        <v>3.0700000000000003</v>
      </c>
      <c r="M838" s="89">
        <v>2.95</v>
      </c>
      <c r="R838" s="89">
        <v>0.12</v>
      </c>
      <c r="X838" s="106">
        <f t="shared" si="350"/>
        <v>9.4556000000000015E-3</v>
      </c>
      <c r="Y838" s="106">
        <f t="shared" si="354"/>
        <v>7.3750000000000013E-3</v>
      </c>
      <c r="Z838" s="106">
        <f t="shared" si="355"/>
        <v>0</v>
      </c>
      <c r="AA838" s="106">
        <f t="shared" si="356"/>
        <v>0</v>
      </c>
      <c r="AB838" s="106">
        <f t="shared" si="357"/>
        <v>0</v>
      </c>
      <c r="AC838" s="106">
        <f t="shared" si="358"/>
        <v>0</v>
      </c>
      <c r="AD838" s="106">
        <f t="shared" si="359"/>
        <v>0</v>
      </c>
      <c r="AE838" s="106">
        <f t="shared" si="360"/>
        <v>0</v>
      </c>
      <c r="AF838" s="172">
        <f t="shared" si="366"/>
        <v>7.3750000000000013E-3</v>
      </c>
      <c r="AG838" s="106">
        <f t="shared" si="361"/>
        <v>0</v>
      </c>
      <c r="AH838" s="106">
        <f t="shared" si="362"/>
        <v>3.0000000000000003E-4</v>
      </c>
      <c r="AI838" s="106">
        <f t="shared" si="363"/>
        <v>0</v>
      </c>
      <c r="AJ838" s="106">
        <f t="shared" si="364"/>
        <v>0</v>
      </c>
      <c r="AK838" s="106">
        <f t="shared" si="351"/>
        <v>7.6750000000000013E-3</v>
      </c>
      <c r="AL838" s="107">
        <f t="shared" si="365"/>
        <v>7.102125</v>
      </c>
    </row>
    <row r="839" spans="1:38" ht="12.75">
      <c r="A839" s="89">
        <v>27</v>
      </c>
      <c r="B839" s="89">
        <v>52</v>
      </c>
      <c r="C839" s="96">
        <v>0.3175</v>
      </c>
      <c r="D839" s="96">
        <v>0.35</v>
      </c>
      <c r="E839" s="97">
        <v>3.07</v>
      </c>
      <c r="F839" s="102">
        <f t="shared" si="345"/>
        <v>0.26857822888789518</v>
      </c>
      <c r="G839" s="89">
        <v>19.5</v>
      </c>
      <c r="H839" s="103">
        <f t="shared" si="352"/>
        <v>32.666666666666664</v>
      </c>
      <c r="I839" s="103">
        <f t="shared" si="353"/>
        <v>1.1137500000000002</v>
      </c>
      <c r="J839" s="89" t="s">
        <v>74</v>
      </c>
      <c r="K839" s="89">
        <v>12</v>
      </c>
      <c r="L839" s="105">
        <f t="shared" si="349"/>
        <v>3.0700000000000003</v>
      </c>
      <c r="M839" s="89">
        <v>2.97</v>
      </c>
      <c r="R839" s="89">
        <v>0.1</v>
      </c>
      <c r="X839" s="106">
        <f t="shared" si="350"/>
        <v>9.4556000000000015E-3</v>
      </c>
      <c r="Y839" s="106">
        <f t="shared" si="354"/>
        <v>7.425000000000001E-3</v>
      </c>
      <c r="Z839" s="106">
        <f t="shared" si="355"/>
        <v>0</v>
      </c>
      <c r="AA839" s="106">
        <f t="shared" si="356"/>
        <v>0</v>
      </c>
      <c r="AB839" s="106">
        <f t="shared" si="357"/>
        <v>0</v>
      </c>
      <c r="AC839" s="106">
        <f t="shared" si="358"/>
        <v>0</v>
      </c>
      <c r="AD839" s="106">
        <f t="shared" si="359"/>
        <v>0</v>
      </c>
      <c r="AE839" s="106">
        <f t="shared" si="360"/>
        <v>0</v>
      </c>
      <c r="AF839" s="172">
        <f t="shared" si="366"/>
        <v>7.425000000000001E-3</v>
      </c>
      <c r="AG839" s="106">
        <f t="shared" si="361"/>
        <v>0</v>
      </c>
      <c r="AH839" s="106">
        <f t="shared" si="362"/>
        <v>2.5000000000000006E-4</v>
      </c>
      <c r="AI839" s="106">
        <f t="shared" si="363"/>
        <v>0</v>
      </c>
      <c r="AJ839" s="106">
        <f t="shared" si="364"/>
        <v>0</v>
      </c>
      <c r="AK839" s="106">
        <f t="shared" si="351"/>
        <v>7.6750000000000013E-3</v>
      </c>
      <c r="AL839" s="107">
        <f t="shared" si="365"/>
        <v>7.1502749999999997</v>
      </c>
    </row>
    <row r="840" spans="1:38" ht="12.75">
      <c r="A840" s="89">
        <v>27</v>
      </c>
      <c r="B840" s="89">
        <v>52</v>
      </c>
      <c r="C840" s="96">
        <v>0.3175</v>
      </c>
      <c r="D840" s="96">
        <v>0.35</v>
      </c>
      <c r="E840" s="97">
        <v>3.07</v>
      </c>
      <c r="F840" s="102">
        <f t="shared" si="345"/>
        <v>0.26857822888789518</v>
      </c>
      <c r="G840" s="89">
        <v>19.5</v>
      </c>
      <c r="H840" s="103">
        <f t="shared" si="352"/>
        <v>32.666666666666664</v>
      </c>
      <c r="I840" s="103">
        <f t="shared" si="353"/>
        <v>0.77624999999999988</v>
      </c>
      <c r="J840" s="89" t="s">
        <v>77</v>
      </c>
      <c r="K840" s="89">
        <v>1</v>
      </c>
      <c r="L840" s="105">
        <f t="shared" si="349"/>
        <v>2.76</v>
      </c>
      <c r="M840" s="89">
        <v>2.76</v>
      </c>
      <c r="X840" s="106">
        <f t="shared" si="350"/>
        <v>6.4142400000000007E-3</v>
      </c>
      <c r="Y840" s="106">
        <f t="shared" si="354"/>
        <v>5.174999999999999E-3</v>
      </c>
      <c r="Z840" s="106">
        <f t="shared" si="355"/>
        <v>0</v>
      </c>
      <c r="AA840" s="106">
        <f t="shared" si="356"/>
        <v>0</v>
      </c>
      <c r="AB840" s="106">
        <f t="shared" si="357"/>
        <v>0</v>
      </c>
      <c r="AC840" s="106">
        <f t="shared" si="358"/>
        <v>0</v>
      </c>
      <c r="AD840" s="106">
        <f t="shared" si="359"/>
        <v>0</v>
      </c>
      <c r="AE840" s="106">
        <f t="shared" si="360"/>
        <v>0</v>
      </c>
      <c r="AF840" s="172">
        <f t="shared" si="366"/>
        <v>5.174999999999999E-3</v>
      </c>
      <c r="AG840" s="106">
        <f t="shared" si="361"/>
        <v>0</v>
      </c>
      <c r="AH840" s="106">
        <f t="shared" si="362"/>
        <v>0</v>
      </c>
      <c r="AI840" s="106">
        <f t="shared" si="363"/>
        <v>0</v>
      </c>
      <c r="AJ840" s="106">
        <f t="shared" si="364"/>
        <v>0</v>
      </c>
      <c r="AK840" s="106">
        <f t="shared" si="351"/>
        <v>5.174999999999999E-3</v>
      </c>
      <c r="AL840" s="107">
        <f t="shared" si="365"/>
        <v>4.9214250000000002</v>
      </c>
    </row>
    <row r="841" spans="1:38" ht="12.75">
      <c r="A841" s="89">
        <v>27</v>
      </c>
      <c r="B841" s="89">
        <v>52</v>
      </c>
      <c r="C841" s="96">
        <v>0.3175</v>
      </c>
      <c r="D841" s="96">
        <v>0.35</v>
      </c>
      <c r="E841" s="97">
        <v>3.07</v>
      </c>
      <c r="F841" s="102">
        <f t="shared" si="345"/>
        <v>0.26857822888789518</v>
      </c>
      <c r="G841" s="89">
        <v>19.5</v>
      </c>
      <c r="H841" s="103">
        <f t="shared" si="352"/>
        <v>32.666666666666664</v>
      </c>
      <c r="I841" s="103">
        <f t="shared" si="353"/>
        <v>0.86343749999999997</v>
      </c>
      <c r="J841" s="89" t="s">
        <v>77</v>
      </c>
      <c r="K841" s="89">
        <v>2</v>
      </c>
      <c r="L841" s="105">
        <f t="shared" si="349"/>
        <v>3.07</v>
      </c>
      <c r="M841" s="89">
        <v>3.07</v>
      </c>
      <c r="X841" s="106">
        <f t="shared" si="350"/>
        <v>7.13468E-3</v>
      </c>
      <c r="Y841" s="106">
        <f t="shared" si="354"/>
        <v>5.7562500000000001E-3</v>
      </c>
      <c r="Z841" s="106">
        <f t="shared" si="355"/>
        <v>0</v>
      </c>
      <c r="AA841" s="106">
        <f t="shared" si="356"/>
        <v>0</v>
      </c>
      <c r="AB841" s="106">
        <f t="shared" si="357"/>
        <v>0</v>
      </c>
      <c r="AC841" s="106">
        <f t="shared" si="358"/>
        <v>0</v>
      </c>
      <c r="AD841" s="106">
        <f t="shared" si="359"/>
        <v>0</v>
      </c>
      <c r="AE841" s="106">
        <f t="shared" si="360"/>
        <v>0</v>
      </c>
      <c r="AF841" s="172">
        <f t="shared" si="366"/>
        <v>5.7562500000000001E-3</v>
      </c>
      <c r="AG841" s="106">
        <f t="shared" si="361"/>
        <v>0</v>
      </c>
      <c r="AH841" s="106">
        <f t="shared" si="362"/>
        <v>0</v>
      </c>
      <c r="AI841" s="106">
        <f t="shared" si="363"/>
        <v>0</v>
      </c>
      <c r="AJ841" s="106">
        <f t="shared" si="364"/>
        <v>0</v>
      </c>
      <c r="AK841" s="106">
        <f t="shared" si="351"/>
        <v>5.7562500000000001E-3</v>
      </c>
      <c r="AL841" s="107">
        <f t="shared" si="365"/>
        <v>5.4741937499999995</v>
      </c>
    </row>
    <row r="842" spans="1:38" ht="12.75">
      <c r="A842" s="89">
        <v>27</v>
      </c>
      <c r="B842" s="89">
        <v>52</v>
      </c>
      <c r="C842" s="96">
        <v>0.3175</v>
      </c>
      <c r="D842" s="96">
        <v>0.35</v>
      </c>
      <c r="E842" s="97">
        <v>3.07</v>
      </c>
      <c r="F842" s="102">
        <f t="shared" si="345"/>
        <v>0.26857822888789518</v>
      </c>
      <c r="G842" s="89">
        <v>19.5</v>
      </c>
      <c r="H842" s="103">
        <f t="shared" si="352"/>
        <v>32.666666666666664</v>
      </c>
      <c r="I842" s="103">
        <f t="shared" si="353"/>
        <v>1.1512500000000001</v>
      </c>
      <c r="J842" s="89" t="s">
        <v>78</v>
      </c>
      <c r="K842" s="89">
        <v>1</v>
      </c>
      <c r="L842" s="105">
        <f t="shared" si="349"/>
        <v>3.07</v>
      </c>
      <c r="M842" s="89">
        <v>3.07</v>
      </c>
      <c r="X842" s="106">
        <f t="shared" si="350"/>
        <v>8.6205599999999993E-3</v>
      </c>
      <c r="Y842" s="106">
        <f t="shared" si="354"/>
        <v>7.6750000000000004E-3</v>
      </c>
      <c r="Z842" s="106">
        <f t="shared" si="355"/>
        <v>0</v>
      </c>
      <c r="AA842" s="106">
        <f t="shared" si="356"/>
        <v>0</v>
      </c>
      <c r="AB842" s="106">
        <f t="shared" si="357"/>
        <v>0</v>
      </c>
      <c r="AC842" s="106">
        <f t="shared" si="358"/>
        <v>0</v>
      </c>
      <c r="AD842" s="106">
        <f t="shared" si="359"/>
        <v>0</v>
      </c>
      <c r="AE842" s="106">
        <f t="shared" si="360"/>
        <v>0</v>
      </c>
      <c r="AF842" s="172">
        <f t="shared" si="366"/>
        <v>7.6750000000000004E-3</v>
      </c>
      <c r="AG842" s="106">
        <f t="shared" si="361"/>
        <v>0</v>
      </c>
      <c r="AH842" s="106">
        <f t="shared" si="362"/>
        <v>0</v>
      </c>
      <c r="AI842" s="106">
        <f t="shared" si="363"/>
        <v>0</v>
      </c>
      <c r="AJ842" s="106">
        <f t="shared" si="364"/>
        <v>0</v>
      </c>
      <c r="AK842" s="106">
        <f t="shared" si="351"/>
        <v>7.6750000000000004E-3</v>
      </c>
      <c r="AL842" s="107">
        <f t="shared" si="365"/>
        <v>7.3910249999999991</v>
      </c>
    </row>
    <row r="843" spans="1:38" ht="12.75">
      <c r="A843" s="89">
        <v>27</v>
      </c>
      <c r="B843" s="89">
        <v>52</v>
      </c>
      <c r="C843" s="96">
        <v>0.3175</v>
      </c>
      <c r="D843" s="96">
        <v>0.35</v>
      </c>
      <c r="E843" s="97">
        <v>3.07</v>
      </c>
      <c r="F843" s="102">
        <f t="shared" si="345"/>
        <v>0.26857822888789518</v>
      </c>
      <c r="G843" s="89">
        <v>19.5</v>
      </c>
      <c r="H843" s="103">
        <f t="shared" si="352"/>
        <v>32.666666666666664</v>
      </c>
      <c r="I843" s="103">
        <f t="shared" si="353"/>
        <v>1.1287500000000001</v>
      </c>
      <c r="J843" s="89" t="s">
        <v>78</v>
      </c>
      <c r="K843" s="89">
        <v>2</v>
      </c>
      <c r="L843" s="105">
        <f t="shared" si="349"/>
        <v>3.07</v>
      </c>
      <c r="M843" s="89">
        <v>3.01</v>
      </c>
      <c r="R843" s="89">
        <v>0.06</v>
      </c>
      <c r="X843" s="106">
        <f t="shared" si="350"/>
        <v>8.6205599999999993E-3</v>
      </c>
      <c r="Y843" s="106">
        <f t="shared" si="354"/>
        <v>7.5250000000000004E-3</v>
      </c>
      <c r="Z843" s="106">
        <f t="shared" si="355"/>
        <v>0</v>
      </c>
      <c r="AA843" s="106">
        <f t="shared" si="356"/>
        <v>0</v>
      </c>
      <c r="AB843" s="106">
        <f t="shared" si="357"/>
        <v>0</v>
      </c>
      <c r="AC843" s="106">
        <f t="shared" si="358"/>
        <v>0</v>
      </c>
      <c r="AD843" s="106">
        <f t="shared" si="359"/>
        <v>0</v>
      </c>
      <c r="AE843" s="106">
        <f t="shared" si="360"/>
        <v>0</v>
      </c>
      <c r="AF843" s="172">
        <f t="shared" si="366"/>
        <v>7.5250000000000004E-3</v>
      </c>
      <c r="AG843" s="106">
        <f t="shared" si="361"/>
        <v>0</v>
      </c>
      <c r="AH843" s="106">
        <f t="shared" si="362"/>
        <v>1.5000000000000001E-4</v>
      </c>
      <c r="AI843" s="106">
        <f t="shared" si="363"/>
        <v>0</v>
      </c>
      <c r="AJ843" s="106">
        <f t="shared" si="364"/>
        <v>0</v>
      </c>
      <c r="AK843" s="106">
        <f t="shared" si="351"/>
        <v>7.6750000000000004E-3</v>
      </c>
      <c r="AL843" s="107">
        <f t="shared" si="365"/>
        <v>7.2465749999999991</v>
      </c>
    </row>
    <row r="844" spans="1:38" ht="12.75">
      <c r="A844" s="89">
        <v>27</v>
      </c>
      <c r="B844" s="89">
        <v>52</v>
      </c>
      <c r="C844" s="96">
        <v>0.3175</v>
      </c>
      <c r="D844" s="96">
        <v>0.35</v>
      </c>
      <c r="E844" s="97">
        <v>3.07</v>
      </c>
      <c r="F844" s="102">
        <f t="shared" si="345"/>
        <v>0.26857822888789518</v>
      </c>
      <c r="G844" s="89">
        <v>19.5</v>
      </c>
      <c r="H844" s="103">
        <f t="shared" si="352"/>
        <v>32.666666666666664</v>
      </c>
      <c r="I844" s="103">
        <f t="shared" si="353"/>
        <v>1.957125</v>
      </c>
      <c r="J844" s="89" t="s">
        <v>79</v>
      </c>
      <c r="K844" s="89">
        <v>10</v>
      </c>
      <c r="L844" s="97">
        <v>3.07</v>
      </c>
      <c r="X844" s="106">
        <f>L844*VLOOKUP(J844,dimension,2,FALSE)*VLOOKUP(J844,dimension,3,FALSE)*K844</f>
        <v>1.6332399999999997E-2</v>
      </c>
      <c r="Y844" s="106">
        <f t="shared" si="354"/>
        <v>0</v>
      </c>
      <c r="Z844" s="106">
        <f t="shared" si="355"/>
        <v>0</v>
      </c>
      <c r="AA844" s="106">
        <f t="shared" si="356"/>
        <v>0</v>
      </c>
      <c r="AB844" s="106">
        <f t="shared" si="357"/>
        <v>0</v>
      </c>
      <c r="AC844" s="106">
        <f t="shared" si="358"/>
        <v>0</v>
      </c>
      <c r="AD844" s="106">
        <f t="shared" si="359"/>
        <v>0</v>
      </c>
      <c r="AE844" s="106">
        <f t="shared" si="360"/>
        <v>1.30475E-2</v>
      </c>
      <c r="AF844" s="172">
        <f t="shared" si="366"/>
        <v>1.30475E-2</v>
      </c>
      <c r="AG844" s="106">
        <f t="shared" si="361"/>
        <v>0</v>
      </c>
      <c r="AH844" s="106">
        <f t="shared" si="362"/>
        <v>0</v>
      </c>
      <c r="AI844" s="106">
        <f t="shared" si="363"/>
        <v>0</v>
      </c>
      <c r="AJ844" s="106">
        <f t="shared" si="364"/>
        <v>0</v>
      </c>
      <c r="AK844" s="106">
        <f>L844*VLOOKUP(J844,dimension,4,FALSE)*VLOOKUP(J844,dimension,5,FALSE)*K844</f>
        <v>1.3047500000000002E-2</v>
      </c>
      <c r="AL844" s="107">
        <f t="shared" si="365"/>
        <v>11.155612500000002</v>
      </c>
    </row>
    <row r="845" spans="1:38" ht="12.75">
      <c r="A845" s="89">
        <v>27</v>
      </c>
      <c r="B845" s="89">
        <v>53</v>
      </c>
      <c r="C845" s="96">
        <v>0.3</v>
      </c>
      <c r="D845" s="96">
        <v>0.32</v>
      </c>
      <c r="E845" s="97">
        <v>3.07</v>
      </c>
      <c r="F845" s="102">
        <f t="shared" si="345"/>
        <v>0.23171366395265897</v>
      </c>
      <c r="G845" s="89">
        <v>19</v>
      </c>
      <c r="H845" s="103">
        <f t="shared" si="352"/>
        <v>32</v>
      </c>
      <c r="I845" s="103">
        <f t="shared" si="353"/>
        <v>1.08</v>
      </c>
      <c r="J845" s="89" t="s">
        <v>74</v>
      </c>
      <c r="K845" s="89">
        <v>1</v>
      </c>
      <c r="L845" s="105">
        <f t="shared" ref="L845:L858" si="367">SUM(M845:V845)</f>
        <v>3.07</v>
      </c>
      <c r="M845" s="89">
        <v>1.81</v>
      </c>
      <c r="N845" s="89">
        <v>1.07</v>
      </c>
      <c r="Q845" s="89">
        <v>0.1</v>
      </c>
      <c r="R845" s="89">
        <v>0.09</v>
      </c>
      <c r="X845" s="106">
        <f t="shared" ref="X845:X858" si="368">L845*VLOOKUP(J845,dimension,2,FALSE)*VLOOKUP(J845,dimension,3,FALSE)</f>
        <v>9.4555999999999998E-3</v>
      </c>
      <c r="Y845" s="106">
        <f t="shared" si="354"/>
        <v>4.5250000000000004E-3</v>
      </c>
      <c r="Z845" s="106">
        <f t="shared" si="355"/>
        <v>2.6750000000000003E-3</v>
      </c>
      <c r="AA845" s="106">
        <f t="shared" si="356"/>
        <v>0</v>
      </c>
      <c r="AB845" s="106">
        <f t="shared" si="357"/>
        <v>0</v>
      </c>
      <c r="AC845" s="106">
        <f t="shared" si="358"/>
        <v>0</v>
      </c>
      <c r="AD845" s="106">
        <f t="shared" si="359"/>
        <v>0</v>
      </c>
      <c r="AE845" s="106">
        <f t="shared" si="360"/>
        <v>0</v>
      </c>
      <c r="AF845" s="172">
        <f t="shared" si="366"/>
        <v>7.2000000000000007E-3</v>
      </c>
      <c r="AG845" s="106">
        <f t="shared" si="361"/>
        <v>2.5000000000000006E-4</v>
      </c>
      <c r="AH845" s="106">
        <f t="shared" si="362"/>
        <v>2.2499999999999999E-4</v>
      </c>
      <c r="AI845" s="106">
        <f t="shared" si="363"/>
        <v>0</v>
      </c>
      <c r="AJ845" s="106">
        <f t="shared" si="364"/>
        <v>0</v>
      </c>
      <c r="AK845" s="106">
        <f t="shared" ref="AK845:AK858" si="369">L845*VLOOKUP(J845,dimension,4,FALSE)*VLOOKUP(J845,dimension,5,FALSE)</f>
        <v>7.6750000000000004E-3</v>
      </c>
      <c r="AL845" s="107">
        <f t="shared" si="365"/>
        <v>6.9336000000000002</v>
      </c>
    </row>
    <row r="846" spans="1:38" ht="12.75">
      <c r="A846" s="89">
        <v>27</v>
      </c>
      <c r="B846" s="89">
        <v>53</v>
      </c>
      <c r="C846" s="96">
        <v>0.3</v>
      </c>
      <c r="D846" s="96">
        <v>0.32</v>
      </c>
      <c r="E846" s="97">
        <v>3.07</v>
      </c>
      <c r="F846" s="102">
        <f t="shared" si="345"/>
        <v>0.23171366395265897</v>
      </c>
      <c r="G846" s="89">
        <v>19</v>
      </c>
      <c r="H846" s="103">
        <f t="shared" si="352"/>
        <v>32</v>
      </c>
      <c r="I846" s="103">
        <f t="shared" si="353"/>
        <v>1.1137500000000002</v>
      </c>
      <c r="J846" s="89" t="s">
        <v>74</v>
      </c>
      <c r="K846" s="89">
        <v>2</v>
      </c>
      <c r="L846" s="105">
        <f t="shared" si="367"/>
        <v>3.07</v>
      </c>
      <c r="M846" s="89">
        <v>1.51</v>
      </c>
      <c r="N846" s="89">
        <v>1.46</v>
      </c>
      <c r="Q846" s="89">
        <v>0.1</v>
      </c>
      <c r="X846" s="106">
        <f t="shared" si="368"/>
        <v>9.4555999999999998E-3</v>
      </c>
      <c r="Y846" s="106">
        <f t="shared" si="354"/>
        <v>3.7750000000000006E-3</v>
      </c>
      <c r="Z846" s="106">
        <f t="shared" si="355"/>
        <v>3.65E-3</v>
      </c>
      <c r="AA846" s="106">
        <f t="shared" si="356"/>
        <v>0</v>
      </c>
      <c r="AB846" s="106">
        <f t="shared" si="357"/>
        <v>0</v>
      </c>
      <c r="AC846" s="106">
        <f t="shared" si="358"/>
        <v>0</v>
      </c>
      <c r="AD846" s="106">
        <f t="shared" si="359"/>
        <v>0</v>
      </c>
      <c r="AE846" s="106">
        <f t="shared" si="360"/>
        <v>0</v>
      </c>
      <c r="AF846" s="172">
        <f t="shared" si="366"/>
        <v>7.425000000000001E-3</v>
      </c>
      <c r="AG846" s="106">
        <f t="shared" si="361"/>
        <v>2.5000000000000006E-4</v>
      </c>
      <c r="AH846" s="106">
        <f t="shared" si="362"/>
        <v>0</v>
      </c>
      <c r="AI846" s="106">
        <f t="shared" si="363"/>
        <v>0</v>
      </c>
      <c r="AJ846" s="106">
        <f t="shared" si="364"/>
        <v>0</v>
      </c>
      <c r="AK846" s="106">
        <f t="shared" si="369"/>
        <v>7.6750000000000004E-3</v>
      </c>
      <c r="AL846" s="107">
        <f t="shared" si="365"/>
        <v>7.1502749999999988</v>
      </c>
    </row>
    <row r="847" spans="1:38" ht="12.75">
      <c r="A847" s="89">
        <v>27</v>
      </c>
      <c r="B847" s="89">
        <v>53</v>
      </c>
      <c r="C847" s="96">
        <v>0.3</v>
      </c>
      <c r="D847" s="96">
        <v>0.32</v>
      </c>
      <c r="E847" s="97">
        <v>3.07</v>
      </c>
      <c r="F847" s="102">
        <f t="shared" si="345"/>
        <v>0.23171366395265897</v>
      </c>
      <c r="G847" s="89">
        <v>19</v>
      </c>
      <c r="H847" s="103">
        <f t="shared" si="352"/>
        <v>32</v>
      </c>
      <c r="I847" s="103">
        <f t="shared" si="353"/>
        <v>0.9787499999999999</v>
      </c>
      <c r="J847" s="89" t="s">
        <v>74</v>
      </c>
      <c r="K847" s="89">
        <v>3</v>
      </c>
      <c r="L847" s="105">
        <f t="shared" si="367"/>
        <v>3.07</v>
      </c>
      <c r="M847" s="89">
        <v>1.2</v>
      </c>
      <c r="N847" s="89">
        <v>1.41</v>
      </c>
      <c r="Q847" s="89">
        <v>0.46</v>
      </c>
      <c r="X847" s="106">
        <f t="shared" si="368"/>
        <v>9.4555999999999998E-3</v>
      </c>
      <c r="Y847" s="106">
        <f t="shared" si="354"/>
        <v>3.0000000000000001E-3</v>
      </c>
      <c r="Z847" s="106">
        <f t="shared" si="355"/>
        <v>3.5249999999999999E-3</v>
      </c>
      <c r="AA847" s="106">
        <f t="shared" si="356"/>
        <v>0</v>
      </c>
      <c r="AB847" s="106">
        <f t="shared" si="357"/>
        <v>0</v>
      </c>
      <c r="AC847" s="106">
        <f t="shared" si="358"/>
        <v>0</v>
      </c>
      <c r="AD847" s="106">
        <f t="shared" si="359"/>
        <v>0</v>
      </c>
      <c r="AE847" s="106">
        <f t="shared" si="360"/>
        <v>0</v>
      </c>
      <c r="AF847" s="172">
        <f t="shared" si="366"/>
        <v>6.5249999999999996E-3</v>
      </c>
      <c r="AG847" s="106">
        <f t="shared" si="361"/>
        <v>1.1500000000000002E-3</v>
      </c>
      <c r="AH847" s="106">
        <f t="shared" si="362"/>
        <v>0</v>
      </c>
      <c r="AI847" s="106">
        <f t="shared" si="363"/>
        <v>0</v>
      </c>
      <c r="AJ847" s="106">
        <f t="shared" si="364"/>
        <v>0</v>
      </c>
      <c r="AK847" s="106">
        <f t="shared" si="369"/>
        <v>7.6750000000000004E-3</v>
      </c>
      <c r="AL847" s="107">
        <f t="shared" si="365"/>
        <v>6.283574999999999</v>
      </c>
    </row>
    <row r="848" spans="1:38" ht="12.75">
      <c r="A848" s="89">
        <v>27</v>
      </c>
      <c r="B848" s="89">
        <v>53</v>
      </c>
      <c r="C848" s="96">
        <v>0.3</v>
      </c>
      <c r="D848" s="96">
        <v>0.32</v>
      </c>
      <c r="E848" s="97">
        <v>3.07</v>
      </c>
      <c r="F848" s="102">
        <f t="shared" si="345"/>
        <v>0.23171366395265897</v>
      </c>
      <c r="G848" s="89">
        <v>19</v>
      </c>
      <c r="H848" s="103">
        <f t="shared" si="352"/>
        <v>32</v>
      </c>
      <c r="I848" s="103">
        <f t="shared" si="353"/>
        <v>1.0612500000000002</v>
      </c>
      <c r="J848" s="89" t="s">
        <v>74</v>
      </c>
      <c r="K848" s="89">
        <v>4</v>
      </c>
      <c r="L848" s="105">
        <f t="shared" si="367"/>
        <v>3.0700000000000003</v>
      </c>
      <c r="M848" s="89">
        <v>1.73</v>
      </c>
      <c r="N848" s="89">
        <v>1.1000000000000001</v>
      </c>
      <c r="Q848" s="89">
        <v>0.24</v>
      </c>
      <c r="W848" s="89" t="s">
        <v>106</v>
      </c>
      <c r="X848" s="106">
        <f t="shared" si="368"/>
        <v>9.4556000000000015E-3</v>
      </c>
      <c r="Y848" s="106">
        <f t="shared" si="354"/>
        <v>4.3250000000000007E-3</v>
      </c>
      <c r="Z848" s="106">
        <f t="shared" si="355"/>
        <v>2.7500000000000007E-3</v>
      </c>
      <c r="AA848" s="106">
        <f t="shared" si="356"/>
        <v>0</v>
      </c>
      <c r="AB848" s="106">
        <f t="shared" si="357"/>
        <v>0</v>
      </c>
      <c r="AC848" s="106">
        <f t="shared" si="358"/>
        <v>0</v>
      </c>
      <c r="AD848" s="106">
        <f t="shared" si="359"/>
        <v>0</v>
      </c>
      <c r="AE848" s="106">
        <f t="shared" si="360"/>
        <v>0</v>
      </c>
      <c r="AF848" s="172">
        <f t="shared" si="366"/>
        <v>7.0750000000000014E-3</v>
      </c>
      <c r="AG848" s="106">
        <f t="shared" si="361"/>
        <v>6.0000000000000006E-4</v>
      </c>
      <c r="AH848" s="106">
        <f t="shared" si="362"/>
        <v>0</v>
      </c>
      <c r="AI848" s="106">
        <f t="shared" si="363"/>
        <v>0</v>
      </c>
      <c r="AJ848" s="106">
        <f t="shared" si="364"/>
        <v>0</v>
      </c>
      <c r="AK848" s="106">
        <f t="shared" si="369"/>
        <v>7.6750000000000013E-3</v>
      </c>
      <c r="AL848" s="107">
        <f t="shared" si="365"/>
        <v>6.8132249999999992</v>
      </c>
    </row>
    <row r="849" spans="1:38" ht="12.75">
      <c r="A849" s="89">
        <v>27</v>
      </c>
      <c r="B849" s="89">
        <v>53</v>
      </c>
      <c r="C849" s="96">
        <v>0.3</v>
      </c>
      <c r="D849" s="96">
        <v>0.32</v>
      </c>
      <c r="E849" s="97">
        <v>3.07</v>
      </c>
      <c r="F849" s="102">
        <f t="shared" si="345"/>
        <v>0.23171366395265897</v>
      </c>
      <c r="G849" s="89">
        <v>19</v>
      </c>
      <c r="H849" s="103">
        <f t="shared" si="352"/>
        <v>32</v>
      </c>
      <c r="I849" s="103">
        <f t="shared" si="353"/>
        <v>1.1512500000000001</v>
      </c>
      <c r="J849" s="89" t="s">
        <v>74</v>
      </c>
      <c r="K849" s="89">
        <v>5</v>
      </c>
      <c r="L849" s="105">
        <f t="shared" si="367"/>
        <v>3.07</v>
      </c>
      <c r="O849" s="89">
        <v>3.07</v>
      </c>
      <c r="X849" s="106">
        <f t="shared" si="368"/>
        <v>9.4555999999999998E-3</v>
      </c>
      <c r="Y849" s="106">
        <f t="shared" si="354"/>
        <v>0</v>
      </c>
      <c r="Z849" s="106">
        <f t="shared" si="355"/>
        <v>0</v>
      </c>
      <c r="AA849" s="106">
        <f t="shared" si="356"/>
        <v>7.6750000000000004E-3</v>
      </c>
      <c r="AB849" s="106">
        <f t="shared" si="357"/>
        <v>0</v>
      </c>
      <c r="AC849" s="106">
        <f t="shared" si="358"/>
        <v>0</v>
      </c>
      <c r="AD849" s="106">
        <f t="shared" si="359"/>
        <v>0</v>
      </c>
      <c r="AE849" s="106">
        <f t="shared" si="360"/>
        <v>0</v>
      </c>
      <c r="AF849" s="172">
        <f t="shared" si="366"/>
        <v>7.6750000000000004E-3</v>
      </c>
      <c r="AG849" s="106">
        <f t="shared" si="361"/>
        <v>0</v>
      </c>
      <c r="AH849" s="106">
        <f t="shared" si="362"/>
        <v>0</v>
      </c>
      <c r="AI849" s="106">
        <f t="shared" si="363"/>
        <v>0</v>
      </c>
      <c r="AJ849" s="106">
        <f t="shared" si="364"/>
        <v>0</v>
      </c>
      <c r="AK849" s="106">
        <f t="shared" si="369"/>
        <v>7.6750000000000004E-3</v>
      </c>
      <c r="AL849" s="107">
        <f t="shared" si="365"/>
        <v>6.562125</v>
      </c>
    </row>
    <row r="850" spans="1:38" ht="12.75">
      <c r="A850" s="89">
        <v>27</v>
      </c>
      <c r="B850" s="89">
        <v>53</v>
      </c>
      <c r="C850" s="96">
        <v>0.3</v>
      </c>
      <c r="D850" s="96">
        <v>0.32</v>
      </c>
      <c r="E850" s="97">
        <v>3.07</v>
      </c>
      <c r="F850" s="102">
        <f t="shared" si="345"/>
        <v>0.23171366395265897</v>
      </c>
      <c r="G850" s="89">
        <v>19</v>
      </c>
      <c r="H850" s="103">
        <f t="shared" si="352"/>
        <v>32</v>
      </c>
      <c r="I850" s="103">
        <f t="shared" si="353"/>
        <v>1.0762499999999999</v>
      </c>
      <c r="J850" s="89" t="s">
        <v>74</v>
      </c>
      <c r="K850" s="89">
        <v>6</v>
      </c>
      <c r="L850" s="105">
        <f t="shared" si="367"/>
        <v>3.0700000000000003</v>
      </c>
      <c r="M850" s="89">
        <v>2.42</v>
      </c>
      <c r="Q850" s="89">
        <v>0.1</v>
      </c>
      <c r="R850" s="89">
        <v>0.1</v>
      </c>
      <c r="U850" s="89">
        <v>0.45</v>
      </c>
      <c r="X850" s="106">
        <f t="shared" si="368"/>
        <v>9.4556000000000015E-3</v>
      </c>
      <c r="Y850" s="106">
        <f t="shared" si="354"/>
        <v>6.0499999999999998E-3</v>
      </c>
      <c r="Z850" s="106">
        <f t="shared" si="355"/>
        <v>0</v>
      </c>
      <c r="AA850" s="106">
        <f t="shared" si="356"/>
        <v>0</v>
      </c>
      <c r="AB850" s="106">
        <f t="shared" si="357"/>
        <v>0</v>
      </c>
      <c r="AC850" s="106">
        <f t="shared" si="358"/>
        <v>1.1250000000000001E-3</v>
      </c>
      <c r="AD850" s="106">
        <f t="shared" si="359"/>
        <v>0</v>
      </c>
      <c r="AE850" s="106">
        <f t="shared" si="360"/>
        <v>0</v>
      </c>
      <c r="AF850" s="172">
        <f t="shared" si="366"/>
        <v>7.175E-3</v>
      </c>
      <c r="AG850" s="106">
        <f t="shared" si="361"/>
        <v>2.5000000000000006E-4</v>
      </c>
      <c r="AH850" s="106">
        <f t="shared" si="362"/>
        <v>2.5000000000000006E-4</v>
      </c>
      <c r="AI850" s="106">
        <f t="shared" si="363"/>
        <v>0</v>
      </c>
      <c r="AJ850" s="106">
        <f t="shared" si="364"/>
        <v>0</v>
      </c>
      <c r="AK850" s="106">
        <f t="shared" si="369"/>
        <v>7.6750000000000013E-3</v>
      </c>
      <c r="AL850" s="107">
        <f t="shared" si="365"/>
        <v>6.5855249999999996</v>
      </c>
    </row>
    <row r="851" spans="1:38" ht="12.75">
      <c r="A851" s="89">
        <v>27</v>
      </c>
      <c r="B851" s="89">
        <v>53</v>
      </c>
      <c r="C851" s="96">
        <v>0.3</v>
      </c>
      <c r="D851" s="96">
        <v>0.32</v>
      </c>
      <c r="E851" s="97">
        <v>3.07</v>
      </c>
      <c r="F851" s="102">
        <f t="shared" si="345"/>
        <v>0.23171366395265897</v>
      </c>
      <c r="G851" s="89">
        <v>19</v>
      </c>
      <c r="H851" s="103">
        <f t="shared" si="352"/>
        <v>32</v>
      </c>
      <c r="I851" s="103">
        <f t="shared" si="353"/>
        <v>0.98625000000000018</v>
      </c>
      <c r="J851" s="89" t="s">
        <v>74</v>
      </c>
      <c r="K851" s="89">
        <v>7</v>
      </c>
      <c r="L851" s="105">
        <f t="shared" si="367"/>
        <v>3.0700000000000003</v>
      </c>
      <c r="M851" s="89">
        <v>1.03</v>
      </c>
      <c r="Q851" s="89">
        <v>0.44</v>
      </c>
      <c r="V851" s="89">
        <v>1.6</v>
      </c>
      <c r="X851" s="106">
        <f t="shared" si="368"/>
        <v>9.4556000000000015E-3</v>
      </c>
      <c r="Y851" s="106">
        <f t="shared" si="354"/>
        <v>2.5750000000000005E-3</v>
      </c>
      <c r="Z851" s="106">
        <f t="shared" si="355"/>
        <v>0</v>
      </c>
      <c r="AA851" s="106">
        <f t="shared" si="356"/>
        <v>0</v>
      </c>
      <c r="AB851" s="106">
        <f t="shared" si="357"/>
        <v>0</v>
      </c>
      <c r="AC851" s="106">
        <f t="shared" si="358"/>
        <v>0</v>
      </c>
      <c r="AD851" s="106">
        <f t="shared" si="359"/>
        <v>4.000000000000001E-3</v>
      </c>
      <c r="AE851" s="106">
        <f t="shared" si="360"/>
        <v>0</v>
      </c>
      <c r="AF851" s="172">
        <f t="shared" si="366"/>
        <v>6.575000000000001E-3</v>
      </c>
      <c r="AG851" s="106">
        <f t="shared" si="361"/>
        <v>1.1000000000000001E-3</v>
      </c>
      <c r="AH851" s="106">
        <f t="shared" si="362"/>
        <v>0</v>
      </c>
      <c r="AI851" s="106">
        <f t="shared" si="363"/>
        <v>0</v>
      </c>
      <c r="AJ851" s="106">
        <f t="shared" si="364"/>
        <v>0</v>
      </c>
      <c r="AK851" s="106">
        <f t="shared" si="369"/>
        <v>7.6750000000000013E-3</v>
      </c>
      <c r="AL851" s="107">
        <f t="shared" si="365"/>
        <v>5.4677249999999997</v>
      </c>
    </row>
    <row r="852" spans="1:38" ht="12.75">
      <c r="A852" s="89">
        <v>27</v>
      </c>
      <c r="B852" s="89">
        <v>53</v>
      </c>
      <c r="C852" s="96">
        <v>0.3</v>
      </c>
      <c r="D852" s="96">
        <v>0.32</v>
      </c>
      <c r="E852" s="97">
        <v>3.07</v>
      </c>
      <c r="F852" s="102">
        <f t="shared" si="345"/>
        <v>0.23171366395265897</v>
      </c>
      <c r="G852" s="89">
        <v>19</v>
      </c>
      <c r="H852" s="103">
        <f t="shared" si="352"/>
        <v>32</v>
      </c>
      <c r="I852" s="103">
        <f t="shared" si="353"/>
        <v>0.91875000000000018</v>
      </c>
      <c r="J852" s="89" t="s">
        <v>74</v>
      </c>
      <c r="K852" s="89">
        <v>8</v>
      </c>
      <c r="L852" s="105">
        <f t="shared" si="367"/>
        <v>3.0700000000000003</v>
      </c>
      <c r="M852" s="89">
        <v>2.4500000000000002</v>
      </c>
      <c r="Q852" s="89">
        <v>0.49</v>
      </c>
      <c r="R852" s="89">
        <v>0.13</v>
      </c>
      <c r="X852" s="106">
        <f t="shared" si="368"/>
        <v>9.4556000000000015E-3</v>
      </c>
      <c r="Y852" s="106">
        <f t="shared" si="354"/>
        <v>6.1250000000000011E-3</v>
      </c>
      <c r="Z852" s="106">
        <f t="shared" si="355"/>
        <v>0</v>
      </c>
      <c r="AA852" s="106">
        <f t="shared" si="356"/>
        <v>0</v>
      </c>
      <c r="AB852" s="106">
        <f t="shared" si="357"/>
        <v>0</v>
      </c>
      <c r="AC852" s="106">
        <f t="shared" si="358"/>
        <v>0</v>
      </c>
      <c r="AD852" s="106">
        <f t="shared" si="359"/>
        <v>0</v>
      </c>
      <c r="AE852" s="106">
        <f t="shared" si="360"/>
        <v>0</v>
      </c>
      <c r="AF852" s="172">
        <f t="shared" si="366"/>
        <v>6.1250000000000011E-3</v>
      </c>
      <c r="AG852" s="106">
        <f t="shared" si="361"/>
        <v>1.2250000000000002E-3</v>
      </c>
      <c r="AH852" s="106">
        <f t="shared" si="362"/>
        <v>3.2500000000000004E-4</v>
      </c>
      <c r="AI852" s="106">
        <f t="shared" si="363"/>
        <v>0</v>
      </c>
      <c r="AJ852" s="106">
        <f t="shared" si="364"/>
        <v>0</v>
      </c>
      <c r="AK852" s="106">
        <f t="shared" si="369"/>
        <v>7.6750000000000013E-3</v>
      </c>
      <c r="AL852" s="107">
        <f t="shared" si="365"/>
        <v>5.8983749999999997</v>
      </c>
    </row>
    <row r="853" spans="1:38" ht="12.75">
      <c r="A853" s="89">
        <v>27</v>
      </c>
      <c r="B853" s="89">
        <v>53</v>
      </c>
      <c r="C853" s="96">
        <v>0.3</v>
      </c>
      <c r="D853" s="96">
        <v>0.32</v>
      </c>
      <c r="E853" s="97">
        <v>3.07</v>
      </c>
      <c r="F853" s="102">
        <f t="shared" si="345"/>
        <v>0.23171366395265897</v>
      </c>
      <c r="G853" s="89">
        <v>19</v>
      </c>
      <c r="H853" s="103">
        <f t="shared" si="352"/>
        <v>32</v>
      </c>
      <c r="I853" s="103">
        <f t="shared" si="353"/>
        <v>0.8521875000000001</v>
      </c>
      <c r="J853" s="89" t="s">
        <v>77</v>
      </c>
      <c r="K853" s="89">
        <v>1</v>
      </c>
      <c r="L853" s="105">
        <f t="shared" si="367"/>
        <v>3.0700000000000003</v>
      </c>
      <c r="M853" s="89">
        <v>1.48</v>
      </c>
      <c r="N853" s="89">
        <v>1.55</v>
      </c>
      <c r="Q853" s="89">
        <v>0.04</v>
      </c>
      <c r="X853" s="106">
        <f t="shared" si="368"/>
        <v>7.1346800000000009E-3</v>
      </c>
      <c r="Y853" s="106">
        <f t="shared" si="354"/>
        <v>2.7749999999999997E-3</v>
      </c>
      <c r="Z853" s="106">
        <f t="shared" si="355"/>
        <v>2.9062500000000004E-3</v>
      </c>
      <c r="AA853" s="106">
        <f t="shared" si="356"/>
        <v>0</v>
      </c>
      <c r="AB853" s="106">
        <f t="shared" si="357"/>
        <v>0</v>
      </c>
      <c r="AC853" s="106">
        <f t="shared" si="358"/>
        <v>0</v>
      </c>
      <c r="AD853" s="106">
        <f t="shared" si="359"/>
        <v>0</v>
      </c>
      <c r="AE853" s="106">
        <f t="shared" si="360"/>
        <v>0</v>
      </c>
      <c r="AF853" s="172">
        <f t="shared" si="366"/>
        <v>5.6812500000000005E-3</v>
      </c>
      <c r="AG853" s="106">
        <f t="shared" si="361"/>
        <v>7.4999999999999993E-5</v>
      </c>
      <c r="AH853" s="106">
        <f t="shared" si="362"/>
        <v>0</v>
      </c>
      <c r="AI853" s="106">
        <f t="shared" si="363"/>
        <v>0</v>
      </c>
      <c r="AJ853" s="106">
        <f t="shared" si="364"/>
        <v>0</v>
      </c>
      <c r="AK853" s="106">
        <f t="shared" si="369"/>
        <v>5.7562500000000009E-3</v>
      </c>
      <c r="AL853" s="107">
        <f t="shared" si="365"/>
        <v>5.4028687500000006</v>
      </c>
    </row>
    <row r="854" spans="1:38" ht="12.75">
      <c r="A854" s="89">
        <v>27</v>
      </c>
      <c r="B854" s="89">
        <v>53</v>
      </c>
      <c r="C854" s="96">
        <v>0.3</v>
      </c>
      <c r="D854" s="96">
        <v>0.32</v>
      </c>
      <c r="E854" s="97">
        <v>3.07</v>
      </c>
      <c r="F854" s="102">
        <f t="shared" ref="F854:F917" si="370">SUMSQ(AVERAGE(C854:D854)/2)*PI()*E854</f>
        <v>0.23171366395265897</v>
      </c>
      <c r="G854" s="89">
        <v>19</v>
      </c>
      <c r="H854" s="103">
        <f t="shared" si="352"/>
        <v>32</v>
      </c>
      <c r="I854" s="103">
        <f t="shared" si="353"/>
        <v>0.84093750000000012</v>
      </c>
      <c r="J854" s="89" t="s">
        <v>77</v>
      </c>
      <c r="K854" s="89">
        <v>2</v>
      </c>
      <c r="L854" s="105">
        <f t="shared" si="367"/>
        <v>3.0700000000000003</v>
      </c>
      <c r="M854" s="89">
        <v>2.99</v>
      </c>
      <c r="R854" s="89">
        <v>0.08</v>
      </c>
      <c r="X854" s="106">
        <f t="shared" si="368"/>
        <v>7.1346800000000009E-3</v>
      </c>
      <c r="Y854" s="106">
        <f t="shared" si="354"/>
        <v>5.606250000000001E-3</v>
      </c>
      <c r="Z854" s="106">
        <f t="shared" si="355"/>
        <v>0</v>
      </c>
      <c r="AA854" s="106">
        <f t="shared" si="356"/>
        <v>0</v>
      </c>
      <c r="AB854" s="106">
        <f t="shared" si="357"/>
        <v>0</v>
      </c>
      <c r="AC854" s="106">
        <f t="shared" si="358"/>
        <v>0</v>
      </c>
      <c r="AD854" s="106">
        <f t="shared" si="359"/>
        <v>0</v>
      </c>
      <c r="AE854" s="106">
        <f t="shared" si="360"/>
        <v>0</v>
      </c>
      <c r="AF854" s="172">
        <f t="shared" si="366"/>
        <v>5.606250000000001E-3</v>
      </c>
      <c r="AG854" s="106">
        <f t="shared" si="361"/>
        <v>0</v>
      </c>
      <c r="AH854" s="106">
        <f t="shared" si="362"/>
        <v>1.4999999999999999E-4</v>
      </c>
      <c r="AI854" s="106">
        <f t="shared" si="363"/>
        <v>0</v>
      </c>
      <c r="AJ854" s="106">
        <f t="shared" si="364"/>
        <v>0</v>
      </c>
      <c r="AK854" s="106">
        <f t="shared" si="369"/>
        <v>5.7562500000000009E-3</v>
      </c>
      <c r="AL854" s="107">
        <f t="shared" si="365"/>
        <v>5.3315437500000007</v>
      </c>
    </row>
    <row r="855" spans="1:38" ht="12.75">
      <c r="A855" s="89">
        <v>27</v>
      </c>
      <c r="B855" s="89">
        <v>53</v>
      </c>
      <c r="C855" s="96">
        <v>0.3</v>
      </c>
      <c r="D855" s="96">
        <v>0.32</v>
      </c>
      <c r="E855" s="97">
        <v>3.07</v>
      </c>
      <c r="F855" s="102">
        <f t="shared" si="370"/>
        <v>0.23171366395265897</v>
      </c>
      <c r="G855" s="89">
        <v>19</v>
      </c>
      <c r="H855" s="103">
        <f t="shared" si="352"/>
        <v>32</v>
      </c>
      <c r="I855" s="103">
        <f t="shared" si="353"/>
        <v>0.84093750000000012</v>
      </c>
      <c r="J855" s="89" t="s">
        <v>77</v>
      </c>
      <c r="K855" s="89">
        <v>3</v>
      </c>
      <c r="L855" s="105">
        <f t="shared" si="367"/>
        <v>3.0700000000000003</v>
      </c>
      <c r="M855" s="89">
        <v>2.99</v>
      </c>
      <c r="R855" s="89">
        <v>0.08</v>
      </c>
      <c r="X855" s="106">
        <f t="shared" si="368"/>
        <v>7.1346800000000009E-3</v>
      </c>
      <c r="Y855" s="106">
        <f t="shared" si="354"/>
        <v>5.606250000000001E-3</v>
      </c>
      <c r="Z855" s="106">
        <f t="shared" si="355"/>
        <v>0</v>
      </c>
      <c r="AA855" s="106">
        <f t="shared" si="356"/>
        <v>0</v>
      </c>
      <c r="AB855" s="106">
        <f t="shared" si="357"/>
        <v>0</v>
      </c>
      <c r="AC855" s="106">
        <f t="shared" si="358"/>
        <v>0</v>
      </c>
      <c r="AD855" s="106">
        <f t="shared" si="359"/>
        <v>0</v>
      </c>
      <c r="AE855" s="106">
        <f t="shared" si="360"/>
        <v>0</v>
      </c>
      <c r="AF855" s="172">
        <f t="shared" si="366"/>
        <v>5.606250000000001E-3</v>
      </c>
      <c r="AG855" s="106">
        <f t="shared" si="361"/>
        <v>0</v>
      </c>
      <c r="AH855" s="106">
        <f t="shared" si="362"/>
        <v>1.4999999999999999E-4</v>
      </c>
      <c r="AI855" s="106">
        <f t="shared" si="363"/>
        <v>0</v>
      </c>
      <c r="AJ855" s="106">
        <f t="shared" si="364"/>
        <v>0</v>
      </c>
      <c r="AK855" s="106">
        <f t="shared" si="369"/>
        <v>5.7562500000000009E-3</v>
      </c>
      <c r="AL855" s="107">
        <f t="shared" si="365"/>
        <v>5.3315437500000007</v>
      </c>
    </row>
    <row r="856" spans="1:38" ht="12.75">
      <c r="A856" s="89">
        <v>27</v>
      </c>
      <c r="B856" s="89">
        <v>53</v>
      </c>
      <c r="C856" s="96">
        <v>0.3</v>
      </c>
      <c r="D856" s="96">
        <v>0.32</v>
      </c>
      <c r="E856" s="97">
        <v>3.07</v>
      </c>
      <c r="F856" s="102">
        <f t="shared" si="370"/>
        <v>0.23171366395265897</v>
      </c>
      <c r="G856" s="89">
        <v>19</v>
      </c>
      <c r="H856" s="103">
        <f t="shared" si="352"/>
        <v>32</v>
      </c>
      <c r="I856" s="103">
        <f t="shared" si="353"/>
        <v>0.62437500000000001</v>
      </c>
      <c r="J856" s="89" t="s">
        <v>77</v>
      </c>
      <c r="K856" s="89">
        <v>4</v>
      </c>
      <c r="L856" s="105">
        <f t="shared" si="367"/>
        <v>2.69</v>
      </c>
      <c r="M856" s="89">
        <v>1.61</v>
      </c>
      <c r="Q856" s="89">
        <v>0.39</v>
      </c>
      <c r="R856" s="89">
        <v>0.08</v>
      </c>
      <c r="V856" s="89">
        <v>0.61</v>
      </c>
      <c r="X856" s="106">
        <f t="shared" si="368"/>
        <v>6.2515599999999998E-3</v>
      </c>
      <c r="Y856" s="106">
        <f t="shared" si="354"/>
        <v>3.0187500000000006E-3</v>
      </c>
      <c r="Z856" s="106">
        <f t="shared" si="355"/>
        <v>0</v>
      </c>
      <c r="AA856" s="106">
        <f t="shared" si="356"/>
        <v>0</v>
      </c>
      <c r="AB856" s="106">
        <f t="shared" si="357"/>
        <v>0</v>
      </c>
      <c r="AC856" s="106">
        <f t="shared" si="358"/>
        <v>0</v>
      </c>
      <c r="AD856" s="106">
        <f t="shared" si="359"/>
        <v>1.14375E-3</v>
      </c>
      <c r="AE856" s="106">
        <f t="shared" si="360"/>
        <v>0</v>
      </c>
      <c r="AF856" s="172">
        <f t="shared" si="366"/>
        <v>4.1625000000000004E-3</v>
      </c>
      <c r="AG856" s="106">
        <f t="shared" si="361"/>
        <v>7.3125000000000013E-4</v>
      </c>
      <c r="AH856" s="106">
        <f t="shared" si="362"/>
        <v>1.4999999999999999E-4</v>
      </c>
      <c r="AI856" s="106">
        <f t="shared" si="363"/>
        <v>0</v>
      </c>
      <c r="AJ856" s="106">
        <f t="shared" si="364"/>
        <v>0</v>
      </c>
      <c r="AK856" s="106">
        <f t="shared" si="369"/>
        <v>5.0437500000000005E-3</v>
      </c>
      <c r="AL856" s="107">
        <f t="shared" si="365"/>
        <v>3.7389375</v>
      </c>
    </row>
    <row r="857" spans="1:38" ht="12.75">
      <c r="A857" s="89">
        <v>27</v>
      </c>
      <c r="B857" s="89">
        <v>53</v>
      </c>
      <c r="C857" s="96">
        <v>0.3</v>
      </c>
      <c r="D857" s="96">
        <v>0.32</v>
      </c>
      <c r="E857" s="97">
        <v>3.07</v>
      </c>
      <c r="F857" s="102">
        <f t="shared" si="370"/>
        <v>0.23171366395265897</v>
      </c>
      <c r="G857" s="89">
        <v>19</v>
      </c>
      <c r="H857" s="103">
        <f t="shared" si="352"/>
        <v>32</v>
      </c>
      <c r="I857" s="103">
        <f t="shared" si="353"/>
        <v>1.1512500000000001</v>
      </c>
      <c r="J857" s="89" t="s">
        <v>78</v>
      </c>
      <c r="K857" s="89">
        <v>1</v>
      </c>
      <c r="L857" s="105">
        <f t="shared" si="367"/>
        <v>3.07</v>
      </c>
      <c r="M857" s="89">
        <v>3.07</v>
      </c>
      <c r="X857" s="106">
        <f t="shared" si="368"/>
        <v>8.6205599999999993E-3</v>
      </c>
      <c r="Y857" s="106">
        <f t="shared" si="354"/>
        <v>7.6750000000000004E-3</v>
      </c>
      <c r="Z857" s="106">
        <f t="shared" si="355"/>
        <v>0</v>
      </c>
      <c r="AA857" s="106">
        <f t="shared" si="356"/>
        <v>0</v>
      </c>
      <c r="AB857" s="106">
        <f t="shared" si="357"/>
        <v>0</v>
      </c>
      <c r="AC857" s="106">
        <f t="shared" si="358"/>
        <v>0</v>
      </c>
      <c r="AD857" s="106">
        <f t="shared" si="359"/>
        <v>0</v>
      </c>
      <c r="AE857" s="106">
        <f t="shared" si="360"/>
        <v>0</v>
      </c>
      <c r="AF857" s="172">
        <f t="shared" si="366"/>
        <v>7.6750000000000004E-3</v>
      </c>
      <c r="AG857" s="106">
        <f t="shared" si="361"/>
        <v>0</v>
      </c>
      <c r="AH857" s="106">
        <f t="shared" si="362"/>
        <v>0</v>
      </c>
      <c r="AI857" s="106">
        <f t="shared" si="363"/>
        <v>0</v>
      </c>
      <c r="AJ857" s="106">
        <f t="shared" si="364"/>
        <v>0</v>
      </c>
      <c r="AK857" s="106">
        <f t="shared" si="369"/>
        <v>7.6750000000000004E-3</v>
      </c>
      <c r="AL857" s="107">
        <f t="shared" si="365"/>
        <v>7.3910249999999991</v>
      </c>
    </row>
    <row r="858" spans="1:38" ht="12.75">
      <c r="A858" s="89">
        <v>27</v>
      </c>
      <c r="B858" s="89">
        <v>53</v>
      </c>
      <c r="C858" s="96">
        <v>0.3</v>
      </c>
      <c r="D858" s="96">
        <v>0.32</v>
      </c>
      <c r="E858" s="97">
        <v>3.07</v>
      </c>
      <c r="F858" s="102">
        <f t="shared" si="370"/>
        <v>0.23171366395265897</v>
      </c>
      <c r="G858" s="89">
        <v>19</v>
      </c>
      <c r="H858" s="103">
        <f t="shared" si="352"/>
        <v>32</v>
      </c>
      <c r="I858" s="103">
        <f t="shared" si="353"/>
        <v>1.1512500000000001</v>
      </c>
      <c r="J858" s="89" t="s">
        <v>78</v>
      </c>
      <c r="K858" s="89">
        <v>2</v>
      </c>
      <c r="L858" s="105">
        <f t="shared" si="367"/>
        <v>3.07</v>
      </c>
      <c r="M858" s="89">
        <v>3.07</v>
      </c>
      <c r="X858" s="106">
        <f t="shared" si="368"/>
        <v>8.6205599999999993E-3</v>
      </c>
      <c r="Y858" s="106">
        <f t="shared" si="354"/>
        <v>7.6750000000000004E-3</v>
      </c>
      <c r="Z858" s="106">
        <f t="shared" si="355"/>
        <v>0</v>
      </c>
      <c r="AA858" s="106">
        <f t="shared" si="356"/>
        <v>0</v>
      </c>
      <c r="AB858" s="106">
        <f t="shared" si="357"/>
        <v>0</v>
      </c>
      <c r="AC858" s="106">
        <f t="shared" si="358"/>
        <v>0</v>
      </c>
      <c r="AD858" s="106">
        <f t="shared" si="359"/>
        <v>0</v>
      </c>
      <c r="AE858" s="106">
        <f t="shared" si="360"/>
        <v>0</v>
      </c>
      <c r="AF858" s="172">
        <f t="shared" si="366"/>
        <v>7.6750000000000004E-3</v>
      </c>
      <c r="AG858" s="106">
        <f t="shared" si="361"/>
        <v>0</v>
      </c>
      <c r="AH858" s="106">
        <f t="shared" si="362"/>
        <v>0</v>
      </c>
      <c r="AI858" s="106">
        <f t="shared" si="363"/>
        <v>0</v>
      </c>
      <c r="AJ858" s="106">
        <f t="shared" si="364"/>
        <v>0</v>
      </c>
      <c r="AK858" s="106">
        <f t="shared" si="369"/>
        <v>7.6750000000000004E-3</v>
      </c>
      <c r="AL858" s="107">
        <f t="shared" si="365"/>
        <v>7.3910249999999991</v>
      </c>
    </row>
    <row r="859" spans="1:38" ht="12.75">
      <c r="A859" s="89">
        <v>27</v>
      </c>
      <c r="B859" s="89">
        <v>53</v>
      </c>
      <c r="C859" s="96">
        <v>0.3</v>
      </c>
      <c r="D859" s="96">
        <v>0.32</v>
      </c>
      <c r="E859" s="97">
        <v>3.07</v>
      </c>
      <c r="F859" s="102">
        <f t="shared" si="370"/>
        <v>0.23171366395265897</v>
      </c>
      <c r="G859" s="89">
        <v>19</v>
      </c>
      <c r="H859" s="103">
        <f t="shared" si="352"/>
        <v>32</v>
      </c>
      <c r="I859" s="103">
        <f t="shared" si="353"/>
        <v>0.9785625</v>
      </c>
      <c r="J859" s="89" t="s">
        <v>79</v>
      </c>
      <c r="K859" s="89">
        <v>5</v>
      </c>
      <c r="L859" s="97">
        <v>3.07</v>
      </c>
      <c r="X859" s="106">
        <f>L859*VLOOKUP(J859,dimension,2,FALSE)*VLOOKUP(J859,dimension,3,FALSE)*K859</f>
        <v>8.1661999999999985E-3</v>
      </c>
      <c r="Y859" s="106">
        <f t="shared" si="354"/>
        <v>0</v>
      </c>
      <c r="Z859" s="106">
        <f t="shared" si="355"/>
        <v>0</v>
      </c>
      <c r="AA859" s="106">
        <f t="shared" si="356"/>
        <v>0</v>
      </c>
      <c r="AB859" s="106">
        <f t="shared" si="357"/>
        <v>0</v>
      </c>
      <c r="AC859" s="106">
        <f t="shared" si="358"/>
        <v>0</v>
      </c>
      <c r="AD859" s="106">
        <f t="shared" si="359"/>
        <v>0</v>
      </c>
      <c r="AE859" s="106">
        <f t="shared" si="360"/>
        <v>6.52375E-3</v>
      </c>
      <c r="AF859" s="172">
        <f t="shared" si="366"/>
        <v>6.52375E-3</v>
      </c>
      <c r="AG859" s="106">
        <f t="shared" si="361"/>
        <v>0</v>
      </c>
      <c r="AH859" s="106">
        <f t="shared" si="362"/>
        <v>0</v>
      </c>
      <c r="AI859" s="106">
        <f t="shared" si="363"/>
        <v>0</v>
      </c>
      <c r="AJ859" s="106">
        <f t="shared" si="364"/>
        <v>0</v>
      </c>
      <c r="AK859" s="106">
        <f>L859*VLOOKUP(J859,dimension,4,FALSE)*VLOOKUP(J859,dimension,5,FALSE)*K859</f>
        <v>6.5237500000000009E-3</v>
      </c>
      <c r="AL859" s="107">
        <f t="shared" si="365"/>
        <v>5.577806250000001</v>
      </c>
    </row>
    <row r="860" spans="1:38" ht="12.75">
      <c r="A860" s="89">
        <v>28</v>
      </c>
      <c r="B860" s="89">
        <v>54</v>
      </c>
      <c r="C860" s="96">
        <v>0.33500000000000002</v>
      </c>
      <c r="D860" s="96">
        <v>0.36499999999999999</v>
      </c>
      <c r="E860" s="97">
        <v>3.07</v>
      </c>
      <c r="F860" s="102">
        <f t="shared" si="370"/>
        <v>0.2953686142996953</v>
      </c>
      <c r="G860" s="89">
        <v>21.75</v>
      </c>
      <c r="H860" s="103">
        <f t="shared" si="352"/>
        <v>35.666666666666671</v>
      </c>
      <c r="I860" s="103">
        <f t="shared" si="353"/>
        <v>1.1512500000000001</v>
      </c>
      <c r="J860" s="89" t="s">
        <v>74</v>
      </c>
      <c r="K860" s="89">
        <v>1</v>
      </c>
      <c r="L860" s="105">
        <f t="shared" ref="L860:L876" si="371">SUM(M860:V860)</f>
        <v>3.07</v>
      </c>
      <c r="P860" s="89">
        <v>3.07</v>
      </c>
      <c r="X860" s="106">
        <f t="shared" ref="X860:X876" si="372">L860*VLOOKUP(J860,dimension,2,FALSE)*VLOOKUP(J860,dimension,3,FALSE)</f>
        <v>9.4555999999999998E-3</v>
      </c>
      <c r="Y860" s="106">
        <f t="shared" si="354"/>
        <v>0</v>
      </c>
      <c r="Z860" s="106">
        <f t="shared" si="355"/>
        <v>0</v>
      </c>
      <c r="AA860" s="106">
        <f t="shared" si="356"/>
        <v>0</v>
      </c>
      <c r="AB860" s="106">
        <f t="shared" si="357"/>
        <v>7.6750000000000004E-3</v>
      </c>
      <c r="AC860" s="106">
        <f t="shared" si="358"/>
        <v>0</v>
      </c>
      <c r="AD860" s="106">
        <f t="shared" si="359"/>
        <v>0</v>
      </c>
      <c r="AE860" s="106">
        <f t="shared" si="360"/>
        <v>0</v>
      </c>
      <c r="AF860" s="172">
        <f t="shared" si="366"/>
        <v>7.6750000000000004E-3</v>
      </c>
      <c r="AG860" s="106">
        <f t="shared" si="361"/>
        <v>0</v>
      </c>
      <c r="AH860" s="106">
        <f t="shared" si="362"/>
        <v>0</v>
      </c>
      <c r="AI860" s="106">
        <f t="shared" si="363"/>
        <v>0</v>
      </c>
      <c r="AJ860" s="106">
        <f t="shared" si="364"/>
        <v>0</v>
      </c>
      <c r="AK860" s="106">
        <f t="shared" ref="AK860:AK876" si="373">L860*VLOOKUP(J860,dimension,4,FALSE)*VLOOKUP(J860,dimension,5,FALSE)</f>
        <v>7.6750000000000004E-3</v>
      </c>
      <c r="AL860" s="107">
        <f t="shared" si="365"/>
        <v>6.2858249999999991</v>
      </c>
    </row>
    <row r="861" spans="1:38" ht="12.75">
      <c r="A861" s="89">
        <v>28</v>
      </c>
      <c r="B861" s="89">
        <v>54</v>
      </c>
      <c r="C861" s="96">
        <v>0.33500000000000002</v>
      </c>
      <c r="D861" s="96">
        <v>0.36499999999999999</v>
      </c>
      <c r="E861" s="97">
        <v>3.07</v>
      </c>
      <c r="F861" s="102">
        <f t="shared" si="370"/>
        <v>0.2953686142996953</v>
      </c>
      <c r="G861" s="89">
        <v>21.75</v>
      </c>
      <c r="H861" s="103">
        <f t="shared" si="352"/>
        <v>35.666666666666671</v>
      </c>
      <c r="I861" s="103">
        <f t="shared" si="353"/>
        <v>1.1137500000000002</v>
      </c>
      <c r="J861" s="89" t="s">
        <v>74</v>
      </c>
      <c r="K861" s="89">
        <v>2</v>
      </c>
      <c r="L861" s="105">
        <f t="shared" si="371"/>
        <v>3.0700000000000003</v>
      </c>
      <c r="O861" s="89">
        <v>2.97</v>
      </c>
      <c r="R861" s="89">
        <v>0.1</v>
      </c>
      <c r="X861" s="106">
        <f t="shared" si="372"/>
        <v>9.4556000000000015E-3</v>
      </c>
      <c r="Y861" s="106">
        <f t="shared" si="354"/>
        <v>0</v>
      </c>
      <c r="Z861" s="106">
        <f t="shared" si="355"/>
        <v>0</v>
      </c>
      <c r="AA861" s="106">
        <f t="shared" si="356"/>
        <v>7.425000000000001E-3</v>
      </c>
      <c r="AB861" s="106">
        <f t="shared" si="357"/>
        <v>0</v>
      </c>
      <c r="AC861" s="106">
        <f t="shared" si="358"/>
        <v>0</v>
      </c>
      <c r="AD861" s="106">
        <f t="shared" si="359"/>
        <v>0</v>
      </c>
      <c r="AE861" s="106">
        <f t="shared" si="360"/>
        <v>0</v>
      </c>
      <c r="AF861" s="172">
        <f t="shared" si="366"/>
        <v>7.425000000000001E-3</v>
      </c>
      <c r="AG861" s="106">
        <f t="shared" si="361"/>
        <v>0</v>
      </c>
      <c r="AH861" s="106">
        <f t="shared" si="362"/>
        <v>2.5000000000000006E-4</v>
      </c>
      <c r="AI861" s="106">
        <f t="shared" si="363"/>
        <v>0</v>
      </c>
      <c r="AJ861" s="106">
        <f t="shared" si="364"/>
        <v>0</v>
      </c>
      <c r="AK861" s="106">
        <f t="shared" si="373"/>
        <v>7.6750000000000013E-3</v>
      </c>
      <c r="AL861" s="107">
        <f t="shared" si="365"/>
        <v>6.3483750000000008</v>
      </c>
    </row>
    <row r="862" spans="1:38" ht="12.75">
      <c r="A862" s="89">
        <v>28</v>
      </c>
      <c r="B862" s="89">
        <v>54</v>
      </c>
      <c r="C862" s="96">
        <v>0.33500000000000002</v>
      </c>
      <c r="D862" s="96">
        <v>0.36499999999999999</v>
      </c>
      <c r="E862" s="97">
        <v>3.07</v>
      </c>
      <c r="F862" s="102">
        <f t="shared" si="370"/>
        <v>0.2953686142996953</v>
      </c>
      <c r="G862" s="89">
        <v>21.75</v>
      </c>
      <c r="H862" s="103">
        <f t="shared" si="352"/>
        <v>35.666666666666671</v>
      </c>
      <c r="I862" s="103">
        <f t="shared" si="353"/>
        <v>1.1512500000000001</v>
      </c>
      <c r="J862" s="89" t="s">
        <v>74</v>
      </c>
      <c r="K862" s="89">
        <v>3</v>
      </c>
      <c r="L862" s="105">
        <f t="shared" si="371"/>
        <v>3.07</v>
      </c>
      <c r="M862" s="89">
        <v>3.07</v>
      </c>
      <c r="X862" s="106">
        <f t="shared" si="372"/>
        <v>9.4555999999999998E-3</v>
      </c>
      <c r="Y862" s="106">
        <f t="shared" si="354"/>
        <v>7.6750000000000004E-3</v>
      </c>
      <c r="Z862" s="106">
        <f t="shared" si="355"/>
        <v>0</v>
      </c>
      <c r="AA862" s="106">
        <f t="shared" si="356"/>
        <v>0</v>
      </c>
      <c r="AB862" s="106">
        <f t="shared" si="357"/>
        <v>0</v>
      </c>
      <c r="AC862" s="106">
        <f t="shared" si="358"/>
        <v>0</v>
      </c>
      <c r="AD862" s="106">
        <f t="shared" si="359"/>
        <v>0</v>
      </c>
      <c r="AE862" s="106">
        <f t="shared" si="360"/>
        <v>0</v>
      </c>
      <c r="AF862" s="172">
        <f t="shared" si="366"/>
        <v>7.6750000000000004E-3</v>
      </c>
      <c r="AG862" s="106">
        <f t="shared" si="361"/>
        <v>0</v>
      </c>
      <c r="AH862" s="106">
        <f t="shared" si="362"/>
        <v>0</v>
      </c>
      <c r="AI862" s="106">
        <f t="shared" si="363"/>
        <v>0</v>
      </c>
      <c r="AJ862" s="106">
        <f t="shared" si="364"/>
        <v>0</v>
      </c>
      <c r="AK862" s="106">
        <f t="shared" si="373"/>
        <v>7.6750000000000004E-3</v>
      </c>
      <c r="AL862" s="107">
        <f t="shared" si="365"/>
        <v>7.3910249999999991</v>
      </c>
    </row>
    <row r="863" spans="1:38" ht="12.75">
      <c r="A863" s="89">
        <v>28</v>
      </c>
      <c r="B863" s="89">
        <v>54</v>
      </c>
      <c r="C863" s="96">
        <v>0.33500000000000002</v>
      </c>
      <c r="D863" s="96">
        <v>0.36499999999999999</v>
      </c>
      <c r="E863" s="97">
        <v>3.07</v>
      </c>
      <c r="F863" s="102">
        <f t="shared" si="370"/>
        <v>0.2953686142996953</v>
      </c>
      <c r="G863" s="89">
        <v>21.75</v>
      </c>
      <c r="H863" s="103">
        <f t="shared" si="352"/>
        <v>35.666666666666671</v>
      </c>
      <c r="I863" s="103">
        <f t="shared" si="353"/>
        <v>0.98625000000000018</v>
      </c>
      <c r="J863" s="89" t="s">
        <v>74</v>
      </c>
      <c r="K863" s="89">
        <v>4</v>
      </c>
      <c r="L863" s="105">
        <f t="shared" si="371"/>
        <v>3.07</v>
      </c>
      <c r="M863" s="89">
        <v>2.63</v>
      </c>
      <c r="Q863" s="89">
        <v>0.44</v>
      </c>
      <c r="X863" s="106">
        <f t="shared" si="372"/>
        <v>9.4555999999999998E-3</v>
      </c>
      <c r="Y863" s="106">
        <f t="shared" si="354"/>
        <v>6.575000000000001E-3</v>
      </c>
      <c r="Z863" s="106">
        <f t="shared" si="355"/>
        <v>0</v>
      </c>
      <c r="AA863" s="106">
        <f t="shared" si="356"/>
        <v>0</v>
      </c>
      <c r="AB863" s="106">
        <f t="shared" si="357"/>
        <v>0</v>
      </c>
      <c r="AC863" s="106">
        <f t="shared" si="358"/>
        <v>0</v>
      </c>
      <c r="AD863" s="106">
        <f t="shared" si="359"/>
        <v>0</v>
      </c>
      <c r="AE863" s="106">
        <f t="shared" si="360"/>
        <v>0</v>
      </c>
      <c r="AF863" s="172">
        <f t="shared" si="366"/>
        <v>6.575000000000001E-3</v>
      </c>
      <c r="AG863" s="106">
        <f t="shared" si="361"/>
        <v>1.1000000000000001E-3</v>
      </c>
      <c r="AH863" s="106">
        <f t="shared" si="362"/>
        <v>0</v>
      </c>
      <c r="AI863" s="106">
        <f t="shared" si="363"/>
        <v>0</v>
      </c>
      <c r="AJ863" s="106">
        <f t="shared" si="364"/>
        <v>0</v>
      </c>
      <c r="AK863" s="106">
        <f t="shared" si="373"/>
        <v>7.6750000000000004E-3</v>
      </c>
      <c r="AL863" s="107">
        <f t="shared" si="365"/>
        <v>6.3317249999999987</v>
      </c>
    </row>
    <row r="864" spans="1:38" ht="12.75">
      <c r="A864" s="89">
        <v>28</v>
      </c>
      <c r="B864" s="89">
        <v>54</v>
      </c>
      <c r="C864" s="96">
        <v>0.33500000000000002</v>
      </c>
      <c r="D864" s="96">
        <v>0.36499999999999999</v>
      </c>
      <c r="E864" s="97">
        <v>3.07</v>
      </c>
      <c r="F864" s="102">
        <f t="shared" si="370"/>
        <v>0.2953686142996953</v>
      </c>
      <c r="G864" s="89">
        <v>21.75</v>
      </c>
      <c r="H864" s="103">
        <f t="shared" si="352"/>
        <v>35.666666666666671</v>
      </c>
      <c r="I864" s="103">
        <f t="shared" si="353"/>
        <v>1.1512500000000001</v>
      </c>
      <c r="J864" s="89" t="s">
        <v>74</v>
      </c>
      <c r="K864" s="89">
        <v>5</v>
      </c>
      <c r="L864" s="105">
        <f t="shared" si="371"/>
        <v>3.07</v>
      </c>
      <c r="O864" s="89">
        <v>3.07</v>
      </c>
      <c r="X864" s="106">
        <f t="shared" si="372"/>
        <v>9.4555999999999998E-3</v>
      </c>
      <c r="Y864" s="106">
        <f t="shared" si="354"/>
        <v>0</v>
      </c>
      <c r="Z864" s="106">
        <f t="shared" si="355"/>
        <v>0</v>
      </c>
      <c r="AA864" s="106">
        <f t="shared" si="356"/>
        <v>7.6750000000000004E-3</v>
      </c>
      <c r="AB864" s="106">
        <f t="shared" si="357"/>
        <v>0</v>
      </c>
      <c r="AC864" s="106">
        <f t="shared" si="358"/>
        <v>0</v>
      </c>
      <c r="AD864" s="106">
        <f t="shared" si="359"/>
        <v>0</v>
      </c>
      <c r="AE864" s="106">
        <f t="shared" si="360"/>
        <v>0</v>
      </c>
      <c r="AF864" s="172">
        <f t="shared" si="366"/>
        <v>7.6750000000000004E-3</v>
      </c>
      <c r="AG864" s="106">
        <f t="shared" si="361"/>
        <v>0</v>
      </c>
      <c r="AH864" s="106">
        <f t="shared" si="362"/>
        <v>0</v>
      </c>
      <c r="AI864" s="106">
        <f t="shared" si="363"/>
        <v>0</v>
      </c>
      <c r="AJ864" s="106">
        <f t="shared" si="364"/>
        <v>0</v>
      </c>
      <c r="AK864" s="106">
        <f t="shared" si="373"/>
        <v>7.6750000000000004E-3</v>
      </c>
      <c r="AL864" s="107">
        <f t="shared" si="365"/>
        <v>6.562125</v>
      </c>
    </row>
    <row r="865" spans="1:38" ht="12.75">
      <c r="A865" s="89">
        <v>28</v>
      </c>
      <c r="B865" s="89">
        <v>54</v>
      </c>
      <c r="C865" s="96">
        <v>0.33500000000000002</v>
      </c>
      <c r="D865" s="96">
        <v>0.36499999999999999</v>
      </c>
      <c r="E865" s="97">
        <v>3.07</v>
      </c>
      <c r="F865" s="102">
        <f t="shared" si="370"/>
        <v>0.2953686142996953</v>
      </c>
      <c r="G865" s="89">
        <v>21.75</v>
      </c>
      <c r="H865" s="103">
        <f t="shared" si="352"/>
        <v>35.666666666666671</v>
      </c>
      <c r="I865" s="103">
        <f t="shared" si="353"/>
        <v>1.1512500000000001</v>
      </c>
      <c r="J865" s="89" t="s">
        <v>74</v>
      </c>
      <c r="K865" s="89">
        <v>6</v>
      </c>
      <c r="L865" s="105">
        <f t="shared" si="371"/>
        <v>3.07</v>
      </c>
      <c r="P865" s="89">
        <v>3.07</v>
      </c>
      <c r="X865" s="106">
        <f t="shared" si="372"/>
        <v>9.4555999999999998E-3</v>
      </c>
      <c r="Y865" s="106">
        <f t="shared" si="354"/>
        <v>0</v>
      </c>
      <c r="Z865" s="106">
        <f t="shared" si="355"/>
        <v>0</v>
      </c>
      <c r="AA865" s="106">
        <f t="shared" si="356"/>
        <v>0</v>
      </c>
      <c r="AB865" s="106">
        <f t="shared" si="357"/>
        <v>7.6750000000000004E-3</v>
      </c>
      <c r="AC865" s="106">
        <f t="shared" si="358"/>
        <v>0</v>
      </c>
      <c r="AD865" s="106">
        <f t="shared" si="359"/>
        <v>0</v>
      </c>
      <c r="AE865" s="106">
        <f t="shared" si="360"/>
        <v>0</v>
      </c>
      <c r="AF865" s="172">
        <f t="shared" si="366"/>
        <v>7.6750000000000004E-3</v>
      </c>
      <c r="AG865" s="106">
        <f t="shared" si="361"/>
        <v>0</v>
      </c>
      <c r="AH865" s="106">
        <f t="shared" si="362"/>
        <v>0</v>
      </c>
      <c r="AI865" s="106">
        <f t="shared" si="363"/>
        <v>0</v>
      </c>
      <c r="AJ865" s="106">
        <f t="shared" si="364"/>
        <v>0</v>
      </c>
      <c r="AK865" s="106">
        <f t="shared" si="373"/>
        <v>7.6750000000000004E-3</v>
      </c>
      <c r="AL865" s="107">
        <f t="shared" si="365"/>
        <v>6.2858249999999991</v>
      </c>
    </row>
    <row r="866" spans="1:38" ht="12.75">
      <c r="A866" s="89">
        <v>28</v>
      </c>
      <c r="B866" s="89">
        <v>54</v>
      </c>
      <c r="C866" s="96">
        <v>0.33500000000000002</v>
      </c>
      <c r="D866" s="96">
        <v>0.36499999999999999</v>
      </c>
      <c r="E866" s="97">
        <v>3.07</v>
      </c>
      <c r="F866" s="102">
        <f t="shared" si="370"/>
        <v>0.2953686142996953</v>
      </c>
      <c r="G866" s="89">
        <v>21.75</v>
      </c>
      <c r="H866" s="103">
        <f t="shared" si="352"/>
        <v>35.666666666666671</v>
      </c>
      <c r="I866" s="103">
        <f t="shared" si="353"/>
        <v>1.1512500000000001</v>
      </c>
      <c r="J866" s="89" t="s">
        <v>74</v>
      </c>
      <c r="K866" s="89">
        <v>7</v>
      </c>
      <c r="L866" s="105">
        <f t="shared" si="371"/>
        <v>3.07</v>
      </c>
      <c r="M866" s="89">
        <v>3.07</v>
      </c>
      <c r="X866" s="106">
        <f t="shared" si="372"/>
        <v>9.4555999999999998E-3</v>
      </c>
      <c r="Y866" s="106">
        <f t="shared" si="354"/>
        <v>7.6750000000000004E-3</v>
      </c>
      <c r="Z866" s="106">
        <f t="shared" si="355"/>
        <v>0</v>
      </c>
      <c r="AA866" s="106">
        <f t="shared" si="356"/>
        <v>0</v>
      </c>
      <c r="AB866" s="106">
        <f t="shared" si="357"/>
        <v>0</v>
      </c>
      <c r="AC866" s="106">
        <f t="shared" si="358"/>
        <v>0</v>
      </c>
      <c r="AD866" s="106">
        <f t="shared" si="359"/>
        <v>0</v>
      </c>
      <c r="AE866" s="106">
        <f t="shared" si="360"/>
        <v>0</v>
      </c>
      <c r="AF866" s="172">
        <f t="shared" si="366"/>
        <v>7.6750000000000004E-3</v>
      </c>
      <c r="AG866" s="106">
        <f t="shared" si="361"/>
        <v>0</v>
      </c>
      <c r="AH866" s="106">
        <f t="shared" si="362"/>
        <v>0</v>
      </c>
      <c r="AI866" s="106">
        <f t="shared" si="363"/>
        <v>0</v>
      </c>
      <c r="AJ866" s="106">
        <f t="shared" si="364"/>
        <v>0</v>
      </c>
      <c r="AK866" s="106">
        <f t="shared" si="373"/>
        <v>7.6750000000000004E-3</v>
      </c>
      <c r="AL866" s="107">
        <f t="shared" si="365"/>
        <v>7.3910249999999991</v>
      </c>
    </row>
    <row r="867" spans="1:38" ht="12.75">
      <c r="A867" s="89">
        <v>28</v>
      </c>
      <c r="B867" s="89">
        <v>54</v>
      </c>
      <c r="C867" s="96">
        <v>0.33500000000000002</v>
      </c>
      <c r="D867" s="96">
        <v>0.36499999999999999</v>
      </c>
      <c r="E867" s="97">
        <v>3.07</v>
      </c>
      <c r="F867" s="102">
        <f t="shared" si="370"/>
        <v>0.2953686142996953</v>
      </c>
      <c r="G867" s="89">
        <v>21.75</v>
      </c>
      <c r="H867" s="103">
        <f t="shared" si="352"/>
        <v>35.666666666666671</v>
      </c>
      <c r="I867" s="103">
        <f t="shared" si="353"/>
        <v>1.0125000000000002</v>
      </c>
      <c r="J867" s="89" t="s">
        <v>74</v>
      </c>
      <c r="K867" s="89">
        <v>8</v>
      </c>
      <c r="L867" s="105">
        <f t="shared" si="371"/>
        <v>3.0700000000000003</v>
      </c>
      <c r="M867" s="89">
        <v>1.67</v>
      </c>
      <c r="N867" s="89">
        <v>1.03</v>
      </c>
      <c r="Q867" s="89">
        <v>0.18</v>
      </c>
      <c r="R867" s="89">
        <v>0.19</v>
      </c>
      <c r="X867" s="106">
        <f t="shared" si="372"/>
        <v>9.4556000000000015E-3</v>
      </c>
      <c r="Y867" s="106">
        <f t="shared" si="354"/>
        <v>4.1750000000000008E-3</v>
      </c>
      <c r="Z867" s="106">
        <f t="shared" si="355"/>
        <v>2.5750000000000005E-3</v>
      </c>
      <c r="AA867" s="106">
        <f t="shared" si="356"/>
        <v>0</v>
      </c>
      <c r="AB867" s="106">
        <f t="shared" si="357"/>
        <v>0</v>
      </c>
      <c r="AC867" s="106">
        <f t="shared" si="358"/>
        <v>0</v>
      </c>
      <c r="AD867" s="106">
        <f t="shared" si="359"/>
        <v>0</v>
      </c>
      <c r="AE867" s="106">
        <f t="shared" si="360"/>
        <v>0</v>
      </c>
      <c r="AF867" s="172">
        <f t="shared" si="366"/>
        <v>6.7500000000000008E-3</v>
      </c>
      <c r="AG867" s="106">
        <f t="shared" si="361"/>
        <v>4.4999999999999999E-4</v>
      </c>
      <c r="AH867" s="106">
        <f t="shared" si="362"/>
        <v>4.7500000000000011E-4</v>
      </c>
      <c r="AI867" s="106">
        <f t="shared" si="363"/>
        <v>0</v>
      </c>
      <c r="AJ867" s="106">
        <f t="shared" si="364"/>
        <v>0</v>
      </c>
      <c r="AK867" s="106">
        <f t="shared" si="373"/>
        <v>7.6750000000000013E-3</v>
      </c>
      <c r="AL867" s="107">
        <f t="shared" si="365"/>
        <v>6.5002499999999994</v>
      </c>
    </row>
    <row r="868" spans="1:38" ht="12.75">
      <c r="A868" s="89">
        <v>28</v>
      </c>
      <c r="B868" s="89">
        <v>54</v>
      </c>
      <c r="C868" s="96">
        <v>0.33500000000000002</v>
      </c>
      <c r="D868" s="96">
        <v>0.36499999999999999</v>
      </c>
      <c r="E868" s="97">
        <v>3.07</v>
      </c>
      <c r="F868" s="102">
        <f t="shared" si="370"/>
        <v>0.2953686142996953</v>
      </c>
      <c r="G868" s="89">
        <v>21.75</v>
      </c>
      <c r="H868" s="103">
        <f t="shared" si="352"/>
        <v>35.666666666666671</v>
      </c>
      <c r="I868" s="103">
        <f t="shared" si="353"/>
        <v>0.98625000000000018</v>
      </c>
      <c r="J868" s="89" t="s">
        <v>74</v>
      </c>
      <c r="K868" s="89">
        <v>9</v>
      </c>
      <c r="L868" s="105">
        <f t="shared" si="371"/>
        <v>3.07</v>
      </c>
      <c r="M868" s="89">
        <v>1.06</v>
      </c>
      <c r="N868" s="89">
        <v>1.57</v>
      </c>
      <c r="Q868" s="89">
        <v>0.23</v>
      </c>
      <c r="R868" s="89">
        <v>0.21</v>
      </c>
      <c r="X868" s="106">
        <f t="shared" si="372"/>
        <v>9.4555999999999998E-3</v>
      </c>
      <c r="Y868" s="106">
        <f t="shared" si="354"/>
        <v>2.6500000000000004E-3</v>
      </c>
      <c r="Z868" s="106">
        <f t="shared" si="355"/>
        <v>3.9250000000000005E-3</v>
      </c>
      <c r="AA868" s="106">
        <f t="shared" si="356"/>
        <v>0</v>
      </c>
      <c r="AB868" s="106">
        <f t="shared" si="357"/>
        <v>0</v>
      </c>
      <c r="AC868" s="106">
        <f t="shared" si="358"/>
        <v>0</v>
      </c>
      <c r="AD868" s="106">
        <f t="shared" si="359"/>
        <v>0</v>
      </c>
      <c r="AE868" s="106">
        <f t="shared" si="360"/>
        <v>0</v>
      </c>
      <c r="AF868" s="172">
        <f t="shared" si="366"/>
        <v>6.575000000000001E-3</v>
      </c>
      <c r="AG868" s="106">
        <f t="shared" si="361"/>
        <v>5.750000000000001E-4</v>
      </c>
      <c r="AH868" s="106">
        <f t="shared" si="362"/>
        <v>5.2500000000000008E-4</v>
      </c>
      <c r="AI868" s="106">
        <f t="shared" si="363"/>
        <v>0</v>
      </c>
      <c r="AJ868" s="106">
        <f t="shared" si="364"/>
        <v>0</v>
      </c>
      <c r="AK868" s="106">
        <f t="shared" si="373"/>
        <v>7.6750000000000004E-3</v>
      </c>
      <c r="AL868" s="107">
        <f t="shared" si="365"/>
        <v>6.3317249999999996</v>
      </c>
    </row>
    <row r="869" spans="1:38" ht="12.75">
      <c r="A869" s="89">
        <v>28</v>
      </c>
      <c r="B869" s="89">
        <v>54</v>
      </c>
      <c r="C869" s="96">
        <v>0.33500000000000002</v>
      </c>
      <c r="D869" s="96">
        <v>0.36499999999999999</v>
      </c>
      <c r="E869" s="97">
        <v>3.07</v>
      </c>
      <c r="F869" s="102">
        <f t="shared" si="370"/>
        <v>0.2953686142996953</v>
      </c>
      <c r="G869" s="89">
        <v>21.75</v>
      </c>
      <c r="H869" s="103">
        <f t="shared" si="352"/>
        <v>35.666666666666671</v>
      </c>
      <c r="I869" s="103">
        <f t="shared" si="353"/>
        <v>1.1512500000000001</v>
      </c>
      <c r="J869" s="89" t="s">
        <v>74</v>
      </c>
      <c r="K869" s="89">
        <v>10</v>
      </c>
      <c r="L869" s="105">
        <f t="shared" si="371"/>
        <v>3.07</v>
      </c>
      <c r="O869" s="89">
        <v>3.07</v>
      </c>
      <c r="X869" s="106">
        <f t="shared" si="372"/>
        <v>9.4555999999999998E-3</v>
      </c>
      <c r="Y869" s="106">
        <f t="shared" si="354"/>
        <v>0</v>
      </c>
      <c r="Z869" s="106">
        <f t="shared" si="355"/>
        <v>0</v>
      </c>
      <c r="AA869" s="106">
        <f t="shared" si="356"/>
        <v>7.6750000000000004E-3</v>
      </c>
      <c r="AB869" s="106">
        <f t="shared" si="357"/>
        <v>0</v>
      </c>
      <c r="AC869" s="106">
        <f t="shared" si="358"/>
        <v>0</v>
      </c>
      <c r="AD869" s="106">
        <f t="shared" si="359"/>
        <v>0</v>
      </c>
      <c r="AE869" s="106">
        <f t="shared" si="360"/>
        <v>0</v>
      </c>
      <c r="AF869" s="172">
        <f t="shared" si="366"/>
        <v>7.6750000000000004E-3</v>
      </c>
      <c r="AG869" s="106">
        <f t="shared" si="361"/>
        <v>0</v>
      </c>
      <c r="AH869" s="106">
        <f t="shared" si="362"/>
        <v>0</v>
      </c>
      <c r="AI869" s="106">
        <f t="shared" si="363"/>
        <v>0</v>
      </c>
      <c r="AJ869" s="106">
        <f t="shared" si="364"/>
        <v>0</v>
      </c>
      <c r="AK869" s="106">
        <f t="shared" si="373"/>
        <v>7.6750000000000004E-3</v>
      </c>
      <c r="AL869" s="107">
        <f t="shared" si="365"/>
        <v>6.562125</v>
      </c>
    </row>
    <row r="870" spans="1:38" ht="12.75">
      <c r="A870" s="89">
        <v>28</v>
      </c>
      <c r="B870" s="89">
        <v>54</v>
      </c>
      <c r="C870" s="96">
        <v>0.33500000000000002</v>
      </c>
      <c r="D870" s="96">
        <v>0.36499999999999999</v>
      </c>
      <c r="E870" s="97">
        <v>3.07</v>
      </c>
      <c r="F870" s="102">
        <f t="shared" si="370"/>
        <v>0.2953686142996953</v>
      </c>
      <c r="G870" s="89">
        <v>21.75</v>
      </c>
      <c r="H870" s="103">
        <f t="shared" si="352"/>
        <v>35.666666666666671</v>
      </c>
      <c r="I870" s="103">
        <f t="shared" si="353"/>
        <v>1.1512500000000001</v>
      </c>
      <c r="J870" s="89" t="s">
        <v>74</v>
      </c>
      <c r="K870" s="89">
        <v>11</v>
      </c>
      <c r="L870" s="105">
        <f t="shared" si="371"/>
        <v>3.07</v>
      </c>
      <c r="M870" s="89">
        <v>3.07</v>
      </c>
      <c r="X870" s="106">
        <f t="shared" si="372"/>
        <v>9.4555999999999998E-3</v>
      </c>
      <c r="Y870" s="106">
        <f t="shared" si="354"/>
        <v>7.6750000000000004E-3</v>
      </c>
      <c r="Z870" s="106">
        <f t="shared" si="355"/>
        <v>0</v>
      </c>
      <c r="AA870" s="106">
        <f t="shared" si="356"/>
        <v>0</v>
      </c>
      <c r="AB870" s="106">
        <f t="shared" si="357"/>
        <v>0</v>
      </c>
      <c r="AC870" s="106">
        <f t="shared" si="358"/>
        <v>0</v>
      </c>
      <c r="AD870" s="106">
        <f t="shared" si="359"/>
        <v>0</v>
      </c>
      <c r="AE870" s="106">
        <f t="shared" si="360"/>
        <v>0</v>
      </c>
      <c r="AF870" s="172">
        <f t="shared" si="366"/>
        <v>7.6750000000000004E-3</v>
      </c>
      <c r="AG870" s="106">
        <f t="shared" si="361"/>
        <v>0</v>
      </c>
      <c r="AH870" s="106">
        <f t="shared" si="362"/>
        <v>0</v>
      </c>
      <c r="AI870" s="106">
        <f t="shared" si="363"/>
        <v>0</v>
      </c>
      <c r="AJ870" s="106">
        <f t="shared" si="364"/>
        <v>0</v>
      </c>
      <c r="AK870" s="106">
        <f t="shared" si="373"/>
        <v>7.6750000000000004E-3</v>
      </c>
      <c r="AL870" s="107">
        <f t="shared" si="365"/>
        <v>7.3910249999999991</v>
      </c>
    </row>
    <row r="871" spans="1:38" ht="12.75">
      <c r="A871" s="89">
        <v>28</v>
      </c>
      <c r="B871" s="89">
        <v>54</v>
      </c>
      <c r="C871" s="96">
        <v>0.33500000000000002</v>
      </c>
      <c r="D871" s="96">
        <v>0.36499999999999999</v>
      </c>
      <c r="E871" s="97">
        <v>3.07</v>
      </c>
      <c r="F871" s="102">
        <f t="shared" si="370"/>
        <v>0.2953686142996953</v>
      </c>
      <c r="G871" s="89">
        <v>21.75</v>
      </c>
      <c r="H871" s="103">
        <f t="shared" si="352"/>
        <v>35.666666666666671</v>
      </c>
      <c r="I871" s="103">
        <f t="shared" si="353"/>
        <v>1.0762500000000002</v>
      </c>
      <c r="J871" s="89" t="s">
        <v>74</v>
      </c>
      <c r="K871" s="89">
        <v>12</v>
      </c>
      <c r="L871" s="105">
        <f t="shared" si="371"/>
        <v>3.0700000000000003</v>
      </c>
      <c r="O871" s="89">
        <v>2.87</v>
      </c>
      <c r="R871" s="89">
        <v>0.2</v>
      </c>
      <c r="X871" s="106">
        <f t="shared" si="372"/>
        <v>9.4556000000000015E-3</v>
      </c>
      <c r="Y871" s="106">
        <f t="shared" si="354"/>
        <v>0</v>
      </c>
      <c r="Z871" s="106">
        <f t="shared" si="355"/>
        <v>0</v>
      </c>
      <c r="AA871" s="106">
        <f t="shared" si="356"/>
        <v>7.1750000000000008E-3</v>
      </c>
      <c r="AB871" s="106">
        <f t="shared" si="357"/>
        <v>0</v>
      </c>
      <c r="AC871" s="106">
        <f t="shared" si="358"/>
        <v>0</v>
      </c>
      <c r="AD871" s="106">
        <f t="shared" si="359"/>
        <v>0</v>
      </c>
      <c r="AE871" s="106">
        <f t="shared" si="360"/>
        <v>0</v>
      </c>
      <c r="AF871" s="172">
        <f t="shared" si="366"/>
        <v>7.1750000000000008E-3</v>
      </c>
      <c r="AG871" s="106">
        <f t="shared" si="361"/>
        <v>0</v>
      </c>
      <c r="AH871" s="106">
        <f t="shared" si="362"/>
        <v>5.0000000000000012E-4</v>
      </c>
      <c r="AI871" s="106">
        <f t="shared" si="363"/>
        <v>0</v>
      </c>
      <c r="AJ871" s="106">
        <f t="shared" si="364"/>
        <v>0</v>
      </c>
      <c r="AK871" s="106">
        <f t="shared" si="373"/>
        <v>7.6750000000000013E-3</v>
      </c>
      <c r="AL871" s="107">
        <f t="shared" si="365"/>
        <v>6.1346250000000007</v>
      </c>
    </row>
    <row r="872" spans="1:38" ht="12.75">
      <c r="A872" s="89">
        <v>28</v>
      </c>
      <c r="B872" s="89">
        <v>54</v>
      </c>
      <c r="C872" s="96">
        <v>0.33500000000000002</v>
      </c>
      <c r="D872" s="96">
        <v>0.36499999999999999</v>
      </c>
      <c r="E872" s="97">
        <v>3.07</v>
      </c>
      <c r="F872" s="102">
        <f t="shared" si="370"/>
        <v>0.2953686142996953</v>
      </c>
      <c r="G872" s="89">
        <v>21.75</v>
      </c>
      <c r="H872" s="103">
        <f t="shared" si="352"/>
        <v>35.666666666666671</v>
      </c>
      <c r="I872" s="103">
        <f t="shared" si="353"/>
        <v>1.1512500000000001</v>
      </c>
      <c r="J872" s="89" t="s">
        <v>78</v>
      </c>
      <c r="K872" s="89">
        <v>1</v>
      </c>
      <c r="L872" s="105">
        <f t="shared" si="371"/>
        <v>3.07</v>
      </c>
      <c r="M872" s="89">
        <v>3.07</v>
      </c>
      <c r="X872" s="106">
        <f t="shared" si="372"/>
        <v>8.6205599999999993E-3</v>
      </c>
      <c r="Y872" s="106">
        <f t="shared" si="354"/>
        <v>7.6750000000000004E-3</v>
      </c>
      <c r="Z872" s="106">
        <f t="shared" si="355"/>
        <v>0</v>
      </c>
      <c r="AA872" s="106">
        <f t="shared" si="356"/>
        <v>0</v>
      </c>
      <c r="AB872" s="106">
        <f t="shared" si="357"/>
        <v>0</v>
      </c>
      <c r="AC872" s="106">
        <f t="shared" si="358"/>
        <v>0</v>
      </c>
      <c r="AD872" s="106">
        <f t="shared" si="359"/>
        <v>0</v>
      </c>
      <c r="AE872" s="106">
        <f t="shared" si="360"/>
        <v>0</v>
      </c>
      <c r="AF872" s="172">
        <f t="shared" si="366"/>
        <v>7.6750000000000004E-3</v>
      </c>
      <c r="AG872" s="106">
        <f t="shared" si="361"/>
        <v>0</v>
      </c>
      <c r="AH872" s="106">
        <f t="shared" si="362"/>
        <v>0</v>
      </c>
      <c r="AI872" s="106">
        <f t="shared" si="363"/>
        <v>0</v>
      </c>
      <c r="AJ872" s="106">
        <f t="shared" si="364"/>
        <v>0</v>
      </c>
      <c r="AK872" s="106">
        <f t="shared" si="373"/>
        <v>7.6750000000000004E-3</v>
      </c>
      <c r="AL872" s="107">
        <f t="shared" si="365"/>
        <v>7.3910249999999991</v>
      </c>
    </row>
    <row r="873" spans="1:38" ht="12.75">
      <c r="A873" s="89">
        <v>28</v>
      </c>
      <c r="B873" s="89">
        <v>54</v>
      </c>
      <c r="C873" s="96">
        <v>0.33500000000000002</v>
      </c>
      <c r="D873" s="96">
        <v>0.36499999999999999</v>
      </c>
      <c r="E873" s="97">
        <v>3.07</v>
      </c>
      <c r="F873" s="102">
        <f t="shared" si="370"/>
        <v>0.2953686142996953</v>
      </c>
      <c r="G873" s="89">
        <v>21.75</v>
      </c>
      <c r="H873" s="103">
        <f t="shared" si="352"/>
        <v>35.666666666666671</v>
      </c>
      <c r="I873" s="103">
        <f t="shared" si="353"/>
        <v>1.1512500000000001</v>
      </c>
      <c r="J873" s="89" t="s">
        <v>78</v>
      </c>
      <c r="K873" s="89">
        <v>2</v>
      </c>
      <c r="L873" s="105">
        <f t="shared" si="371"/>
        <v>3.07</v>
      </c>
      <c r="M873" s="89">
        <v>3.07</v>
      </c>
      <c r="X873" s="106">
        <f t="shared" si="372"/>
        <v>8.6205599999999993E-3</v>
      </c>
      <c r="Y873" s="106">
        <f t="shared" si="354"/>
        <v>7.6750000000000004E-3</v>
      </c>
      <c r="Z873" s="106">
        <f t="shared" si="355"/>
        <v>0</v>
      </c>
      <c r="AA873" s="106">
        <f t="shared" si="356"/>
        <v>0</v>
      </c>
      <c r="AB873" s="106">
        <f t="shared" si="357"/>
        <v>0</v>
      </c>
      <c r="AC873" s="106">
        <f t="shared" si="358"/>
        <v>0</v>
      </c>
      <c r="AD873" s="106">
        <f t="shared" si="359"/>
        <v>0</v>
      </c>
      <c r="AE873" s="106">
        <f t="shared" si="360"/>
        <v>0</v>
      </c>
      <c r="AF873" s="172">
        <f t="shared" si="366"/>
        <v>7.6750000000000004E-3</v>
      </c>
      <c r="AG873" s="106">
        <f t="shared" si="361"/>
        <v>0</v>
      </c>
      <c r="AH873" s="106">
        <f t="shared" si="362"/>
        <v>0</v>
      </c>
      <c r="AI873" s="106">
        <f t="shared" si="363"/>
        <v>0</v>
      </c>
      <c r="AJ873" s="106">
        <f t="shared" si="364"/>
        <v>0</v>
      </c>
      <c r="AK873" s="106">
        <f t="shared" si="373"/>
        <v>7.6750000000000004E-3</v>
      </c>
      <c r="AL873" s="107">
        <f t="shared" si="365"/>
        <v>7.3910249999999991</v>
      </c>
    </row>
    <row r="874" spans="1:38" ht="12.75">
      <c r="A874" s="89">
        <v>28</v>
      </c>
      <c r="B874" s="89">
        <v>54</v>
      </c>
      <c r="C874" s="96">
        <v>0.33500000000000002</v>
      </c>
      <c r="D874" s="96">
        <v>0.36499999999999999</v>
      </c>
      <c r="E874" s="97">
        <v>3.07</v>
      </c>
      <c r="F874" s="102">
        <f t="shared" si="370"/>
        <v>0.2953686142996953</v>
      </c>
      <c r="G874" s="89">
        <v>21.75</v>
      </c>
      <c r="H874" s="103">
        <f t="shared" si="352"/>
        <v>35.666666666666671</v>
      </c>
      <c r="I874" s="103">
        <f t="shared" si="353"/>
        <v>0.98625000000000018</v>
      </c>
      <c r="J874" s="89" t="s">
        <v>78</v>
      </c>
      <c r="K874" s="89">
        <v>3</v>
      </c>
      <c r="L874" s="105">
        <f t="shared" si="371"/>
        <v>2.63</v>
      </c>
      <c r="M874" s="89">
        <v>2.63</v>
      </c>
      <c r="X874" s="106">
        <f t="shared" si="372"/>
        <v>7.3850399999999998E-3</v>
      </c>
      <c r="Y874" s="106">
        <f t="shared" si="354"/>
        <v>6.575000000000001E-3</v>
      </c>
      <c r="Z874" s="106">
        <f t="shared" si="355"/>
        <v>0</v>
      </c>
      <c r="AA874" s="106">
        <f t="shared" si="356"/>
        <v>0</v>
      </c>
      <c r="AB874" s="106">
        <f t="shared" si="357"/>
        <v>0</v>
      </c>
      <c r="AC874" s="106">
        <f t="shared" si="358"/>
        <v>0</v>
      </c>
      <c r="AD874" s="106">
        <f t="shared" si="359"/>
        <v>0</v>
      </c>
      <c r="AE874" s="106">
        <f t="shared" si="360"/>
        <v>0</v>
      </c>
      <c r="AF874" s="172">
        <f t="shared" si="366"/>
        <v>6.575000000000001E-3</v>
      </c>
      <c r="AG874" s="106">
        <f t="shared" si="361"/>
        <v>0</v>
      </c>
      <c r="AH874" s="106">
        <f t="shared" si="362"/>
        <v>0</v>
      </c>
      <c r="AI874" s="106">
        <f t="shared" si="363"/>
        <v>0</v>
      </c>
      <c r="AJ874" s="106">
        <f t="shared" si="364"/>
        <v>0</v>
      </c>
      <c r="AK874" s="106">
        <f t="shared" si="373"/>
        <v>6.575000000000001E-3</v>
      </c>
      <c r="AL874" s="107">
        <f t="shared" si="365"/>
        <v>6.3317249999999987</v>
      </c>
    </row>
    <row r="875" spans="1:38" ht="12.75">
      <c r="A875" s="89">
        <v>28</v>
      </c>
      <c r="B875" s="89">
        <v>54</v>
      </c>
      <c r="C875" s="96">
        <v>0.33500000000000002</v>
      </c>
      <c r="D875" s="96">
        <v>0.36499999999999999</v>
      </c>
      <c r="E875" s="97">
        <v>3.07</v>
      </c>
      <c r="F875" s="102">
        <f t="shared" si="370"/>
        <v>0.2953686142996953</v>
      </c>
      <c r="G875" s="89">
        <v>21.75</v>
      </c>
      <c r="H875" s="103">
        <f t="shared" si="352"/>
        <v>35.666666666666671</v>
      </c>
      <c r="I875" s="103">
        <f t="shared" si="353"/>
        <v>1.1512500000000001</v>
      </c>
      <c r="J875" s="89" t="s">
        <v>78</v>
      </c>
      <c r="K875" s="89">
        <v>4</v>
      </c>
      <c r="L875" s="105">
        <f t="shared" si="371"/>
        <v>3.07</v>
      </c>
      <c r="M875" s="89">
        <v>3.07</v>
      </c>
      <c r="X875" s="106">
        <f t="shared" si="372"/>
        <v>8.6205599999999993E-3</v>
      </c>
      <c r="Y875" s="106">
        <f t="shared" si="354"/>
        <v>7.6750000000000004E-3</v>
      </c>
      <c r="Z875" s="106">
        <f t="shared" si="355"/>
        <v>0</v>
      </c>
      <c r="AA875" s="106">
        <f t="shared" si="356"/>
        <v>0</v>
      </c>
      <c r="AB875" s="106">
        <f t="shared" si="357"/>
        <v>0</v>
      </c>
      <c r="AC875" s="106">
        <f t="shared" si="358"/>
        <v>0</v>
      </c>
      <c r="AD875" s="106">
        <f t="shared" si="359"/>
        <v>0</v>
      </c>
      <c r="AE875" s="106">
        <f t="shared" si="360"/>
        <v>0</v>
      </c>
      <c r="AF875" s="172">
        <f t="shared" si="366"/>
        <v>7.6750000000000004E-3</v>
      </c>
      <c r="AG875" s="106">
        <f t="shared" si="361"/>
        <v>0</v>
      </c>
      <c r="AH875" s="106">
        <f t="shared" si="362"/>
        <v>0</v>
      </c>
      <c r="AI875" s="106">
        <f t="shared" si="363"/>
        <v>0</v>
      </c>
      <c r="AJ875" s="106">
        <f t="shared" si="364"/>
        <v>0</v>
      </c>
      <c r="AK875" s="106">
        <f t="shared" si="373"/>
        <v>7.6750000000000004E-3</v>
      </c>
      <c r="AL875" s="107">
        <f t="shared" si="365"/>
        <v>7.3910249999999991</v>
      </c>
    </row>
    <row r="876" spans="1:38" ht="12.75">
      <c r="A876" s="89">
        <v>28</v>
      </c>
      <c r="B876" s="89">
        <v>54</v>
      </c>
      <c r="C876" s="96">
        <v>0.33500000000000002</v>
      </c>
      <c r="D876" s="96">
        <v>0.36499999999999999</v>
      </c>
      <c r="E876" s="97">
        <v>3.07</v>
      </c>
      <c r="F876" s="102">
        <f t="shared" si="370"/>
        <v>0.2953686142996953</v>
      </c>
      <c r="G876" s="89">
        <v>21.75</v>
      </c>
      <c r="H876" s="103">
        <f t="shared" si="352"/>
        <v>35.666666666666671</v>
      </c>
      <c r="I876" s="103">
        <f t="shared" si="353"/>
        <v>1.1512500000000001</v>
      </c>
      <c r="J876" s="89" t="s">
        <v>78</v>
      </c>
      <c r="K876" s="89">
        <v>5</v>
      </c>
      <c r="L876" s="105">
        <f t="shared" si="371"/>
        <v>3.07</v>
      </c>
      <c r="O876" s="89">
        <v>3.07</v>
      </c>
      <c r="X876" s="106">
        <f t="shared" si="372"/>
        <v>8.6205599999999993E-3</v>
      </c>
      <c r="Y876" s="106">
        <f t="shared" si="354"/>
        <v>0</v>
      </c>
      <c r="Z876" s="106">
        <f t="shared" si="355"/>
        <v>0</v>
      </c>
      <c r="AA876" s="106">
        <f t="shared" si="356"/>
        <v>7.6750000000000004E-3</v>
      </c>
      <c r="AB876" s="106">
        <f t="shared" si="357"/>
        <v>0</v>
      </c>
      <c r="AC876" s="106">
        <f t="shared" si="358"/>
        <v>0</v>
      </c>
      <c r="AD876" s="106">
        <f t="shared" si="359"/>
        <v>0</v>
      </c>
      <c r="AE876" s="106">
        <f t="shared" si="360"/>
        <v>0</v>
      </c>
      <c r="AF876" s="172">
        <f t="shared" si="366"/>
        <v>7.6750000000000004E-3</v>
      </c>
      <c r="AG876" s="106">
        <f t="shared" si="361"/>
        <v>0</v>
      </c>
      <c r="AH876" s="106">
        <f t="shared" si="362"/>
        <v>0</v>
      </c>
      <c r="AI876" s="106">
        <f t="shared" si="363"/>
        <v>0</v>
      </c>
      <c r="AJ876" s="106">
        <f t="shared" si="364"/>
        <v>0</v>
      </c>
      <c r="AK876" s="106">
        <f t="shared" si="373"/>
        <v>7.6750000000000004E-3</v>
      </c>
      <c r="AL876" s="107">
        <f t="shared" si="365"/>
        <v>6.562125</v>
      </c>
    </row>
    <row r="877" spans="1:38" ht="12.75">
      <c r="A877" s="89">
        <v>28</v>
      </c>
      <c r="B877" s="89">
        <v>54</v>
      </c>
      <c r="C877" s="96">
        <v>0.33500000000000002</v>
      </c>
      <c r="D877" s="96">
        <v>0.36499999999999999</v>
      </c>
      <c r="E877" s="97">
        <v>3.07</v>
      </c>
      <c r="F877" s="102">
        <f t="shared" si="370"/>
        <v>0.2953686142996953</v>
      </c>
      <c r="G877" s="89">
        <v>21.75</v>
      </c>
      <c r="H877" s="103">
        <f t="shared" si="352"/>
        <v>35.666666666666671</v>
      </c>
      <c r="I877" s="103">
        <f t="shared" si="353"/>
        <v>1.3699875000000001</v>
      </c>
      <c r="J877" s="89" t="s">
        <v>79</v>
      </c>
      <c r="K877" s="89">
        <v>7</v>
      </c>
      <c r="L877" s="97">
        <v>3.07</v>
      </c>
      <c r="X877" s="106">
        <f>L877*VLOOKUP(J877,dimension,2,FALSE)*VLOOKUP(J877,dimension,3,FALSE)*K877</f>
        <v>1.1432679999999999E-2</v>
      </c>
      <c r="Y877" s="106">
        <f t="shared" si="354"/>
        <v>0</v>
      </c>
      <c r="Z877" s="106">
        <f t="shared" si="355"/>
        <v>0</v>
      </c>
      <c r="AA877" s="106">
        <f t="shared" si="356"/>
        <v>0</v>
      </c>
      <c r="AB877" s="106">
        <f t="shared" si="357"/>
        <v>0</v>
      </c>
      <c r="AC877" s="106">
        <f t="shared" si="358"/>
        <v>0</v>
      </c>
      <c r="AD877" s="106">
        <f t="shared" si="359"/>
        <v>0</v>
      </c>
      <c r="AE877" s="106">
        <f t="shared" si="360"/>
        <v>9.1332500000000007E-3</v>
      </c>
      <c r="AF877" s="172">
        <f t="shared" si="366"/>
        <v>9.1332500000000007E-3</v>
      </c>
      <c r="AG877" s="106">
        <f t="shared" si="361"/>
        <v>0</v>
      </c>
      <c r="AH877" s="106">
        <f t="shared" si="362"/>
        <v>0</v>
      </c>
      <c r="AI877" s="106">
        <f t="shared" si="363"/>
        <v>0</v>
      </c>
      <c r="AJ877" s="106">
        <f t="shared" si="364"/>
        <v>0</v>
      </c>
      <c r="AK877" s="106">
        <f>L877*VLOOKUP(J877,dimension,4,FALSE)*VLOOKUP(J877,dimension,5,FALSE)*K877</f>
        <v>9.1332500000000007E-3</v>
      </c>
      <c r="AL877" s="107">
        <f t="shared" si="365"/>
        <v>7.8089287500000006</v>
      </c>
    </row>
    <row r="878" spans="1:38" ht="12.75">
      <c r="A878" s="89">
        <v>28</v>
      </c>
      <c r="B878" s="89">
        <v>55</v>
      </c>
      <c r="C878" s="96">
        <v>0.31</v>
      </c>
      <c r="D878" s="96">
        <v>0.34</v>
      </c>
      <c r="E878" s="97">
        <v>3.05</v>
      </c>
      <c r="F878" s="102">
        <f t="shared" si="370"/>
        <v>0.25302092707700918</v>
      </c>
      <c r="G878" s="89">
        <v>20.75</v>
      </c>
      <c r="H878" s="103">
        <f t="shared" si="352"/>
        <v>34.333333333333329</v>
      </c>
      <c r="I878" s="103">
        <f t="shared" si="353"/>
        <v>0.45</v>
      </c>
      <c r="J878" s="89" t="s">
        <v>74</v>
      </c>
      <c r="K878" s="89">
        <v>1</v>
      </c>
      <c r="L878" s="105">
        <f t="shared" ref="L878:L893" si="374">SUM(M878:V878)</f>
        <v>3.05</v>
      </c>
      <c r="M878" s="89">
        <v>1.2</v>
      </c>
      <c r="Q878" s="89">
        <v>1.57</v>
      </c>
      <c r="R878" s="89">
        <v>0.28000000000000003</v>
      </c>
      <c r="X878" s="106">
        <f t="shared" ref="X878:X893" si="375">L878*VLOOKUP(J878,dimension,2,FALSE)*VLOOKUP(J878,dimension,3,FALSE)</f>
        <v>9.3940000000000013E-3</v>
      </c>
      <c r="Y878" s="106">
        <f t="shared" si="354"/>
        <v>3.0000000000000001E-3</v>
      </c>
      <c r="Z878" s="106">
        <f t="shared" si="355"/>
        <v>0</v>
      </c>
      <c r="AA878" s="106">
        <f t="shared" si="356"/>
        <v>0</v>
      </c>
      <c r="AB878" s="106">
        <f t="shared" si="357"/>
        <v>0</v>
      </c>
      <c r="AC878" s="106">
        <f t="shared" si="358"/>
        <v>0</v>
      </c>
      <c r="AD878" s="106">
        <f t="shared" si="359"/>
        <v>0</v>
      </c>
      <c r="AE878" s="106">
        <f t="shared" si="360"/>
        <v>0</v>
      </c>
      <c r="AF878" s="172">
        <f t="shared" si="366"/>
        <v>3.0000000000000001E-3</v>
      </c>
      <c r="AG878" s="106">
        <f t="shared" si="361"/>
        <v>3.9250000000000005E-3</v>
      </c>
      <c r="AH878" s="106">
        <f t="shared" si="362"/>
        <v>7.000000000000001E-4</v>
      </c>
      <c r="AI878" s="106">
        <f t="shared" si="363"/>
        <v>0</v>
      </c>
      <c r="AJ878" s="106">
        <f t="shared" si="364"/>
        <v>0</v>
      </c>
      <c r="AK878" s="106">
        <f t="shared" ref="AK878:AK893" si="376">L878*VLOOKUP(J878,dimension,4,FALSE)*VLOOKUP(J878,dimension,5,FALSE)</f>
        <v>7.6249999999999998E-3</v>
      </c>
      <c r="AL878" s="107">
        <f t="shared" si="365"/>
        <v>2.8889999999999998</v>
      </c>
    </row>
    <row r="879" spans="1:38" ht="12.75">
      <c r="A879" s="89">
        <v>28</v>
      </c>
      <c r="B879" s="89">
        <v>55</v>
      </c>
      <c r="C879" s="96">
        <v>0.31</v>
      </c>
      <c r="D879" s="96">
        <v>0.34</v>
      </c>
      <c r="E879" s="97">
        <v>3.05</v>
      </c>
      <c r="F879" s="102">
        <f t="shared" si="370"/>
        <v>0.25302092707700918</v>
      </c>
      <c r="G879" s="89">
        <v>20.75</v>
      </c>
      <c r="H879" s="103">
        <f t="shared" si="352"/>
        <v>34.333333333333329</v>
      </c>
      <c r="I879" s="103">
        <f t="shared" si="353"/>
        <v>1.1025</v>
      </c>
      <c r="J879" s="89" t="s">
        <v>74</v>
      </c>
      <c r="K879" s="89">
        <v>2</v>
      </c>
      <c r="L879" s="105">
        <f t="shared" si="374"/>
        <v>3.05</v>
      </c>
      <c r="O879" s="89">
        <v>2.94</v>
      </c>
      <c r="R879" s="89">
        <v>0.11</v>
      </c>
      <c r="X879" s="106">
        <f t="shared" si="375"/>
        <v>9.3940000000000013E-3</v>
      </c>
      <c r="Y879" s="106">
        <f t="shared" si="354"/>
        <v>0</v>
      </c>
      <c r="Z879" s="106">
        <f t="shared" si="355"/>
        <v>0</v>
      </c>
      <c r="AA879" s="106">
        <f t="shared" si="356"/>
        <v>7.3499999999999998E-3</v>
      </c>
      <c r="AB879" s="106">
        <f t="shared" si="357"/>
        <v>0</v>
      </c>
      <c r="AC879" s="106">
        <f t="shared" si="358"/>
        <v>0</v>
      </c>
      <c r="AD879" s="106">
        <f t="shared" si="359"/>
        <v>0</v>
      </c>
      <c r="AE879" s="106">
        <f t="shared" si="360"/>
        <v>0</v>
      </c>
      <c r="AF879" s="172">
        <f t="shared" si="366"/>
        <v>7.3499999999999998E-3</v>
      </c>
      <c r="AG879" s="106">
        <f t="shared" si="361"/>
        <v>0</v>
      </c>
      <c r="AH879" s="106">
        <f t="shared" si="362"/>
        <v>2.7500000000000002E-4</v>
      </c>
      <c r="AI879" s="106">
        <f t="shared" si="363"/>
        <v>0</v>
      </c>
      <c r="AJ879" s="106">
        <f t="shared" si="364"/>
        <v>0</v>
      </c>
      <c r="AK879" s="106">
        <f t="shared" si="376"/>
        <v>7.6249999999999998E-3</v>
      </c>
      <c r="AL879" s="107">
        <f t="shared" si="365"/>
        <v>6.2842500000000001</v>
      </c>
    </row>
    <row r="880" spans="1:38" ht="12.75">
      <c r="A880" s="89">
        <v>28</v>
      </c>
      <c r="B880" s="89">
        <v>55</v>
      </c>
      <c r="C880" s="96">
        <v>0.31</v>
      </c>
      <c r="D880" s="96">
        <v>0.34</v>
      </c>
      <c r="E880" s="97">
        <v>3.05</v>
      </c>
      <c r="F880" s="102">
        <f t="shared" si="370"/>
        <v>0.25302092707700918</v>
      </c>
      <c r="G880" s="89">
        <v>20.75</v>
      </c>
      <c r="H880" s="103">
        <f t="shared" si="352"/>
        <v>34.333333333333329</v>
      </c>
      <c r="I880" s="103">
        <f t="shared" si="353"/>
        <v>1.14375</v>
      </c>
      <c r="J880" s="89" t="s">
        <v>74</v>
      </c>
      <c r="K880" s="89">
        <v>3</v>
      </c>
      <c r="L880" s="105">
        <f t="shared" si="374"/>
        <v>3.05</v>
      </c>
      <c r="P880" s="89">
        <v>3.05</v>
      </c>
      <c r="X880" s="106">
        <f t="shared" si="375"/>
        <v>9.3940000000000013E-3</v>
      </c>
      <c r="Y880" s="106">
        <f t="shared" si="354"/>
        <v>0</v>
      </c>
      <c r="Z880" s="106">
        <f t="shared" si="355"/>
        <v>0</v>
      </c>
      <c r="AA880" s="106">
        <f t="shared" si="356"/>
        <v>0</v>
      </c>
      <c r="AB880" s="106">
        <f t="shared" si="357"/>
        <v>7.6249999999999998E-3</v>
      </c>
      <c r="AC880" s="106">
        <f t="shared" si="358"/>
        <v>0</v>
      </c>
      <c r="AD880" s="106">
        <f t="shared" si="359"/>
        <v>0</v>
      </c>
      <c r="AE880" s="106">
        <f t="shared" si="360"/>
        <v>0</v>
      </c>
      <c r="AF880" s="172">
        <f t="shared" si="366"/>
        <v>7.6249999999999998E-3</v>
      </c>
      <c r="AG880" s="106">
        <f t="shared" si="361"/>
        <v>0</v>
      </c>
      <c r="AH880" s="106">
        <f t="shared" si="362"/>
        <v>0</v>
      </c>
      <c r="AI880" s="106">
        <f t="shared" si="363"/>
        <v>0</v>
      </c>
      <c r="AJ880" s="106">
        <f t="shared" si="364"/>
        <v>0</v>
      </c>
      <c r="AK880" s="106">
        <f t="shared" si="376"/>
        <v>7.6249999999999998E-3</v>
      </c>
      <c r="AL880" s="107">
        <f t="shared" si="365"/>
        <v>6.2448749999999995</v>
      </c>
    </row>
    <row r="881" spans="1:38" ht="12.75">
      <c r="A881" s="89">
        <v>28</v>
      </c>
      <c r="B881" s="89">
        <v>55</v>
      </c>
      <c r="C881" s="96">
        <v>0.31</v>
      </c>
      <c r="D881" s="96">
        <v>0.34</v>
      </c>
      <c r="E881" s="97">
        <v>3.05</v>
      </c>
      <c r="F881" s="102">
        <f t="shared" si="370"/>
        <v>0.25302092707700918</v>
      </c>
      <c r="G881" s="89">
        <v>20.75</v>
      </c>
      <c r="H881" s="103">
        <f t="shared" si="352"/>
        <v>34.333333333333329</v>
      </c>
      <c r="I881" s="103">
        <f t="shared" si="353"/>
        <v>1.0912500000000001</v>
      </c>
      <c r="J881" s="89" t="s">
        <v>74</v>
      </c>
      <c r="K881" s="89">
        <v>4</v>
      </c>
      <c r="L881" s="105">
        <f t="shared" si="374"/>
        <v>3.0500000000000003</v>
      </c>
      <c r="M881" s="89">
        <v>1.41</v>
      </c>
      <c r="N881" s="89">
        <v>1.5</v>
      </c>
      <c r="Q881" s="89">
        <v>0.14000000000000001</v>
      </c>
      <c r="X881" s="106">
        <f t="shared" si="375"/>
        <v>9.3940000000000013E-3</v>
      </c>
      <c r="Y881" s="106">
        <f t="shared" si="354"/>
        <v>3.5249999999999999E-3</v>
      </c>
      <c r="Z881" s="106">
        <f t="shared" si="355"/>
        <v>3.7500000000000007E-3</v>
      </c>
      <c r="AA881" s="106">
        <f t="shared" si="356"/>
        <v>0</v>
      </c>
      <c r="AB881" s="106">
        <f t="shared" si="357"/>
        <v>0</v>
      </c>
      <c r="AC881" s="106">
        <f t="shared" si="358"/>
        <v>0</v>
      </c>
      <c r="AD881" s="106">
        <f t="shared" si="359"/>
        <v>0</v>
      </c>
      <c r="AE881" s="106">
        <f t="shared" si="360"/>
        <v>0</v>
      </c>
      <c r="AF881" s="172">
        <f t="shared" si="366"/>
        <v>7.2750000000000002E-3</v>
      </c>
      <c r="AG881" s="106">
        <f t="shared" si="361"/>
        <v>3.5000000000000005E-4</v>
      </c>
      <c r="AH881" s="106">
        <f t="shared" si="362"/>
        <v>0</v>
      </c>
      <c r="AI881" s="106">
        <f t="shared" si="363"/>
        <v>0</v>
      </c>
      <c r="AJ881" s="106">
        <f t="shared" si="364"/>
        <v>0</v>
      </c>
      <c r="AK881" s="106">
        <f t="shared" si="376"/>
        <v>7.6250000000000016E-3</v>
      </c>
      <c r="AL881" s="107">
        <f t="shared" si="365"/>
        <v>7.0058249999999997</v>
      </c>
    </row>
    <row r="882" spans="1:38" ht="12.75">
      <c r="A882" s="89">
        <v>28</v>
      </c>
      <c r="B882" s="89">
        <v>55</v>
      </c>
      <c r="C882" s="96">
        <v>0.31</v>
      </c>
      <c r="D882" s="96">
        <v>0.34</v>
      </c>
      <c r="E882" s="97">
        <v>3.05</v>
      </c>
      <c r="F882" s="102">
        <f t="shared" si="370"/>
        <v>0.25302092707700918</v>
      </c>
      <c r="G882" s="89">
        <v>20.75</v>
      </c>
      <c r="H882" s="103">
        <f t="shared" si="352"/>
        <v>34.333333333333329</v>
      </c>
      <c r="I882" s="103">
        <f t="shared" si="353"/>
        <v>0.96000000000000019</v>
      </c>
      <c r="J882" s="89" t="s">
        <v>74</v>
      </c>
      <c r="K882" s="89">
        <v>5</v>
      </c>
      <c r="L882" s="105">
        <f t="shared" si="374"/>
        <v>3.05</v>
      </c>
      <c r="M882" s="89">
        <v>1.75</v>
      </c>
      <c r="Q882" s="89">
        <v>0.38</v>
      </c>
      <c r="R882" s="89">
        <v>0.11</v>
      </c>
      <c r="V882" s="89">
        <v>0.81</v>
      </c>
      <c r="X882" s="106">
        <f t="shared" si="375"/>
        <v>9.3940000000000013E-3</v>
      </c>
      <c r="Y882" s="106">
        <f t="shared" si="354"/>
        <v>4.3750000000000004E-3</v>
      </c>
      <c r="Z882" s="106">
        <f t="shared" si="355"/>
        <v>0</v>
      </c>
      <c r="AA882" s="106">
        <f t="shared" si="356"/>
        <v>0</v>
      </c>
      <c r="AB882" s="106">
        <f t="shared" si="357"/>
        <v>0</v>
      </c>
      <c r="AC882" s="106">
        <f t="shared" si="358"/>
        <v>0</v>
      </c>
      <c r="AD882" s="106">
        <f t="shared" si="359"/>
        <v>2.0250000000000003E-3</v>
      </c>
      <c r="AE882" s="106">
        <f t="shared" si="360"/>
        <v>0</v>
      </c>
      <c r="AF882" s="172">
        <f t="shared" si="366"/>
        <v>6.4000000000000012E-3</v>
      </c>
      <c r="AG882" s="106">
        <f t="shared" si="361"/>
        <v>9.5000000000000021E-4</v>
      </c>
      <c r="AH882" s="106">
        <f t="shared" si="362"/>
        <v>2.7500000000000002E-4</v>
      </c>
      <c r="AI882" s="106">
        <f t="shared" si="363"/>
        <v>0</v>
      </c>
      <c r="AJ882" s="106">
        <f t="shared" si="364"/>
        <v>0</v>
      </c>
      <c r="AK882" s="106">
        <f t="shared" si="376"/>
        <v>7.6249999999999998E-3</v>
      </c>
      <c r="AL882" s="107">
        <f t="shared" si="365"/>
        <v>5.7257999999999996</v>
      </c>
    </row>
    <row r="883" spans="1:38" ht="12.75">
      <c r="A883" s="89">
        <v>28</v>
      </c>
      <c r="B883" s="89">
        <v>55</v>
      </c>
      <c r="C883" s="96">
        <v>0.31</v>
      </c>
      <c r="D883" s="96">
        <v>0.34</v>
      </c>
      <c r="E883" s="97">
        <v>3.05</v>
      </c>
      <c r="F883" s="102">
        <f t="shared" si="370"/>
        <v>0.25302092707700918</v>
      </c>
      <c r="G883" s="89">
        <v>20.75</v>
      </c>
      <c r="H883" s="103">
        <f t="shared" si="352"/>
        <v>34.333333333333329</v>
      </c>
      <c r="I883" s="103">
        <f t="shared" si="353"/>
        <v>1.0425</v>
      </c>
      <c r="J883" s="89" t="s">
        <v>74</v>
      </c>
      <c r="K883" s="89">
        <v>6</v>
      </c>
      <c r="L883" s="105">
        <f t="shared" si="374"/>
        <v>3.05</v>
      </c>
      <c r="M883" s="89">
        <v>1.4</v>
      </c>
      <c r="N883" s="89">
        <v>1.38</v>
      </c>
      <c r="Q883" s="89">
        <v>0.09</v>
      </c>
      <c r="R883" s="89">
        <v>0.18</v>
      </c>
      <c r="X883" s="106">
        <f t="shared" si="375"/>
        <v>9.3940000000000013E-3</v>
      </c>
      <c r="Y883" s="106">
        <f t="shared" si="354"/>
        <v>3.4999999999999996E-3</v>
      </c>
      <c r="Z883" s="106">
        <f t="shared" si="355"/>
        <v>3.4499999999999999E-3</v>
      </c>
      <c r="AA883" s="106">
        <f t="shared" si="356"/>
        <v>0</v>
      </c>
      <c r="AB883" s="106">
        <f t="shared" si="357"/>
        <v>0</v>
      </c>
      <c r="AC883" s="106">
        <f t="shared" si="358"/>
        <v>0</v>
      </c>
      <c r="AD883" s="106">
        <f t="shared" si="359"/>
        <v>0</v>
      </c>
      <c r="AE883" s="106">
        <f t="shared" si="360"/>
        <v>0</v>
      </c>
      <c r="AF883" s="172">
        <f t="shared" si="366"/>
        <v>6.9499999999999996E-3</v>
      </c>
      <c r="AG883" s="106">
        <f t="shared" si="361"/>
        <v>2.2499999999999999E-4</v>
      </c>
      <c r="AH883" s="106">
        <f t="shared" si="362"/>
        <v>4.4999999999999999E-4</v>
      </c>
      <c r="AI883" s="106">
        <f t="shared" si="363"/>
        <v>0</v>
      </c>
      <c r="AJ883" s="106">
        <f t="shared" si="364"/>
        <v>0</v>
      </c>
      <c r="AK883" s="106">
        <f t="shared" si="376"/>
        <v>7.6249999999999998E-3</v>
      </c>
      <c r="AL883" s="107">
        <f t="shared" si="365"/>
        <v>6.6928499999999982</v>
      </c>
    </row>
    <row r="884" spans="1:38" ht="12.75">
      <c r="A884" s="89">
        <v>28</v>
      </c>
      <c r="B884" s="89">
        <v>55</v>
      </c>
      <c r="C884" s="96">
        <v>0.31</v>
      </c>
      <c r="D884" s="96">
        <v>0.34</v>
      </c>
      <c r="E884" s="97">
        <v>3.05</v>
      </c>
      <c r="F884" s="102">
        <f t="shared" si="370"/>
        <v>0.25302092707700918</v>
      </c>
      <c r="G884" s="89">
        <v>20.75</v>
      </c>
      <c r="H884" s="103">
        <f t="shared" si="352"/>
        <v>34.333333333333329</v>
      </c>
      <c r="I884" s="103">
        <f t="shared" si="353"/>
        <v>0.84000000000000008</v>
      </c>
      <c r="J884" s="89" t="s">
        <v>74</v>
      </c>
      <c r="K884" s="89">
        <v>7</v>
      </c>
      <c r="L884" s="105">
        <f t="shared" si="374"/>
        <v>3.0500000000000003</v>
      </c>
      <c r="M884" s="89">
        <v>2.2400000000000002</v>
      </c>
      <c r="Q884" s="89">
        <v>0.7</v>
      </c>
      <c r="R884" s="89">
        <v>0.11</v>
      </c>
      <c r="X884" s="106">
        <f t="shared" si="375"/>
        <v>9.3940000000000013E-3</v>
      </c>
      <c r="Y884" s="106">
        <f t="shared" si="354"/>
        <v>5.6000000000000008E-3</v>
      </c>
      <c r="Z884" s="106">
        <f t="shared" si="355"/>
        <v>0</v>
      </c>
      <c r="AA884" s="106">
        <f t="shared" si="356"/>
        <v>0</v>
      </c>
      <c r="AB884" s="106">
        <f t="shared" si="357"/>
        <v>0</v>
      </c>
      <c r="AC884" s="106">
        <f t="shared" si="358"/>
        <v>0</v>
      </c>
      <c r="AD884" s="106">
        <f t="shared" si="359"/>
        <v>0</v>
      </c>
      <c r="AE884" s="106">
        <f t="shared" si="360"/>
        <v>0</v>
      </c>
      <c r="AF884" s="172">
        <f t="shared" si="366"/>
        <v>5.6000000000000008E-3</v>
      </c>
      <c r="AG884" s="106">
        <f t="shared" si="361"/>
        <v>1.7499999999999998E-3</v>
      </c>
      <c r="AH884" s="106">
        <f t="shared" si="362"/>
        <v>2.7500000000000002E-4</v>
      </c>
      <c r="AI884" s="106">
        <f t="shared" si="363"/>
        <v>0</v>
      </c>
      <c r="AJ884" s="106">
        <f t="shared" si="364"/>
        <v>0</v>
      </c>
      <c r="AK884" s="106">
        <f t="shared" si="376"/>
        <v>7.6250000000000016E-3</v>
      </c>
      <c r="AL884" s="107">
        <f t="shared" si="365"/>
        <v>5.3928000000000003</v>
      </c>
    </row>
    <row r="885" spans="1:38" ht="12.75">
      <c r="A885" s="89">
        <v>28</v>
      </c>
      <c r="B885" s="89">
        <v>55</v>
      </c>
      <c r="C885" s="96">
        <v>0.31</v>
      </c>
      <c r="D885" s="96">
        <v>0.34</v>
      </c>
      <c r="E885" s="97">
        <v>3.05</v>
      </c>
      <c r="F885" s="102">
        <f t="shared" si="370"/>
        <v>0.25302092707700918</v>
      </c>
      <c r="G885" s="89">
        <v>20.75</v>
      </c>
      <c r="H885" s="103">
        <f t="shared" si="352"/>
        <v>34.333333333333329</v>
      </c>
      <c r="I885" s="103">
        <f t="shared" si="353"/>
        <v>0.97125000000000006</v>
      </c>
      <c r="J885" s="89" t="s">
        <v>74</v>
      </c>
      <c r="K885" s="89">
        <v>8</v>
      </c>
      <c r="L885" s="105">
        <f t="shared" si="374"/>
        <v>3.05</v>
      </c>
      <c r="O885" s="89">
        <v>2.59</v>
      </c>
      <c r="Q885" s="89">
        <v>0.15</v>
      </c>
      <c r="R885" s="89">
        <v>0.31</v>
      </c>
      <c r="X885" s="106">
        <f t="shared" si="375"/>
        <v>9.3940000000000013E-3</v>
      </c>
      <c r="Y885" s="106">
        <f t="shared" si="354"/>
        <v>0</v>
      </c>
      <c r="Z885" s="106">
        <f t="shared" si="355"/>
        <v>0</v>
      </c>
      <c r="AA885" s="106">
        <f t="shared" si="356"/>
        <v>6.4750000000000007E-3</v>
      </c>
      <c r="AB885" s="106">
        <f t="shared" si="357"/>
        <v>0</v>
      </c>
      <c r="AC885" s="106">
        <f t="shared" si="358"/>
        <v>0</v>
      </c>
      <c r="AD885" s="106">
        <f t="shared" si="359"/>
        <v>0</v>
      </c>
      <c r="AE885" s="106">
        <f t="shared" si="360"/>
        <v>0</v>
      </c>
      <c r="AF885" s="172">
        <f t="shared" si="366"/>
        <v>6.4750000000000007E-3</v>
      </c>
      <c r="AG885" s="106">
        <f t="shared" si="361"/>
        <v>3.7500000000000001E-4</v>
      </c>
      <c r="AH885" s="106">
        <f t="shared" si="362"/>
        <v>7.7500000000000008E-4</v>
      </c>
      <c r="AI885" s="106">
        <f t="shared" si="363"/>
        <v>0</v>
      </c>
      <c r="AJ885" s="106">
        <f t="shared" si="364"/>
        <v>0</v>
      </c>
      <c r="AK885" s="106">
        <f t="shared" si="376"/>
        <v>7.6249999999999998E-3</v>
      </c>
      <c r="AL885" s="107">
        <f t="shared" si="365"/>
        <v>5.5361250000000002</v>
      </c>
    </row>
    <row r="886" spans="1:38" ht="12.75">
      <c r="A886" s="89">
        <v>28</v>
      </c>
      <c r="B886" s="89">
        <v>55</v>
      </c>
      <c r="C886" s="96">
        <v>0.31</v>
      </c>
      <c r="D886" s="96">
        <v>0.34</v>
      </c>
      <c r="E886" s="97">
        <v>3.05</v>
      </c>
      <c r="F886" s="102">
        <f t="shared" si="370"/>
        <v>0.25302092707700918</v>
      </c>
      <c r="G886" s="89">
        <v>20.75</v>
      </c>
      <c r="H886" s="103">
        <f t="shared" si="352"/>
        <v>34.333333333333329</v>
      </c>
      <c r="I886" s="103">
        <f t="shared" si="353"/>
        <v>1.0387500000000001</v>
      </c>
      <c r="J886" s="89" t="s">
        <v>74</v>
      </c>
      <c r="K886" s="89">
        <v>9</v>
      </c>
      <c r="L886" s="105">
        <f t="shared" si="374"/>
        <v>3.0500000000000003</v>
      </c>
      <c r="M886" s="89">
        <v>1.18</v>
      </c>
      <c r="N886" s="89">
        <v>1.1499999999999999</v>
      </c>
      <c r="Q886" s="89">
        <v>0.14000000000000001</v>
      </c>
      <c r="R886" s="89">
        <v>0.14000000000000001</v>
      </c>
      <c r="U886" s="89">
        <v>0.44</v>
      </c>
      <c r="X886" s="106">
        <f t="shared" si="375"/>
        <v>9.3940000000000013E-3</v>
      </c>
      <c r="Y886" s="106">
        <f t="shared" si="354"/>
        <v>2.9499999999999999E-3</v>
      </c>
      <c r="Z886" s="106">
        <f t="shared" si="355"/>
        <v>2.875E-3</v>
      </c>
      <c r="AA886" s="106">
        <f t="shared" si="356"/>
        <v>0</v>
      </c>
      <c r="AB886" s="106">
        <f t="shared" si="357"/>
        <v>0</v>
      </c>
      <c r="AC886" s="106">
        <f t="shared" si="358"/>
        <v>1.1000000000000001E-3</v>
      </c>
      <c r="AD886" s="106">
        <f t="shared" si="359"/>
        <v>0</v>
      </c>
      <c r="AE886" s="106">
        <f t="shared" si="360"/>
        <v>0</v>
      </c>
      <c r="AF886" s="172">
        <f t="shared" si="366"/>
        <v>6.9250000000000006E-3</v>
      </c>
      <c r="AG886" s="106">
        <f t="shared" si="361"/>
        <v>3.5000000000000005E-4</v>
      </c>
      <c r="AH886" s="106">
        <f t="shared" si="362"/>
        <v>3.5000000000000005E-4</v>
      </c>
      <c r="AI886" s="106">
        <f t="shared" si="363"/>
        <v>0</v>
      </c>
      <c r="AJ886" s="106">
        <f t="shared" si="364"/>
        <v>0</v>
      </c>
      <c r="AK886" s="106">
        <f t="shared" si="376"/>
        <v>7.6250000000000016E-3</v>
      </c>
      <c r="AL886" s="107">
        <f t="shared" si="365"/>
        <v>6.3519749999999995</v>
      </c>
    </row>
    <row r="887" spans="1:38" ht="12.75">
      <c r="A887" s="89">
        <v>28</v>
      </c>
      <c r="B887" s="89">
        <v>55</v>
      </c>
      <c r="C887" s="96">
        <v>0.31</v>
      </c>
      <c r="D887" s="96">
        <v>0.34</v>
      </c>
      <c r="E887" s="97">
        <v>3.05</v>
      </c>
      <c r="F887" s="102">
        <f t="shared" si="370"/>
        <v>0.25302092707700918</v>
      </c>
      <c r="G887" s="89">
        <v>20.75</v>
      </c>
      <c r="H887" s="103">
        <f t="shared" si="352"/>
        <v>34.333333333333329</v>
      </c>
      <c r="I887" s="103">
        <f t="shared" si="353"/>
        <v>0.97500000000000009</v>
      </c>
      <c r="J887" s="89" t="s">
        <v>74</v>
      </c>
      <c r="K887" s="89">
        <v>10</v>
      </c>
      <c r="L887" s="105">
        <f t="shared" si="374"/>
        <v>3.05</v>
      </c>
      <c r="M887" s="89">
        <v>2.6</v>
      </c>
      <c r="Q887" s="89">
        <v>0.3</v>
      </c>
      <c r="R887" s="89">
        <v>0.15</v>
      </c>
      <c r="X887" s="106">
        <f t="shared" si="375"/>
        <v>9.3940000000000013E-3</v>
      </c>
      <c r="Y887" s="106">
        <f t="shared" si="354"/>
        <v>6.5000000000000006E-3</v>
      </c>
      <c r="Z887" s="106">
        <f t="shared" si="355"/>
        <v>0</v>
      </c>
      <c r="AA887" s="106">
        <f t="shared" si="356"/>
        <v>0</v>
      </c>
      <c r="AB887" s="106">
        <f t="shared" si="357"/>
        <v>0</v>
      </c>
      <c r="AC887" s="106">
        <f t="shared" si="358"/>
        <v>0</v>
      </c>
      <c r="AD887" s="106">
        <f t="shared" si="359"/>
        <v>0</v>
      </c>
      <c r="AE887" s="106">
        <f t="shared" si="360"/>
        <v>0</v>
      </c>
      <c r="AF887" s="172">
        <f t="shared" si="366"/>
        <v>6.5000000000000006E-3</v>
      </c>
      <c r="AG887" s="106">
        <f t="shared" si="361"/>
        <v>7.5000000000000002E-4</v>
      </c>
      <c r="AH887" s="106">
        <f t="shared" si="362"/>
        <v>3.7500000000000001E-4</v>
      </c>
      <c r="AI887" s="106">
        <f t="shared" si="363"/>
        <v>0</v>
      </c>
      <c r="AJ887" s="106">
        <f t="shared" si="364"/>
        <v>0</v>
      </c>
      <c r="AK887" s="106">
        <f t="shared" si="376"/>
        <v>7.6249999999999998E-3</v>
      </c>
      <c r="AL887" s="107">
        <f t="shared" si="365"/>
        <v>6.2594999999999992</v>
      </c>
    </row>
    <row r="888" spans="1:38" ht="12.75">
      <c r="A888" s="89">
        <v>28</v>
      </c>
      <c r="B888" s="89">
        <v>55</v>
      </c>
      <c r="C888" s="96">
        <v>0.31</v>
      </c>
      <c r="D888" s="96">
        <v>0.34</v>
      </c>
      <c r="E888" s="97">
        <v>3.05</v>
      </c>
      <c r="F888" s="102">
        <f t="shared" si="370"/>
        <v>0.25302092707700918</v>
      </c>
      <c r="G888" s="89">
        <v>20.75</v>
      </c>
      <c r="H888" s="103">
        <f t="shared" si="352"/>
        <v>34.333333333333329</v>
      </c>
      <c r="I888" s="103">
        <f t="shared" si="353"/>
        <v>0.85781249999999998</v>
      </c>
      <c r="J888" s="89" t="s">
        <v>77</v>
      </c>
      <c r="K888" s="89">
        <v>1</v>
      </c>
      <c r="L888" s="105">
        <f t="shared" si="374"/>
        <v>3.05</v>
      </c>
      <c r="M888" s="89">
        <v>3.05</v>
      </c>
      <c r="X888" s="106">
        <f t="shared" si="375"/>
        <v>7.0882000000000011E-3</v>
      </c>
      <c r="Y888" s="106">
        <f t="shared" si="354"/>
        <v>5.7187499999999999E-3</v>
      </c>
      <c r="Z888" s="106">
        <f t="shared" si="355"/>
        <v>0</v>
      </c>
      <c r="AA888" s="106">
        <f t="shared" si="356"/>
        <v>0</v>
      </c>
      <c r="AB888" s="106">
        <f t="shared" si="357"/>
        <v>0</v>
      </c>
      <c r="AC888" s="106">
        <f t="shared" si="358"/>
        <v>0</v>
      </c>
      <c r="AD888" s="106">
        <f t="shared" si="359"/>
        <v>0</v>
      </c>
      <c r="AE888" s="106">
        <f t="shared" si="360"/>
        <v>0</v>
      </c>
      <c r="AF888" s="172">
        <f t="shared" si="366"/>
        <v>5.7187499999999999E-3</v>
      </c>
      <c r="AG888" s="106">
        <f t="shared" si="361"/>
        <v>0</v>
      </c>
      <c r="AH888" s="106">
        <f t="shared" si="362"/>
        <v>0</v>
      </c>
      <c r="AI888" s="106">
        <f t="shared" si="363"/>
        <v>0</v>
      </c>
      <c r="AJ888" s="106">
        <f t="shared" si="364"/>
        <v>0</v>
      </c>
      <c r="AK888" s="106">
        <f t="shared" si="376"/>
        <v>5.7187499999999999E-3</v>
      </c>
      <c r="AL888" s="107">
        <f t="shared" si="365"/>
        <v>5.4385312499999996</v>
      </c>
    </row>
    <row r="889" spans="1:38" ht="12.75">
      <c r="A889" s="89">
        <v>28</v>
      </c>
      <c r="B889" s="89">
        <v>55</v>
      </c>
      <c r="C889" s="96">
        <v>0.31</v>
      </c>
      <c r="D889" s="96">
        <v>0.34</v>
      </c>
      <c r="E889" s="97">
        <v>3.05</v>
      </c>
      <c r="F889" s="102">
        <f t="shared" si="370"/>
        <v>0.25302092707700918</v>
      </c>
      <c r="G889" s="89">
        <v>20.75</v>
      </c>
      <c r="H889" s="103">
        <f t="shared" si="352"/>
        <v>34.333333333333329</v>
      </c>
      <c r="I889" s="103">
        <f t="shared" si="353"/>
        <v>0.80437500000000006</v>
      </c>
      <c r="J889" s="89" t="s">
        <v>77</v>
      </c>
      <c r="K889" s="89">
        <v>2</v>
      </c>
      <c r="L889" s="105">
        <f t="shared" si="374"/>
        <v>3.0500000000000003</v>
      </c>
      <c r="M889" s="89">
        <v>1.28</v>
      </c>
      <c r="N889" s="89">
        <v>1.58</v>
      </c>
      <c r="Q889" s="89">
        <v>0.11</v>
      </c>
      <c r="R889" s="89">
        <v>0.08</v>
      </c>
      <c r="X889" s="106">
        <f t="shared" si="375"/>
        <v>7.0882000000000011E-3</v>
      </c>
      <c r="Y889" s="106">
        <f t="shared" si="354"/>
        <v>2.3999999999999998E-3</v>
      </c>
      <c r="Z889" s="106">
        <f t="shared" si="355"/>
        <v>2.9625000000000003E-3</v>
      </c>
      <c r="AA889" s="106">
        <f t="shared" si="356"/>
        <v>0</v>
      </c>
      <c r="AB889" s="106">
        <f t="shared" si="357"/>
        <v>0</v>
      </c>
      <c r="AC889" s="106">
        <f t="shared" si="358"/>
        <v>0</v>
      </c>
      <c r="AD889" s="106">
        <f t="shared" si="359"/>
        <v>0</v>
      </c>
      <c r="AE889" s="106">
        <f t="shared" si="360"/>
        <v>0</v>
      </c>
      <c r="AF889" s="172">
        <f t="shared" si="366"/>
        <v>5.3625000000000001E-3</v>
      </c>
      <c r="AG889" s="106">
        <f t="shared" si="361"/>
        <v>2.0625000000000003E-4</v>
      </c>
      <c r="AH889" s="106">
        <f t="shared" si="362"/>
        <v>1.4999999999999999E-4</v>
      </c>
      <c r="AI889" s="106">
        <f t="shared" si="363"/>
        <v>0</v>
      </c>
      <c r="AJ889" s="106">
        <f t="shared" si="364"/>
        <v>0</v>
      </c>
      <c r="AK889" s="106">
        <f t="shared" si="376"/>
        <v>5.7187500000000007E-3</v>
      </c>
      <c r="AL889" s="107">
        <f t="shared" si="365"/>
        <v>5.0997374999999998</v>
      </c>
    </row>
    <row r="890" spans="1:38" ht="12.75">
      <c r="A890" s="89">
        <v>28</v>
      </c>
      <c r="B890" s="89">
        <v>55</v>
      </c>
      <c r="C890" s="96">
        <v>0.31</v>
      </c>
      <c r="D890" s="96">
        <v>0.34</v>
      </c>
      <c r="E890" s="97">
        <v>3.05</v>
      </c>
      <c r="F890" s="102">
        <f t="shared" si="370"/>
        <v>0.25302092707700918</v>
      </c>
      <c r="G890" s="89">
        <v>20.75</v>
      </c>
      <c r="H890" s="103">
        <f t="shared" si="352"/>
        <v>34.333333333333329</v>
      </c>
      <c r="I890" s="103">
        <f t="shared" si="353"/>
        <v>1.0537500000000002</v>
      </c>
      <c r="J890" s="89" t="s">
        <v>78</v>
      </c>
      <c r="K890" s="89">
        <v>1</v>
      </c>
      <c r="L890" s="105">
        <f t="shared" si="374"/>
        <v>2.81</v>
      </c>
      <c r="M890" s="89">
        <v>2.81</v>
      </c>
      <c r="X890" s="106">
        <f t="shared" si="375"/>
        <v>7.8904800000000001E-3</v>
      </c>
      <c r="Y890" s="106">
        <f t="shared" si="354"/>
        <v>7.0250000000000009E-3</v>
      </c>
      <c r="Z890" s="106">
        <f t="shared" si="355"/>
        <v>0</v>
      </c>
      <c r="AA890" s="106">
        <f t="shared" si="356"/>
        <v>0</v>
      </c>
      <c r="AB890" s="106">
        <f t="shared" si="357"/>
        <v>0</v>
      </c>
      <c r="AC890" s="106">
        <f t="shared" si="358"/>
        <v>0</v>
      </c>
      <c r="AD890" s="106">
        <f t="shared" si="359"/>
        <v>0</v>
      </c>
      <c r="AE890" s="106">
        <f t="shared" si="360"/>
        <v>0</v>
      </c>
      <c r="AF890" s="172">
        <f t="shared" si="366"/>
        <v>7.0250000000000009E-3</v>
      </c>
      <c r="AG890" s="106">
        <f t="shared" si="361"/>
        <v>0</v>
      </c>
      <c r="AH890" s="106">
        <f t="shared" si="362"/>
        <v>0</v>
      </c>
      <c r="AI890" s="106">
        <f t="shared" si="363"/>
        <v>0</v>
      </c>
      <c r="AJ890" s="106">
        <f t="shared" si="364"/>
        <v>0</v>
      </c>
      <c r="AK890" s="106">
        <f t="shared" si="376"/>
        <v>7.0250000000000009E-3</v>
      </c>
      <c r="AL890" s="107">
        <f t="shared" si="365"/>
        <v>6.7650749999999995</v>
      </c>
    </row>
    <row r="891" spans="1:38" ht="12.75">
      <c r="A891" s="89">
        <v>28</v>
      </c>
      <c r="B891" s="89">
        <v>55</v>
      </c>
      <c r="C891" s="96">
        <v>0.31</v>
      </c>
      <c r="D891" s="96">
        <v>0.34</v>
      </c>
      <c r="E891" s="97">
        <v>3.05</v>
      </c>
      <c r="F891" s="102">
        <f t="shared" si="370"/>
        <v>0.25302092707700918</v>
      </c>
      <c r="G891" s="89">
        <v>20.75</v>
      </c>
      <c r="H891" s="103">
        <f t="shared" si="352"/>
        <v>34.333333333333329</v>
      </c>
      <c r="I891" s="103">
        <f t="shared" si="353"/>
        <v>1.14375</v>
      </c>
      <c r="J891" s="89" t="s">
        <v>78</v>
      </c>
      <c r="K891" s="89">
        <v>2</v>
      </c>
      <c r="L891" s="105">
        <f t="shared" si="374"/>
        <v>3.05</v>
      </c>
      <c r="M891" s="89">
        <v>3.05</v>
      </c>
      <c r="X891" s="106">
        <f t="shared" si="375"/>
        <v>8.5643999999999998E-3</v>
      </c>
      <c r="Y891" s="106">
        <f t="shared" si="354"/>
        <v>7.6249999999999998E-3</v>
      </c>
      <c r="Z891" s="106">
        <f t="shared" si="355"/>
        <v>0</v>
      </c>
      <c r="AA891" s="106">
        <f t="shared" si="356"/>
        <v>0</v>
      </c>
      <c r="AB891" s="106">
        <f t="shared" si="357"/>
        <v>0</v>
      </c>
      <c r="AC891" s="106">
        <f t="shared" si="358"/>
        <v>0</v>
      </c>
      <c r="AD891" s="106">
        <f t="shared" si="359"/>
        <v>0</v>
      </c>
      <c r="AE891" s="106">
        <f t="shared" si="360"/>
        <v>0</v>
      </c>
      <c r="AF891" s="172">
        <f t="shared" si="366"/>
        <v>7.6249999999999998E-3</v>
      </c>
      <c r="AG891" s="106">
        <f t="shared" si="361"/>
        <v>0</v>
      </c>
      <c r="AH891" s="106">
        <f t="shared" si="362"/>
        <v>0</v>
      </c>
      <c r="AI891" s="106">
        <f t="shared" si="363"/>
        <v>0</v>
      </c>
      <c r="AJ891" s="106">
        <f t="shared" si="364"/>
        <v>0</v>
      </c>
      <c r="AK891" s="106">
        <f t="shared" si="376"/>
        <v>7.6249999999999998E-3</v>
      </c>
      <c r="AL891" s="107">
        <f t="shared" si="365"/>
        <v>7.3428749999999985</v>
      </c>
    </row>
    <row r="892" spans="1:38" ht="12.75">
      <c r="A892" s="89">
        <v>28</v>
      </c>
      <c r="B892" s="89">
        <v>55</v>
      </c>
      <c r="C892" s="96">
        <v>0.31</v>
      </c>
      <c r="D892" s="96">
        <v>0.34</v>
      </c>
      <c r="E892" s="97">
        <v>3.05</v>
      </c>
      <c r="F892" s="102">
        <f t="shared" si="370"/>
        <v>0.25302092707700918</v>
      </c>
      <c r="G892" s="89">
        <v>20.75</v>
      </c>
      <c r="H892" s="103">
        <f t="shared" si="352"/>
        <v>34.333333333333329</v>
      </c>
      <c r="I892" s="103">
        <f t="shared" si="353"/>
        <v>1.0987500000000003</v>
      </c>
      <c r="J892" s="89" t="s">
        <v>78</v>
      </c>
      <c r="K892" s="89">
        <v>3</v>
      </c>
      <c r="L892" s="105">
        <f t="shared" si="374"/>
        <v>2.93</v>
      </c>
      <c r="M892" s="89">
        <v>2.93</v>
      </c>
      <c r="X892" s="106">
        <f t="shared" si="375"/>
        <v>8.2274399999999991E-3</v>
      </c>
      <c r="Y892" s="106">
        <f t="shared" si="354"/>
        <v>7.3250000000000016E-3</v>
      </c>
      <c r="Z892" s="106">
        <f t="shared" si="355"/>
        <v>0</v>
      </c>
      <c r="AA892" s="106">
        <f t="shared" si="356"/>
        <v>0</v>
      </c>
      <c r="AB892" s="106">
        <f t="shared" si="357"/>
        <v>0</v>
      </c>
      <c r="AC892" s="106">
        <f t="shared" si="358"/>
        <v>0</v>
      </c>
      <c r="AD892" s="106">
        <f t="shared" si="359"/>
        <v>0</v>
      </c>
      <c r="AE892" s="106">
        <f t="shared" si="360"/>
        <v>0</v>
      </c>
      <c r="AF892" s="172">
        <f t="shared" si="366"/>
        <v>7.3250000000000016E-3</v>
      </c>
      <c r="AG892" s="106">
        <f t="shared" si="361"/>
        <v>0</v>
      </c>
      <c r="AH892" s="106">
        <f t="shared" si="362"/>
        <v>0</v>
      </c>
      <c r="AI892" s="106">
        <f t="shared" si="363"/>
        <v>0</v>
      </c>
      <c r="AJ892" s="106">
        <f t="shared" si="364"/>
        <v>0</v>
      </c>
      <c r="AK892" s="106">
        <f t="shared" si="376"/>
        <v>7.3250000000000016E-3</v>
      </c>
      <c r="AL892" s="107">
        <f t="shared" si="365"/>
        <v>7.0539749999999994</v>
      </c>
    </row>
    <row r="893" spans="1:38" ht="12.75">
      <c r="A893" s="89">
        <v>28</v>
      </c>
      <c r="B893" s="89">
        <v>55</v>
      </c>
      <c r="C893" s="96">
        <v>0.31</v>
      </c>
      <c r="D893" s="96">
        <v>0.34</v>
      </c>
      <c r="E893" s="97">
        <v>3.05</v>
      </c>
      <c r="F893" s="102">
        <f t="shared" si="370"/>
        <v>0.25302092707700918</v>
      </c>
      <c r="G893" s="89">
        <v>20.75</v>
      </c>
      <c r="H893" s="103">
        <f t="shared" si="352"/>
        <v>34.333333333333329</v>
      </c>
      <c r="I893" s="103">
        <f t="shared" si="353"/>
        <v>1.0987500000000001</v>
      </c>
      <c r="J893" s="89" t="s">
        <v>78</v>
      </c>
      <c r="K893" s="89">
        <v>4</v>
      </c>
      <c r="L893" s="105">
        <f t="shared" si="374"/>
        <v>3.0500000000000003</v>
      </c>
      <c r="M893" s="89">
        <v>1.86</v>
      </c>
      <c r="N893" s="89">
        <v>1.07</v>
      </c>
      <c r="Q893" s="89">
        <v>0.12</v>
      </c>
      <c r="X893" s="106">
        <f t="shared" si="375"/>
        <v>8.5644000000000015E-3</v>
      </c>
      <c r="Y893" s="106">
        <f t="shared" si="354"/>
        <v>4.6500000000000005E-3</v>
      </c>
      <c r="Z893" s="106">
        <f t="shared" si="355"/>
        <v>2.6750000000000003E-3</v>
      </c>
      <c r="AA893" s="106">
        <f t="shared" si="356"/>
        <v>0</v>
      </c>
      <c r="AB893" s="106">
        <f t="shared" si="357"/>
        <v>0</v>
      </c>
      <c r="AC893" s="106">
        <f t="shared" si="358"/>
        <v>0</v>
      </c>
      <c r="AD893" s="106">
        <f t="shared" si="359"/>
        <v>0</v>
      </c>
      <c r="AE893" s="106">
        <f t="shared" si="360"/>
        <v>0</v>
      </c>
      <c r="AF893" s="172">
        <f t="shared" si="366"/>
        <v>7.3250000000000008E-3</v>
      </c>
      <c r="AG893" s="106">
        <f t="shared" si="361"/>
        <v>3.0000000000000003E-4</v>
      </c>
      <c r="AH893" s="106">
        <f t="shared" si="362"/>
        <v>0</v>
      </c>
      <c r="AI893" s="106">
        <f t="shared" si="363"/>
        <v>0</v>
      </c>
      <c r="AJ893" s="106">
        <f t="shared" si="364"/>
        <v>0</v>
      </c>
      <c r="AK893" s="106">
        <f t="shared" si="376"/>
        <v>7.6250000000000016E-3</v>
      </c>
      <c r="AL893" s="107">
        <f t="shared" si="365"/>
        <v>7.0539749999999994</v>
      </c>
    </row>
    <row r="894" spans="1:38" ht="12.75">
      <c r="A894" s="89">
        <v>28</v>
      </c>
      <c r="B894" s="89">
        <v>55</v>
      </c>
      <c r="C894" s="96">
        <v>0.31</v>
      </c>
      <c r="D894" s="96">
        <v>0.34</v>
      </c>
      <c r="E894" s="97">
        <v>3.05</v>
      </c>
      <c r="F894" s="102">
        <f t="shared" si="370"/>
        <v>0.25302092707700918</v>
      </c>
      <c r="G894" s="89">
        <v>20.75</v>
      </c>
      <c r="H894" s="103">
        <f t="shared" si="352"/>
        <v>34.333333333333329</v>
      </c>
      <c r="I894" s="103">
        <f t="shared" si="353"/>
        <v>0.97218749999999998</v>
      </c>
      <c r="J894" s="89" t="s">
        <v>79</v>
      </c>
      <c r="K894" s="89">
        <v>5</v>
      </c>
      <c r="L894" s="97">
        <v>3.05</v>
      </c>
      <c r="X894" s="106">
        <f>L894*VLOOKUP(J894,dimension,2,FALSE)*VLOOKUP(J894,dimension,3,FALSE)*K894</f>
        <v>8.1130000000000004E-3</v>
      </c>
      <c r="Y894" s="106">
        <f t="shared" si="354"/>
        <v>0</v>
      </c>
      <c r="Z894" s="106">
        <f t="shared" si="355"/>
        <v>0</v>
      </c>
      <c r="AA894" s="106">
        <f t="shared" si="356"/>
        <v>0</v>
      </c>
      <c r="AB894" s="106">
        <f t="shared" si="357"/>
        <v>0</v>
      </c>
      <c r="AC894" s="106">
        <f t="shared" si="358"/>
        <v>0</v>
      </c>
      <c r="AD894" s="106">
        <f t="shared" si="359"/>
        <v>0</v>
      </c>
      <c r="AE894" s="106">
        <f t="shared" si="360"/>
        <v>6.48125E-3</v>
      </c>
      <c r="AF894" s="172">
        <f t="shared" si="366"/>
        <v>6.48125E-3</v>
      </c>
      <c r="AG894" s="106">
        <f t="shared" si="361"/>
        <v>0</v>
      </c>
      <c r="AH894" s="106">
        <f t="shared" si="362"/>
        <v>0</v>
      </c>
      <c r="AI894" s="106">
        <f t="shared" si="363"/>
        <v>0</v>
      </c>
      <c r="AJ894" s="106">
        <f t="shared" si="364"/>
        <v>0</v>
      </c>
      <c r="AK894" s="106">
        <f>L894*VLOOKUP(J894,dimension,4,FALSE)*VLOOKUP(J894,dimension,5,FALSE)*K894</f>
        <v>6.4812500000000009E-3</v>
      </c>
      <c r="AL894" s="107">
        <f t="shared" si="365"/>
        <v>5.5414687500000008</v>
      </c>
    </row>
    <row r="895" spans="1:38" ht="12.75">
      <c r="A895" s="89">
        <v>29</v>
      </c>
      <c r="B895" s="89">
        <v>56</v>
      </c>
      <c r="C895" s="96">
        <v>0.38</v>
      </c>
      <c r="D895" s="96">
        <v>0.41</v>
      </c>
      <c r="E895" s="97">
        <v>3.17</v>
      </c>
      <c r="F895" s="102">
        <f t="shared" si="370"/>
        <v>0.38845734256775544</v>
      </c>
      <c r="G895" s="89">
        <v>29</v>
      </c>
      <c r="H895" s="103">
        <f t="shared" si="352"/>
        <v>45.333333333333329</v>
      </c>
      <c r="I895" s="103">
        <f t="shared" si="353"/>
        <v>1.1062500000000002</v>
      </c>
      <c r="J895" s="89" t="s">
        <v>74</v>
      </c>
      <c r="K895" s="89">
        <v>1</v>
      </c>
      <c r="L895" s="105">
        <f t="shared" ref="L895:L914" si="377">SUM(M895:V895)</f>
        <v>3.1700000000000004</v>
      </c>
      <c r="M895" s="89">
        <v>2.95</v>
      </c>
      <c r="Q895" s="89">
        <v>0.22</v>
      </c>
      <c r="X895" s="106">
        <f t="shared" ref="X895:X914" si="378">L895*VLOOKUP(J895,dimension,2,FALSE)*VLOOKUP(J895,dimension,3,FALSE)</f>
        <v>9.7636000000000008E-3</v>
      </c>
      <c r="Y895" s="106">
        <f t="shared" si="354"/>
        <v>7.3750000000000013E-3</v>
      </c>
      <c r="Z895" s="106">
        <f t="shared" si="355"/>
        <v>0</v>
      </c>
      <c r="AA895" s="106">
        <f t="shared" si="356"/>
        <v>0</v>
      </c>
      <c r="AB895" s="106">
        <f t="shared" si="357"/>
        <v>0</v>
      </c>
      <c r="AC895" s="106">
        <f t="shared" si="358"/>
        <v>0</v>
      </c>
      <c r="AD895" s="106">
        <f t="shared" si="359"/>
        <v>0</v>
      </c>
      <c r="AE895" s="106">
        <f t="shared" si="360"/>
        <v>0</v>
      </c>
      <c r="AF895" s="172">
        <f t="shared" si="366"/>
        <v>7.3750000000000013E-3</v>
      </c>
      <c r="AG895" s="106">
        <f t="shared" si="361"/>
        <v>5.5000000000000003E-4</v>
      </c>
      <c r="AH895" s="106">
        <f t="shared" si="362"/>
        <v>0</v>
      </c>
      <c r="AI895" s="106">
        <f t="shared" si="363"/>
        <v>0</v>
      </c>
      <c r="AJ895" s="106">
        <f t="shared" si="364"/>
        <v>0</v>
      </c>
      <c r="AK895" s="106">
        <f t="shared" ref="AK895:AK914" si="379">L895*VLOOKUP(J895,dimension,4,FALSE)*VLOOKUP(J895,dimension,5,FALSE)</f>
        <v>7.9250000000000015E-3</v>
      </c>
      <c r="AL895" s="107">
        <f t="shared" si="365"/>
        <v>7.102125</v>
      </c>
    </row>
    <row r="896" spans="1:38" ht="12.75">
      <c r="A896" s="89">
        <v>29</v>
      </c>
      <c r="B896" s="89">
        <v>56</v>
      </c>
      <c r="C896" s="96">
        <v>0.38</v>
      </c>
      <c r="D896" s="96">
        <v>0.41</v>
      </c>
      <c r="E896" s="97">
        <v>3.17</v>
      </c>
      <c r="F896" s="102">
        <f t="shared" si="370"/>
        <v>0.38845734256775544</v>
      </c>
      <c r="G896" s="89">
        <v>29</v>
      </c>
      <c r="H896" s="103">
        <f t="shared" si="352"/>
        <v>45.333333333333329</v>
      </c>
      <c r="I896" s="103">
        <f t="shared" si="353"/>
        <v>1.18875</v>
      </c>
      <c r="J896" s="89" t="s">
        <v>74</v>
      </c>
      <c r="K896" s="89">
        <v>2</v>
      </c>
      <c r="L896" s="105">
        <f t="shared" si="377"/>
        <v>3.17</v>
      </c>
      <c r="M896" s="89">
        <v>3.17</v>
      </c>
      <c r="X896" s="106">
        <f t="shared" si="378"/>
        <v>9.7636000000000008E-3</v>
      </c>
      <c r="Y896" s="106">
        <f t="shared" si="354"/>
        <v>7.9249999999999998E-3</v>
      </c>
      <c r="Z896" s="106">
        <f t="shared" si="355"/>
        <v>0</v>
      </c>
      <c r="AA896" s="106">
        <f t="shared" si="356"/>
        <v>0</v>
      </c>
      <c r="AB896" s="106">
        <f t="shared" si="357"/>
        <v>0</v>
      </c>
      <c r="AC896" s="106">
        <f t="shared" si="358"/>
        <v>0</v>
      </c>
      <c r="AD896" s="106">
        <f t="shared" si="359"/>
        <v>0</v>
      </c>
      <c r="AE896" s="106">
        <f t="shared" si="360"/>
        <v>0</v>
      </c>
      <c r="AF896" s="172">
        <f t="shared" si="366"/>
        <v>7.9249999999999998E-3</v>
      </c>
      <c r="AG896" s="106">
        <f t="shared" si="361"/>
        <v>0</v>
      </c>
      <c r="AH896" s="106">
        <f t="shared" si="362"/>
        <v>0</v>
      </c>
      <c r="AI896" s="106">
        <f t="shared" si="363"/>
        <v>0</v>
      </c>
      <c r="AJ896" s="106">
        <f t="shared" si="364"/>
        <v>0</v>
      </c>
      <c r="AK896" s="106">
        <f t="shared" si="379"/>
        <v>7.9249999999999998E-3</v>
      </c>
      <c r="AL896" s="107">
        <f t="shared" si="365"/>
        <v>7.6317749999999993</v>
      </c>
    </row>
    <row r="897" spans="1:38" ht="12.75">
      <c r="A897" s="89">
        <v>29</v>
      </c>
      <c r="B897" s="89">
        <v>56</v>
      </c>
      <c r="C897" s="96">
        <v>0.38</v>
      </c>
      <c r="D897" s="96">
        <v>0.41</v>
      </c>
      <c r="E897" s="97">
        <v>3.17</v>
      </c>
      <c r="F897" s="102">
        <f t="shared" si="370"/>
        <v>0.38845734256775544</v>
      </c>
      <c r="G897" s="89">
        <v>29</v>
      </c>
      <c r="H897" s="103">
        <f t="shared" si="352"/>
        <v>45.333333333333329</v>
      </c>
      <c r="I897" s="103">
        <f t="shared" si="353"/>
        <v>1.18875</v>
      </c>
      <c r="J897" s="89" t="s">
        <v>74</v>
      </c>
      <c r="K897" s="89">
        <v>3</v>
      </c>
      <c r="L897" s="105">
        <f t="shared" si="377"/>
        <v>3.17</v>
      </c>
      <c r="M897" s="89">
        <v>3.17</v>
      </c>
      <c r="X897" s="106">
        <f t="shared" si="378"/>
        <v>9.7636000000000008E-3</v>
      </c>
      <c r="Y897" s="106">
        <f t="shared" si="354"/>
        <v>7.9249999999999998E-3</v>
      </c>
      <c r="Z897" s="106">
        <f t="shared" si="355"/>
        <v>0</v>
      </c>
      <c r="AA897" s="106">
        <f t="shared" si="356"/>
        <v>0</v>
      </c>
      <c r="AB897" s="106">
        <f t="shared" si="357"/>
        <v>0</v>
      </c>
      <c r="AC897" s="106">
        <f t="shared" si="358"/>
        <v>0</v>
      </c>
      <c r="AD897" s="106">
        <f t="shared" si="359"/>
        <v>0</v>
      </c>
      <c r="AE897" s="106">
        <f t="shared" si="360"/>
        <v>0</v>
      </c>
      <c r="AF897" s="172">
        <f t="shared" si="366"/>
        <v>7.9249999999999998E-3</v>
      </c>
      <c r="AG897" s="106">
        <f t="shared" si="361"/>
        <v>0</v>
      </c>
      <c r="AH897" s="106">
        <f t="shared" si="362"/>
        <v>0</v>
      </c>
      <c r="AI897" s="106">
        <f t="shared" si="363"/>
        <v>0</v>
      </c>
      <c r="AJ897" s="106">
        <f t="shared" si="364"/>
        <v>0</v>
      </c>
      <c r="AK897" s="106">
        <f t="shared" si="379"/>
        <v>7.9249999999999998E-3</v>
      </c>
      <c r="AL897" s="107">
        <f t="shared" si="365"/>
        <v>7.6317749999999993</v>
      </c>
    </row>
    <row r="898" spans="1:38" ht="12.75">
      <c r="A898" s="89">
        <v>29</v>
      </c>
      <c r="B898" s="89">
        <v>56</v>
      </c>
      <c r="C898" s="96">
        <v>0.38</v>
      </c>
      <c r="D898" s="96">
        <v>0.41</v>
      </c>
      <c r="E898" s="97">
        <v>3.17</v>
      </c>
      <c r="F898" s="102">
        <f t="shared" si="370"/>
        <v>0.38845734256775544</v>
      </c>
      <c r="G898" s="89">
        <v>29</v>
      </c>
      <c r="H898" s="103">
        <f t="shared" si="352"/>
        <v>45.333333333333329</v>
      </c>
      <c r="I898" s="103">
        <f t="shared" si="353"/>
        <v>1.1212500000000003</v>
      </c>
      <c r="J898" s="89" t="s">
        <v>74</v>
      </c>
      <c r="K898" s="89">
        <v>4</v>
      </c>
      <c r="L898" s="105">
        <f t="shared" si="377"/>
        <v>3.1700000000000004</v>
      </c>
      <c r="M898" s="89">
        <v>2.99</v>
      </c>
      <c r="Q898" s="89">
        <v>0.18</v>
      </c>
      <c r="X898" s="106">
        <f t="shared" si="378"/>
        <v>9.7636000000000008E-3</v>
      </c>
      <c r="Y898" s="106">
        <f t="shared" si="354"/>
        <v>7.4750000000000016E-3</v>
      </c>
      <c r="Z898" s="106">
        <f t="shared" si="355"/>
        <v>0</v>
      </c>
      <c r="AA898" s="106">
        <f t="shared" si="356"/>
        <v>0</v>
      </c>
      <c r="AB898" s="106">
        <f t="shared" si="357"/>
        <v>0</v>
      </c>
      <c r="AC898" s="106">
        <f t="shared" si="358"/>
        <v>0</v>
      </c>
      <c r="AD898" s="106">
        <f t="shared" si="359"/>
        <v>0</v>
      </c>
      <c r="AE898" s="106">
        <f t="shared" si="360"/>
        <v>0</v>
      </c>
      <c r="AF898" s="172">
        <f t="shared" si="366"/>
        <v>7.4750000000000016E-3</v>
      </c>
      <c r="AG898" s="106">
        <f t="shared" si="361"/>
        <v>4.4999999999999999E-4</v>
      </c>
      <c r="AH898" s="106">
        <f t="shared" si="362"/>
        <v>0</v>
      </c>
      <c r="AI898" s="106">
        <f t="shared" si="363"/>
        <v>0</v>
      </c>
      <c r="AJ898" s="106">
        <f t="shared" si="364"/>
        <v>0</v>
      </c>
      <c r="AK898" s="106">
        <f t="shared" si="379"/>
        <v>7.9250000000000015E-3</v>
      </c>
      <c r="AL898" s="107">
        <f t="shared" si="365"/>
        <v>7.1984249999999994</v>
      </c>
    </row>
    <row r="899" spans="1:38" ht="12.75">
      <c r="A899" s="89">
        <v>29</v>
      </c>
      <c r="B899" s="89">
        <v>56</v>
      </c>
      <c r="C899" s="96">
        <v>0.38</v>
      </c>
      <c r="D899" s="96">
        <v>0.41</v>
      </c>
      <c r="E899" s="97">
        <v>3.17</v>
      </c>
      <c r="F899" s="102">
        <f t="shared" si="370"/>
        <v>0.38845734256775544</v>
      </c>
      <c r="G899" s="89">
        <v>29</v>
      </c>
      <c r="H899" s="103">
        <f t="shared" ref="H899:H962" si="380">SUM(G899,loadTime)/60*costMilling</f>
        <v>45.333333333333329</v>
      </c>
      <c r="I899" s="103">
        <f t="shared" ref="I899:I962" si="381">AF899*KDCost</f>
        <v>1.155</v>
      </c>
      <c r="J899" s="89" t="s">
        <v>74</v>
      </c>
      <c r="K899" s="89">
        <v>5</v>
      </c>
      <c r="L899" s="105">
        <f t="shared" si="377"/>
        <v>3.16</v>
      </c>
      <c r="M899" s="89">
        <v>2.33</v>
      </c>
      <c r="Q899" s="89">
        <v>0.08</v>
      </c>
      <c r="V899" s="89">
        <v>0.75</v>
      </c>
      <c r="X899" s="106">
        <f t="shared" si="378"/>
        <v>9.7327999999999998E-3</v>
      </c>
      <c r="Y899" s="106">
        <f t="shared" ref="Y899:Y962" si="382">M899*VLOOKUP($J899,dimension,4,FALSE)*VLOOKUP($J899,dimension,5,FALSE)</f>
        <v>5.8250000000000003E-3</v>
      </c>
      <c r="Z899" s="106">
        <f t="shared" ref="Z899:Z962" si="383">N899*VLOOKUP($J899,dimension,4,FALSE)*VLOOKUP($J899,dimension,5,FALSE)</f>
        <v>0</v>
      </c>
      <c r="AA899" s="106">
        <f t="shared" ref="AA899:AA962" si="384">O899*VLOOKUP($J899,dimension,4,FALSE)*VLOOKUP($J899,dimension,5,FALSE)</f>
        <v>0</v>
      </c>
      <c r="AB899" s="106">
        <f t="shared" ref="AB899:AB962" si="385">P899*VLOOKUP($J899,dimension,4,FALSE)*VLOOKUP($J899,dimension,5,FALSE)</f>
        <v>0</v>
      </c>
      <c r="AC899" s="106">
        <f t="shared" ref="AC899:AC962" si="386">U899*VLOOKUP($J899,dimension,4,FALSE)*VLOOKUP($J899,dimension,5,FALSE)</f>
        <v>0</v>
      </c>
      <c r="AD899" s="106">
        <f t="shared" ref="AD899:AD962" si="387">V899*VLOOKUP($J899,dimension,4,FALSE)*VLOOKUP($J899,dimension,5,FALSE)</f>
        <v>1.8750000000000004E-3</v>
      </c>
      <c r="AE899" s="106">
        <f t="shared" ref="AE899:AE962" si="388">IF(J899="Fillets",K899*VLOOKUP(J899,dimension,4,FALSE)*VLOOKUP(J899,dimension,5,FALSE),0)*L899</f>
        <v>0</v>
      </c>
      <c r="AF899" s="172">
        <f t="shared" si="366"/>
        <v>7.7000000000000002E-3</v>
      </c>
      <c r="AG899" s="106">
        <f t="shared" ref="AG899:AG962" si="389">Q899*VLOOKUP($J899,dimension,4,FALSE)*VLOOKUP($J899,dimension,5,FALSE)</f>
        <v>2.0000000000000001E-4</v>
      </c>
      <c r="AH899" s="106">
        <f t="shared" ref="AH899:AH962" si="390">R899*VLOOKUP($J899,dimension,4,FALSE)*VLOOKUP($J899,dimension,5,FALSE)</f>
        <v>0</v>
      </c>
      <c r="AI899" s="106">
        <f t="shared" ref="AI899:AI962" si="391">S899*VLOOKUP($J899,dimension,4,FALSE)*VLOOKUP($J899,dimension,5,FALSE)</f>
        <v>0</v>
      </c>
      <c r="AJ899" s="106">
        <f t="shared" ref="AJ899:AJ962" si="392">T899*VLOOKUP($J899,dimension,4,FALSE)*VLOOKUP($J899,dimension,5,FALSE)</f>
        <v>0</v>
      </c>
      <c r="AK899" s="106">
        <f t="shared" si="379"/>
        <v>7.9000000000000025E-3</v>
      </c>
      <c r="AL899" s="107">
        <f t="shared" ref="AL899:AL962" si="393">IF(J899="Fillets",AK899*priceFillets,IF(J899="4 x 1",(M899*priceSelect)+(N899*priceSelect)+(O899*priceStandard)+(P899*priceHigh)+(U899*priceShortClear)+(V899*priceLongClear),IF(J899="3 x 1",(M899*priceSelect3)+(N899*priceSelect3)+(O899*priceStandard3)+(P899*priceHigh3)+(U899*priceShortClear3)+(V899*priceLongClear3),IF(J899="2 x 2",(M899*priceSelect2)+(N899*priceSelect2)+(O899*priceStandard2)+(P899*priceHigh2)+(U899*priceShortClear2)+(V899*priceLongClear2),IF(J899="2 x 2",(M899*priceSelect2)+(N899*priceSelect2)+(O899*priceStandard2)+(P899*priceHigh2)+(U899*priceShortClear2)+(V899*priceLongClear2),(M899*priceSelect6)+(N899*priceSelect6)+(O899*priceStandard6)+(P899*priceHigh6)+(U899*priceShortClear6)+(V899*priceLongClear6))))))</f>
        <v>7.0100999999999996</v>
      </c>
    </row>
    <row r="900" spans="1:38" ht="12.75">
      <c r="A900" s="89">
        <v>29</v>
      </c>
      <c r="B900" s="89">
        <v>56</v>
      </c>
      <c r="C900" s="96">
        <v>0.38</v>
      </c>
      <c r="D900" s="96">
        <v>0.41</v>
      </c>
      <c r="E900" s="97">
        <v>3.17</v>
      </c>
      <c r="F900" s="102">
        <f t="shared" si="370"/>
        <v>0.38845734256775544</v>
      </c>
      <c r="G900" s="89">
        <v>29</v>
      </c>
      <c r="H900" s="103">
        <f t="shared" si="380"/>
        <v>45.333333333333329</v>
      </c>
      <c r="I900" s="103">
        <f t="shared" si="381"/>
        <v>1.0649999999999999</v>
      </c>
      <c r="J900" s="89" t="s">
        <v>74</v>
      </c>
      <c r="K900" s="89">
        <v>6</v>
      </c>
      <c r="L900" s="105">
        <f t="shared" si="377"/>
        <v>3.17</v>
      </c>
      <c r="M900" s="89">
        <v>2.84</v>
      </c>
      <c r="Q900" s="89">
        <v>0.33</v>
      </c>
      <c r="X900" s="106">
        <f t="shared" si="378"/>
        <v>9.7636000000000008E-3</v>
      </c>
      <c r="Y900" s="106">
        <f t="shared" si="382"/>
        <v>7.0999999999999995E-3</v>
      </c>
      <c r="Z900" s="106">
        <f t="shared" si="383"/>
        <v>0</v>
      </c>
      <c r="AA900" s="106">
        <f t="shared" si="384"/>
        <v>0</v>
      </c>
      <c r="AB900" s="106">
        <f t="shared" si="385"/>
        <v>0</v>
      </c>
      <c r="AC900" s="106">
        <f t="shared" si="386"/>
        <v>0</v>
      </c>
      <c r="AD900" s="106">
        <f t="shared" si="387"/>
        <v>0</v>
      </c>
      <c r="AE900" s="106">
        <f t="shared" si="388"/>
        <v>0</v>
      </c>
      <c r="AF900" s="172">
        <f t="shared" ref="AF900:AF963" si="394">SUM(Y900:AE900)</f>
        <v>7.0999999999999995E-3</v>
      </c>
      <c r="AG900" s="106">
        <f t="shared" si="389"/>
        <v>8.250000000000001E-4</v>
      </c>
      <c r="AH900" s="106">
        <f t="shared" si="390"/>
        <v>0</v>
      </c>
      <c r="AI900" s="106">
        <f t="shared" si="391"/>
        <v>0</v>
      </c>
      <c r="AJ900" s="106">
        <f t="shared" si="392"/>
        <v>0</v>
      </c>
      <c r="AK900" s="106">
        <f t="shared" si="379"/>
        <v>7.9249999999999998E-3</v>
      </c>
      <c r="AL900" s="107">
        <f t="shared" si="393"/>
        <v>6.837299999999999</v>
      </c>
    </row>
    <row r="901" spans="1:38" ht="12.75">
      <c r="A901" s="89">
        <v>29</v>
      </c>
      <c r="B901" s="89">
        <v>56</v>
      </c>
      <c r="C901" s="96">
        <v>0.38</v>
      </c>
      <c r="D901" s="96">
        <v>0.41</v>
      </c>
      <c r="E901" s="97">
        <v>3.17</v>
      </c>
      <c r="F901" s="102">
        <f t="shared" si="370"/>
        <v>0.38845734256775544</v>
      </c>
      <c r="G901" s="89">
        <v>29</v>
      </c>
      <c r="H901" s="103">
        <f t="shared" si="380"/>
        <v>45.333333333333329</v>
      </c>
      <c r="I901" s="103">
        <f t="shared" si="381"/>
        <v>1.18875</v>
      </c>
      <c r="J901" s="89" t="s">
        <v>74</v>
      </c>
      <c r="K901" s="89">
        <v>7</v>
      </c>
      <c r="L901" s="105">
        <f t="shared" si="377"/>
        <v>3.17</v>
      </c>
      <c r="M901" s="89">
        <v>3.17</v>
      </c>
      <c r="X901" s="106">
        <f t="shared" si="378"/>
        <v>9.7636000000000008E-3</v>
      </c>
      <c r="Y901" s="106">
        <f t="shared" si="382"/>
        <v>7.9249999999999998E-3</v>
      </c>
      <c r="Z901" s="106">
        <f t="shared" si="383"/>
        <v>0</v>
      </c>
      <c r="AA901" s="106">
        <f t="shared" si="384"/>
        <v>0</v>
      </c>
      <c r="AB901" s="106">
        <f t="shared" si="385"/>
        <v>0</v>
      </c>
      <c r="AC901" s="106">
        <f t="shared" si="386"/>
        <v>0</v>
      </c>
      <c r="AD901" s="106">
        <f t="shared" si="387"/>
        <v>0</v>
      </c>
      <c r="AE901" s="106">
        <f t="shared" si="388"/>
        <v>0</v>
      </c>
      <c r="AF901" s="172">
        <f t="shared" si="394"/>
        <v>7.9249999999999998E-3</v>
      </c>
      <c r="AG901" s="106">
        <f t="shared" si="389"/>
        <v>0</v>
      </c>
      <c r="AH901" s="106">
        <f t="shared" si="390"/>
        <v>0</v>
      </c>
      <c r="AI901" s="106">
        <f t="shared" si="391"/>
        <v>0</v>
      </c>
      <c r="AJ901" s="106">
        <f t="shared" si="392"/>
        <v>0</v>
      </c>
      <c r="AK901" s="106">
        <f t="shared" si="379"/>
        <v>7.9249999999999998E-3</v>
      </c>
      <c r="AL901" s="107">
        <f t="shared" si="393"/>
        <v>7.6317749999999993</v>
      </c>
    </row>
    <row r="902" spans="1:38" ht="12.75">
      <c r="A902" s="89">
        <v>29</v>
      </c>
      <c r="B902" s="89">
        <v>56</v>
      </c>
      <c r="C902" s="96">
        <v>0.38</v>
      </c>
      <c r="D902" s="96">
        <v>0.41</v>
      </c>
      <c r="E902" s="97">
        <v>3.17</v>
      </c>
      <c r="F902" s="102">
        <f t="shared" si="370"/>
        <v>0.38845734256775544</v>
      </c>
      <c r="G902" s="89">
        <v>29</v>
      </c>
      <c r="H902" s="103">
        <f t="shared" si="380"/>
        <v>45.333333333333329</v>
      </c>
      <c r="I902" s="103">
        <f t="shared" si="381"/>
        <v>1.1475000000000002</v>
      </c>
      <c r="J902" s="89" t="s">
        <v>74</v>
      </c>
      <c r="K902" s="89">
        <v>8</v>
      </c>
      <c r="L902" s="105">
        <f t="shared" si="377"/>
        <v>3.17</v>
      </c>
      <c r="M902" s="89">
        <v>3.06</v>
      </c>
      <c r="Q902" s="89">
        <v>0.11</v>
      </c>
      <c r="X902" s="106">
        <f t="shared" si="378"/>
        <v>9.7636000000000008E-3</v>
      </c>
      <c r="Y902" s="106">
        <f t="shared" si="382"/>
        <v>7.6500000000000014E-3</v>
      </c>
      <c r="Z902" s="106">
        <f t="shared" si="383"/>
        <v>0</v>
      </c>
      <c r="AA902" s="106">
        <f t="shared" si="384"/>
        <v>0</v>
      </c>
      <c r="AB902" s="106">
        <f t="shared" si="385"/>
        <v>0</v>
      </c>
      <c r="AC902" s="106">
        <f t="shared" si="386"/>
        <v>0</v>
      </c>
      <c r="AD902" s="106">
        <f t="shared" si="387"/>
        <v>0</v>
      </c>
      <c r="AE902" s="106">
        <f t="shared" si="388"/>
        <v>0</v>
      </c>
      <c r="AF902" s="172">
        <f t="shared" si="394"/>
        <v>7.6500000000000014E-3</v>
      </c>
      <c r="AG902" s="106">
        <f t="shared" si="389"/>
        <v>2.7500000000000002E-4</v>
      </c>
      <c r="AH902" s="106">
        <f t="shared" si="390"/>
        <v>0</v>
      </c>
      <c r="AI902" s="106">
        <f t="shared" si="391"/>
        <v>0</v>
      </c>
      <c r="AJ902" s="106">
        <f t="shared" si="392"/>
        <v>0</v>
      </c>
      <c r="AK902" s="106">
        <f t="shared" si="379"/>
        <v>7.9249999999999998E-3</v>
      </c>
      <c r="AL902" s="107">
        <f t="shared" si="393"/>
        <v>7.3669499999999992</v>
      </c>
    </row>
    <row r="903" spans="1:38" ht="12.75">
      <c r="A903" s="89">
        <v>29</v>
      </c>
      <c r="B903" s="89">
        <v>56</v>
      </c>
      <c r="C903" s="96">
        <v>0.38</v>
      </c>
      <c r="D903" s="96">
        <v>0.41</v>
      </c>
      <c r="E903" s="97">
        <v>3.17</v>
      </c>
      <c r="F903" s="102">
        <f t="shared" si="370"/>
        <v>0.38845734256775544</v>
      </c>
      <c r="G903" s="89">
        <v>29</v>
      </c>
      <c r="H903" s="103">
        <f t="shared" si="380"/>
        <v>45.333333333333329</v>
      </c>
      <c r="I903" s="103">
        <f t="shared" si="381"/>
        <v>1.18875</v>
      </c>
      <c r="J903" s="89" t="s">
        <v>74</v>
      </c>
      <c r="K903" s="89">
        <v>9</v>
      </c>
      <c r="L903" s="105">
        <f t="shared" si="377"/>
        <v>3.17</v>
      </c>
      <c r="M903" s="89">
        <v>3.17</v>
      </c>
      <c r="X903" s="106">
        <f t="shared" si="378"/>
        <v>9.7636000000000008E-3</v>
      </c>
      <c r="Y903" s="106">
        <f t="shared" si="382"/>
        <v>7.9249999999999998E-3</v>
      </c>
      <c r="Z903" s="106">
        <f t="shared" si="383"/>
        <v>0</v>
      </c>
      <c r="AA903" s="106">
        <f t="shared" si="384"/>
        <v>0</v>
      </c>
      <c r="AB903" s="106">
        <f t="shared" si="385"/>
        <v>0</v>
      </c>
      <c r="AC903" s="106">
        <f t="shared" si="386"/>
        <v>0</v>
      </c>
      <c r="AD903" s="106">
        <f t="shared" si="387"/>
        <v>0</v>
      </c>
      <c r="AE903" s="106">
        <f t="shared" si="388"/>
        <v>0</v>
      </c>
      <c r="AF903" s="172">
        <f t="shared" si="394"/>
        <v>7.9249999999999998E-3</v>
      </c>
      <c r="AG903" s="106">
        <f t="shared" si="389"/>
        <v>0</v>
      </c>
      <c r="AH903" s="106">
        <f t="shared" si="390"/>
        <v>0</v>
      </c>
      <c r="AI903" s="106">
        <f t="shared" si="391"/>
        <v>0</v>
      </c>
      <c r="AJ903" s="106">
        <f t="shared" si="392"/>
        <v>0</v>
      </c>
      <c r="AK903" s="106">
        <f t="shared" si="379"/>
        <v>7.9249999999999998E-3</v>
      </c>
      <c r="AL903" s="107">
        <f t="shared" si="393"/>
        <v>7.6317749999999993</v>
      </c>
    </row>
    <row r="904" spans="1:38" ht="12.75">
      <c r="A904" s="89">
        <v>29</v>
      </c>
      <c r="B904" s="89">
        <v>56</v>
      </c>
      <c r="C904" s="96">
        <v>0.38</v>
      </c>
      <c r="D904" s="96">
        <v>0.41</v>
      </c>
      <c r="E904" s="97">
        <v>3.17</v>
      </c>
      <c r="F904" s="102">
        <f t="shared" si="370"/>
        <v>0.38845734256775544</v>
      </c>
      <c r="G904" s="89">
        <v>29</v>
      </c>
      <c r="H904" s="103">
        <f t="shared" si="380"/>
        <v>45.333333333333329</v>
      </c>
      <c r="I904" s="103">
        <f t="shared" si="381"/>
        <v>1.18875</v>
      </c>
      <c r="J904" s="89" t="s">
        <v>74</v>
      </c>
      <c r="K904" s="89">
        <v>10</v>
      </c>
      <c r="L904" s="105">
        <f t="shared" si="377"/>
        <v>3.17</v>
      </c>
      <c r="P904" s="89">
        <v>3.17</v>
      </c>
      <c r="X904" s="106">
        <f t="shared" si="378"/>
        <v>9.7636000000000008E-3</v>
      </c>
      <c r="Y904" s="106">
        <f t="shared" si="382"/>
        <v>0</v>
      </c>
      <c r="Z904" s="106">
        <f t="shared" si="383"/>
        <v>0</v>
      </c>
      <c r="AA904" s="106">
        <f t="shared" si="384"/>
        <v>0</v>
      </c>
      <c r="AB904" s="106">
        <f t="shared" si="385"/>
        <v>7.9249999999999998E-3</v>
      </c>
      <c r="AC904" s="106">
        <f t="shared" si="386"/>
        <v>0</v>
      </c>
      <c r="AD904" s="106">
        <f t="shared" si="387"/>
        <v>0</v>
      </c>
      <c r="AE904" s="106">
        <f t="shared" si="388"/>
        <v>0</v>
      </c>
      <c r="AF904" s="172">
        <f t="shared" si="394"/>
        <v>7.9249999999999998E-3</v>
      </c>
      <c r="AG904" s="106">
        <f t="shared" si="389"/>
        <v>0</v>
      </c>
      <c r="AH904" s="106">
        <f t="shared" si="390"/>
        <v>0</v>
      </c>
      <c r="AI904" s="106">
        <f t="shared" si="391"/>
        <v>0</v>
      </c>
      <c r="AJ904" s="106">
        <f t="shared" si="392"/>
        <v>0</v>
      </c>
      <c r="AK904" s="106">
        <f t="shared" si="379"/>
        <v>7.9249999999999998E-3</v>
      </c>
      <c r="AL904" s="107">
        <f t="shared" si="393"/>
        <v>6.4905749999999998</v>
      </c>
    </row>
    <row r="905" spans="1:38" ht="12.75">
      <c r="A905" s="89">
        <v>29</v>
      </c>
      <c r="B905" s="89">
        <v>56</v>
      </c>
      <c r="C905" s="96">
        <v>0.38</v>
      </c>
      <c r="D905" s="96">
        <v>0.41</v>
      </c>
      <c r="E905" s="97">
        <v>3.17</v>
      </c>
      <c r="F905" s="102">
        <f t="shared" si="370"/>
        <v>0.38845734256775544</v>
      </c>
      <c r="G905" s="89">
        <v>29</v>
      </c>
      <c r="H905" s="103">
        <f t="shared" si="380"/>
        <v>45.333333333333329</v>
      </c>
      <c r="I905" s="103">
        <f t="shared" si="381"/>
        <v>1.7831250000000001</v>
      </c>
      <c r="J905" s="89" t="s">
        <v>73</v>
      </c>
      <c r="K905" s="89">
        <v>1</v>
      </c>
      <c r="L905" s="105">
        <f t="shared" si="377"/>
        <v>3.17</v>
      </c>
      <c r="O905" s="89">
        <v>3.17</v>
      </c>
      <c r="X905" s="106">
        <f t="shared" si="378"/>
        <v>1.4379120000000002E-2</v>
      </c>
      <c r="Y905" s="106">
        <f t="shared" si="382"/>
        <v>0</v>
      </c>
      <c r="Z905" s="106">
        <f t="shared" si="383"/>
        <v>0</v>
      </c>
      <c r="AA905" s="106">
        <f t="shared" si="384"/>
        <v>1.18875E-2</v>
      </c>
      <c r="AB905" s="106">
        <f t="shared" si="385"/>
        <v>0</v>
      </c>
      <c r="AC905" s="106">
        <f t="shared" si="386"/>
        <v>0</v>
      </c>
      <c r="AD905" s="106">
        <f t="shared" si="387"/>
        <v>0</v>
      </c>
      <c r="AE905" s="106">
        <f t="shared" si="388"/>
        <v>0</v>
      </c>
      <c r="AF905" s="172">
        <f t="shared" si="394"/>
        <v>1.18875E-2</v>
      </c>
      <c r="AG905" s="106">
        <f t="shared" si="389"/>
        <v>0</v>
      </c>
      <c r="AH905" s="106">
        <f t="shared" si="390"/>
        <v>0</v>
      </c>
      <c r="AI905" s="106">
        <f t="shared" si="391"/>
        <v>0</v>
      </c>
      <c r="AJ905" s="106">
        <f t="shared" si="392"/>
        <v>0</v>
      </c>
      <c r="AK905" s="106">
        <f t="shared" si="379"/>
        <v>1.18875E-2</v>
      </c>
      <c r="AL905" s="107">
        <f t="shared" si="393"/>
        <v>10.163812500000001</v>
      </c>
    </row>
    <row r="906" spans="1:38" ht="12.75">
      <c r="A906" s="89">
        <v>29</v>
      </c>
      <c r="B906" s="89">
        <v>56</v>
      </c>
      <c r="C906" s="96">
        <v>0.38</v>
      </c>
      <c r="D906" s="96">
        <v>0.41</v>
      </c>
      <c r="E906" s="97">
        <v>3.17</v>
      </c>
      <c r="F906" s="102">
        <f t="shared" si="370"/>
        <v>0.38845734256775544</v>
      </c>
      <c r="G906" s="89">
        <v>29</v>
      </c>
      <c r="H906" s="103">
        <f t="shared" si="380"/>
        <v>45.333333333333329</v>
      </c>
      <c r="I906" s="103">
        <f t="shared" si="381"/>
        <v>1.7831250000000001</v>
      </c>
      <c r="J906" s="89" t="s">
        <v>73</v>
      </c>
      <c r="K906" s="89">
        <v>2</v>
      </c>
      <c r="L906" s="105">
        <f t="shared" si="377"/>
        <v>3.17</v>
      </c>
      <c r="M906" s="89">
        <v>3.17</v>
      </c>
      <c r="X906" s="106">
        <f t="shared" si="378"/>
        <v>1.4379120000000002E-2</v>
      </c>
      <c r="Y906" s="106">
        <f t="shared" si="382"/>
        <v>1.18875E-2</v>
      </c>
      <c r="Z906" s="106">
        <f t="shared" si="383"/>
        <v>0</v>
      </c>
      <c r="AA906" s="106">
        <f t="shared" si="384"/>
        <v>0</v>
      </c>
      <c r="AB906" s="106">
        <f t="shared" si="385"/>
        <v>0</v>
      </c>
      <c r="AC906" s="106">
        <f t="shared" si="386"/>
        <v>0</v>
      </c>
      <c r="AD906" s="106">
        <f t="shared" si="387"/>
        <v>0</v>
      </c>
      <c r="AE906" s="106">
        <f t="shared" si="388"/>
        <v>0</v>
      </c>
      <c r="AF906" s="172">
        <f t="shared" si="394"/>
        <v>1.18875E-2</v>
      </c>
      <c r="AG906" s="106">
        <f t="shared" si="389"/>
        <v>0</v>
      </c>
      <c r="AH906" s="106">
        <f t="shared" si="390"/>
        <v>0</v>
      </c>
      <c r="AI906" s="106">
        <f t="shared" si="391"/>
        <v>0</v>
      </c>
      <c r="AJ906" s="106">
        <f t="shared" si="392"/>
        <v>0</v>
      </c>
      <c r="AK906" s="106">
        <f t="shared" si="379"/>
        <v>1.18875E-2</v>
      </c>
      <c r="AL906" s="107">
        <f t="shared" si="393"/>
        <v>11.5903125</v>
      </c>
    </row>
    <row r="907" spans="1:38" ht="12.75">
      <c r="A907" s="89">
        <v>29</v>
      </c>
      <c r="B907" s="89">
        <v>56</v>
      </c>
      <c r="C907" s="96">
        <v>0.38</v>
      </c>
      <c r="D907" s="96">
        <v>0.41</v>
      </c>
      <c r="E907" s="97">
        <v>3.17</v>
      </c>
      <c r="F907" s="102">
        <f t="shared" si="370"/>
        <v>0.38845734256775544</v>
      </c>
      <c r="G907" s="89">
        <v>29</v>
      </c>
      <c r="H907" s="103">
        <f t="shared" si="380"/>
        <v>45.333333333333329</v>
      </c>
      <c r="I907" s="103">
        <f t="shared" si="381"/>
        <v>1.4962499999999999</v>
      </c>
      <c r="J907" s="89" t="s">
        <v>73</v>
      </c>
      <c r="K907" s="89">
        <v>3</v>
      </c>
      <c r="L907" s="105">
        <f t="shared" si="377"/>
        <v>3.17</v>
      </c>
      <c r="P907" s="89">
        <v>2.66</v>
      </c>
      <c r="Q907" s="89">
        <v>0.51</v>
      </c>
      <c r="X907" s="106">
        <f t="shared" si="378"/>
        <v>1.4379120000000002E-2</v>
      </c>
      <c r="Y907" s="106">
        <f t="shared" si="382"/>
        <v>0</v>
      </c>
      <c r="Z907" s="106">
        <f t="shared" si="383"/>
        <v>0</v>
      </c>
      <c r="AA907" s="106">
        <f t="shared" si="384"/>
        <v>0</v>
      </c>
      <c r="AB907" s="106">
        <f t="shared" si="385"/>
        <v>9.9749999999999995E-3</v>
      </c>
      <c r="AC907" s="106">
        <f t="shared" si="386"/>
        <v>0</v>
      </c>
      <c r="AD907" s="106">
        <f t="shared" si="387"/>
        <v>0</v>
      </c>
      <c r="AE907" s="106">
        <f t="shared" si="388"/>
        <v>0</v>
      </c>
      <c r="AF907" s="172">
        <f t="shared" si="394"/>
        <v>9.9749999999999995E-3</v>
      </c>
      <c r="AG907" s="106">
        <f t="shared" si="389"/>
        <v>1.9125000000000001E-3</v>
      </c>
      <c r="AH907" s="106">
        <f t="shared" si="390"/>
        <v>0</v>
      </c>
      <c r="AI907" s="106">
        <f t="shared" si="391"/>
        <v>0</v>
      </c>
      <c r="AJ907" s="106">
        <f t="shared" si="392"/>
        <v>0</v>
      </c>
      <c r="AK907" s="106">
        <f t="shared" si="379"/>
        <v>1.18875E-2</v>
      </c>
      <c r="AL907" s="107">
        <f t="shared" si="393"/>
        <v>8.1695250000000001</v>
      </c>
    </row>
    <row r="908" spans="1:38" ht="12.75">
      <c r="A908" s="89">
        <v>29</v>
      </c>
      <c r="B908" s="89">
        <v>56</v>
      </c>
      <c r="C908" s="96">
        <v>0.38</v>
      </c>
      <c r="D908" s="96">
        <v>0.41</v>
      </c>
      <c r="E908" s="97">
        <v>3.17</v>
      </c>
      <c r="F908" s="102">
        <f t="shared" si="370"/>
        <v>0.38845734256775544</v>
      </c>
      <c r="G908" s="89">
        <v>29</v>
      </c>
      <c r="H908" s="103">
        <f t="shared" si="380"/>
        <v>45.333333333333329</v>
      </c>
      <c r="I908" s="103">
        <f t="shared" si="381"/>
        <v>1.7831250000000001</v>
      </c>
      <c r="J908" s="89" t="s">
        <v>73</v>
      </c>
      <c r="K908" s="89">
        <v>4</v>
      </c>
      <c r="L908" s="105">
        <f t="shared" si="377"/>
        <v>3.17</v>
      </c>
      <c r="M908" s="89">
        <v>3.17</v>
      </c>
      <c r="X908" s="106">
        <f t="shared" si="378"/>
        <v>1.4379120000000002E-2</v>
      </c>
      <c r="Y908" s="106">
        <f t="shared" si="382"/>
        <v>1.18875E-2</v>
      </c>
      <c r="Z908" s="106">
        <f t="shared" si="383"/>
        <v>0</v>
      </c>
      <c r="AA908" s="106">
        <f t="shared" si="384"/>
        <v>0</v>
      </c>
      <c r="AB908" s="106">
        <f t="shared" si="385"/>
        <v>0</v>
      </c>
      <c r="AC908" s="106">
        <f t="shared" si="386"/>
        <v>0</v>
      </c>
      <c r="AD908" s="106">
        <f t="shared" si="387"/>
        <v>0</v>
      </c>
      <c r="AE908" s="106">
        <f t="shared" si="388"/>
        <v>0</v>
      </c>
      <c r="AF908" s="172">
        <f t="shared" si="394"/>
        <v>1.18875E-2</v>
      </c>
      <c r="AG908" s="106">
        <f t="shared" si="389"/>
        <v>0</v>
      </c>
      <c r="AH908" s="106">
        <f t="shared" si="390"/>
        <v>0</v>
      </c>
      <c r="AI908" s="106">
        <f t="shared" si="391"/>
        <v>0</v>
      </c>
      <c r="AJ908" s="106">
        <f t="shared" si="392"/>
        <v>0</v>
      </c>
      <c r="AK908" s="106">
        <f t="shared" si="379"/>
        <v>1.18875E-2</v>
      </c>
      <c r="AL908" s="107">
        <f t="shared" si="393"/>
        <v>11.5903125</v>
      </c>
    </row>
    <row r="909" spans="1:38" ht="12.75">
      <c r="A909" s="89">
        <v>29</v>
      </c>
      <c r="B909" s="89">
        <v>56</v>
      </c>
      <c r="C909" s="96">
        <v>0.38</v>
      </c>
      <c r="D909" s="96">
        <v>0.41</v>
      </c>
      <c r="E909" s="97">
        <v>3.17</v>
      </c>
      <c r="F909" s="102">
        <f t="shared" si="370"/>
        <v>0.38845734256775544</v>
      </c>
      <c r="G909" s="89">
        <v>29</v>
      </c>
      <c r="H909" s="103">
        <f t="shared" si="380"/>
        <v>45.333333333333329</v>
      </c>
      <c r="I909" s="103">
        <f t="shared" si="381"/>
        <v>0.44718750000000007</v>
      </c>
      <c r="J909" s="89" t="s">
        <v>77</v>
      </c>
      <c r="K909" s="89">
        <v>1</v>
      </c>
      <c r="L909" s="105">
        <f t="shared" si="377"/>
        <v>2.81</v>
      </c>
      <c r="M909" s="89">
        <v>1.59</v>
      </c>
      <c r="S909" s="89">
        <v>1.22</v>
      </c>
      <c r="W909" s="89" t="s">
        <v>114</v>
      </c>
      <c r="X909" s="106">
        <f t="shared" si="378"/>
        <v>6.5304400000000002E-3</v>
      </c>
      <c r="Y909" s="106">
        <f t="shared" si="382"/>
        <v>2.9812500000000004E-3</v>
      </c>
      <c r="Z909" s="106">
        <f t="shared" si="383"/>
        <v>0</v>
      </c>
      <c r="AA909" s="106">
        <f t="shared" si="384"/>
        <v>0</v>
      </c>
      <c r="AB909" s="106">
        <f t="shared" si="385"/>
        <v>0</v>
      </c>
      <c r="AC909" s="106">
        <f t="shared" si="386"/>
        <v>0</v>
      </c>
      <c r="AD909" s="106">
        <f t="shared" si="387"/>
        <v>0</v>
      </c>
      <c r="AE909" s="106">
        <f t="shared" si="388"/>
        <v>0</v>
      </c>
      <c r="AF909" s="172">
        <f t="shared" si="394"/>
        <v>2.9812500000000004E-3</v>
      </c>
      <c r="AG909" s="106">
        <f t="shared" si="389"/>
        <v>0</v>
      </c>
      <c r="AH909" s="106">
        <f t="shared" si="390"/>
        <v>0</v>
      </c>
      <c r="AI909" s="106">
        <f t="shared" si="391"/>
        <v>2.2875E-3</v>
      </c>
      <c r="AJ909" s="106">
        <f t="shared" si="392"/>
        <v>0</v>
      </c>
      <c r="AK909" s="106">
        <f t="shared" si="379"/>
        <v>5.26875E-3</v>
      </c>
      <c r="AL909" s="107">
        <f t="shared" si="393"/>
        <v>2.8351687500000002</v>
      </c>
    </row>
    <row r="910" spans="1:38" ht="12.75">
      <c r="A910" s="89">
        <v>29</v>
      </c>
      <c r="B910" s="89">
        <v>56</v>
      </c>
      <c r="C910" s="96">
        <v>0.38</v>
      </c>
      <c r="D910" s="96">
        <v>0.41</v>
      </c>
      <c r="E910" s="97">
        <v>3.17</v>
      </c>
      <c r="F910" s="102">
        <f t="shared" si="370"/>
        <v>0.38845734256775544</v>
      </c>
      <c r="G910" s="89">
        <v>29</v>
      </c>
      <c r="H910" s="103">
        <f t="shared" si="380"/>
        <v>45.333333333333329</v>
      </c>
      <c r="I910" s="103">
        <f t="shared" si="381"/>
        <v>1.18875</v>
      </c>
      <c r="J910" s="89" t="s">
        <v>78</v>
      </c>
      <c r="K910" s="89">
        <v>1</v>
      </c>
      <c r="L910" s="105">
        <f t="shared" si="377"/>
        <v>3.17</v>
      </c>
      <c r="M910" s="89">
        <v>3.17</v>
      </c>
      <c r="X910" s="106">
        <f t="shared" si="378"/>
        <v>8.9013599999999988E-3</v>
      </c>
      <c r="Y910" s="106">
        <f t="shared" si="382"/>
        <v>7.9249999999999998E-3</v>
      </c>
      <c r="Z910" s="106">
        <f t="shared" si="383"/>
        <v>0</v>
      </c>
      <c r="AA910" s="106">
        <f t="shared" si="384"/>
        <v>0</v>
      </c>
      <c r="AB910" s="106">
        <f t="shared" si="385"/>
        <v>0</v>
      </c>
      <c r="AC910" s="106">
        <f t="shared" si="386"/>
        <v>0</v>
      </c>
      <c r="AD910" s="106">
        <f t="shared" si="387"/>
        <v>0</v>
      </c>
      <c r="AE910" s="106">
        <f t="shared" si="388"/>
        <v>0</v>
      </c>
      <c r="AF910" s="172">
        <f t="shared" si="394"/>
        <v>7.9249999999999998E-3</v>
      </c>
      <c r="AG910" s="106">
        <f t="shared" si="389"/>
        <v>0</v>
      </c>
      <c r="AH910" s="106">
        <f t="shared" si="390"/>
        <v>0</v>
      </c>
      <c r="AI910" s="106">
        <f t="shared" si="391"/>
        <v>0</v>
      </c>
      <c r="AJ910" s="106">
        <f t="shared" si="392"/>
        <v>0</v>
      </c>
      <c r="AK910" s="106">
        <f t="shared" si="379"/>
        <v>7.9249999999999998E-3</v>
      </c>
      <c r="AL910" s="107">
        <f t="shared" si="393"/>
        <v>7.6317749999999993</v>
      </c>
    </row>
    <row r="911" spans="1:38" ht="12.75">
      <c r="A911" s="89">
        <v>29</v>
      </c>
      <c r="B911" s="89">
        <v>56</v>
      </c>
      <c r="C911" s="96">
        <v>0.38</v>
      </c>
      <c r="D911" s="96">
        <v>0.41</v>
      </c>
      <c r="E911" s="97">
        <v>3.17</v>
      </c>
      <c r="F911" s="102">
        <f t="shared" si="370"/>
        <v>0.38845734256775544</v>
      </c>
      <c r="G911" s="89">
        <v>29</v>
      </c>
      <c r="H911" s="103">
        <f t="shared" si="380"/>
        <v>45.333333333333329</v>
      </c>
      <c r="I911" s="103">
        <f t="shared" si="381"/>
        <v>1.18875</v>
      </c>
      <c r="J911" s="89" t="s">
        <v>78</v>
      </c>
      <c r="K911" s="89">
        <v>2</v>
      </c>
      <c r="L911" s="105">
        <f t="shared" si="377"/>
        <v>3.17</v>
      </c>
      <c r="M911" s="89">
        <v>3.17</v>
      </c>
      <c r="X911" s="106">
        <f t="shared" si="378"/>
        <v>8.9013599999999988E-3</v>
      </c>
      <c r="Y911" s="106">
        <f t="shared" si="382"/>
        <v>7.9249999999999998E-3</v>
      </c>
      <c r="Z911" s="106">
        <f t="shared" si="383"/>
        <v>0</v>
      </c>
      <c r="AA911" s="106">
        <f t="shared" si="384"/>
        <v>0</v>
      </c>
      <c r="AB911" s="106">
        <f t="shared" si="385"/>
        <v>0</v>
      </c>
      <c r="AC911" s="106">
        <f t="shared" si="386"/>
        <v>0</v>
      </c>
      <c r="AD911" s="106">
        <f t="shared" si="387"/>
        <v>0</v>
      </c>
      <c r="AE911" s="106">
        <f t="shared" si="388"/>
        <v>0</v>
      </c>
      <c r="AF911" s="172">
        <f t="shared" si="394"/>
        <v>7.9249999999999998E-3</v>
      </c>
      <c r="AG911" s="106">
        <f t="shared" si="389"/>
        <v>0</v>
      </c>
      <c r="AH911" s="106">
        <f t="shared" si="390"/>
        <v>0</v>
      </c>
      <c r="AI911" s="106">
        <f t="shared" si="391"/>
        <v>0</v>
      </c>
      <c r="AJ911" s="106">
        <f t="shared" si="392"/>
        <v>0</v>
      </c>
      <c r="AK911" s="106">
        <f t="shared" si="379"/>
        <v>7.9249999999999998E-3</v>
      </c>
      <c r="AL911" s="107">
        <f t="shared" si="393"/>
        <v>7.6317749999999993</v>
      </c>
    </row>
    <row r="912" spans="1:38" ht="12.75">
      <c r="A912" s="89">
        <v>29</v>
      </c>
      <c r="B912" s="89">
        <v>56</v>
      </c>
      <c r="C912" s="96">
        <v>0.38</v>
      </c>
      <c r="D912" s="96">
        <v>0.41</v>
      </c>
      <c r="E912" s="97">
        <v>3.17</v>
      </c>
      <c r="F912" s="102">
        <f t="shared" si="370"/>
        <v>0.38845734256775544</v>
      </c>
      <c r="G912" s="89">
        <v>29</v>
      </c>
      <c r="H912" s="103">
        <f t="shared" si="380"/>
        <v>45.333333333333329</v>
      </c>
      <c r="I912" s="103">
        <f t="shared" si="381"/>
        <v>1.18875</v>
      </c>
      <c r="J912" s="89" t="s">
        <v>78</v>
      </c>
      <c r="K912" s="89">
        <v>3</v>
      </c>
      <c r="L912" s="105">
        <f t="shared" si="377"/>
        <v>3.17</v>
      </c>
      <c r="M912" s="89">
        <v>3.17</v>
      </c>
      <c r="X912" s="106">
        <f t="shared" si="378"/>
        <v>8.9013599999999988E-3</v>
      </c>
      <c r="Y912" s="106">
        <f t="shared" si="382"/>
        <v>7.9249999999999998E-3</v>
      </c>
      <c r="Z912" s="106">
        <f t="shared" si="383"/>
        <v>0</v>
      </c>
      <c r="AA912" s="106">
        <f t="shared" si="384"/>
        <v>0</v>
      </c>
      <c r="AB912" s="106">
        <f t="shared" si="385"/>
        <v>0</v>
      </c>
      <c r="AC912" s="106">
        <f t="shared" si="386"/>
        <v>0</v>
      </c>
      <c r="AD912" s="106">
        <f t="shared" si="387"/>
        <v>0</v>
      </c>
      <c r="AE912" s="106">
        <f t="shared" si="388"/>
        <v>0</v>
      </c>
      <c r="AF912" s="172">
        <f t="shared" si="394"/>
        <v>7.9249999999999998E-3</v>
      </c>
      <c r="AG912" s="106">
        <f t="shared" si="389"/>
        <v>0</v>
      </c>
      <c r="AH912" s="106">
        <f t="shared" si="390"/>
        <v>0</v>
      </c>
      <c r="AI912" s="106">
        <f t="shared" si="391"/>
        <v>0</v>
      </c>
      <c r="AJ912" s="106">
        <f t="shared" si="392"/>
        <v>0</v>
      </c>
      <c r="AK912" s="106">
        <f t="shared" si="379"/>
        <v>7.9249999999999998E-3</v>
      </c>
      <c r="AL912" s="107">
        <f t="shared" si="393"/>
        <v>7.6317749999999993</v>
      </c>
    </row>
    <row r="913" spans="1:38" ht="12.75">
      <c r="A913" s="89">
        <v>29</v>
      </c>
      <c r="B913" s="89">
        <v>56</v>
      </c>
      <c r="C913" s="96">
        <v>0.38</v>
      </c>
      <c r="D913" s="96">
        <v>0.41</v>
      </c>
      <c r="E913" s="97">
        <v>3.17</v>
      </c>
      <c r="F913" s="102">
        <f t="shared" si="370"/>
        <v>0.38845734256775544</v>
      </c>
      <c r="G913" s="89">
        <v>29</v>
      </c>
      <c r="H913" s="103">
        <f t="shared" si="380"/>
        <v>45.333333333333329</v>
      </c>
      <c r="I913" s="103">
        <f t="shared" si="381"/>
        <v>1.18875</v>
      </c>
      <c r="J913" s="89" t="s">
        <v>78</v>
      </c>
      <c r="K913" s="89">
        <v>4</v>
      </c>
      <c r="L913" s="105">
        <f t="shared" si="377"/>
        <v>3.17</v>
      </c>
      <c r="M913" s="89">
        <v>3.17</v>
      </c>
      <c r="X913" s="106">
        <f t="shared" si="378"/>
        <v>8.9013599999999988E-3</v>
      </c>
      <c r="Y913" s="106">
        <f t="shared" si="382"/>
        <v>7.9249999999999998E-3</v>
      </c>
      <c r="Z913" s="106">
        <f t="shared" si="383"/>
        <v>0</v>
      </c>
      <c r="AA913" s="106">
        <f t="shared" si="384"/>
        <v>0</v>
      </c>
      <c r="AB913" s="106">
        <f t="shared" si="385"/>
        <v>0</v>
      </c>
      <c r="AC913" s="106">
        <f t="shared" si="386"/>
        <v>0</v>
      </c>
      <c r="AD913" s="106">
        <f t="shared" si="387"/>
        <v>0</v>
      </c>
      <c r="AE913" s="106">
        <f t="shared" si="388"/>
        <v>0</v>
      </c>
      <c r="AF913" s="172">
        <f t="shared" si="394"/>
        <v>7.9249999999999998E-3</v>
      </c>
      <c r="AG913" s="106">
        <f t="shared" si="389"/>
        <v>0</v>
      </c>
      <c r="AH913" s="106">
        <f t="shared" si="390"/>
        <v>0</v>
      </c>
      <c r="AI913" s="106">
        <f t="shared" si="391"/>
        <v>0</v>
      </c>
      <c r="AJ913" s="106">
        <f t="shared" si="392"/>
        <v>0</v>
      </c>
      <c r="AK913" s="106">
        <f t="shared" si="379"/>
        <v>7.9249999999999998E-3</v>
      </c>
      <c r="AL913" s="107">
        <f t="shared" si="393"/>
        <v>7.6317749999999993</v>
      </c>
    </row>
    <row r="914" spans="1:38" ht="12.75">
      <c r="A914" s="89">
        <v>29</v>
      </c>
      <c r="B914" s="89">
        <v>56</v>
      </c>
      <c r="C914" s="96">
        <v>0.38</v>
      </c>
      <c r="D914" s="96">
        <v>0.41</v>
      </c>
      <c r="E914" s="97">
        <v>3.17</v>
      </c>
      <c r="F914" s="102">
        <f t="shared" si="370"/>
        <v>0.38845734256775544</v>
      </c>
      <c r="G914" s="89">
        <v>29</v>
      </c>
      <c r="H914" s="103">
        <f t="shared" si="380"/>
        <v>45.333333333333329</v>
      </c>
      <c r="I914" s="103">
        <f t="shared" si="381"/>
        <v>1.18875</v>
      </c>
      <c r="J914" s="89" t="s">
        <v>78</v>
      </c>
      <c r="K914" s="89">
        <v>5</v>
      </c>
      <c r="L914" s="105">
        <f t="shared" si="377"/>
        <v>3.17</v>
      </c>
      <c r="M914" s="89">
        <v>3.17</v>
      </c>
      <c r="X914" s="106">
        <f t="shared" si="378"/>
        <v>8.9013599999999988E-3</v>
      </c>
      <c r="Y914" s="106">
        <f t="shared" si="382"/>
        <v>7.9249999999999998E-3</v>
      </c>
      <c r="Z914" s="106">
        <f t="shared" si="383"/>
        <v>0</v>
      </c>
      <c r="AA914" s="106">
        <f t="shared" si="384"/>
        <v>0</v>
      </c>
      <c r="AB914" s="106">
        <f t="shared" si="385"/>
        <v>0</v>
      </c>
      <c r="AC914" s="106">
        <f t="shared" si="386"/>
        <v>0</v>
      </c>
      <c r="AD914" s="106">
        <f t="shared" si="387"/>
        <v>0</v>
      </c>
      <c r="AE914" s="106">
        <f t="shared" si="388"/>
        <v>0</v>
      </c>
      <c r="AF914" s="172">
        <f t="shared" si="394"/>
        <v>7.9249999999999998E-3</v>
      </c>
      <c r="AG914" s="106">
        <f t="shared" si="389"/>
        <v>0</v>
      </c>
      <c r="AH914" s="106">
        <f t="shared" si="390"/>
        <v>0</v>
      </c>
      <c r="AI914" s="106">
        <f t="shared" si="391"/>
        <v>0</v>
      </c>
      <c r="AJ914" s="106">
        <f t="shared" si="392"/>
        <v>0</v>
      </c>
      <c r="AK914" s="106">
        <f t="shared" si="379"/>
        <v>7.9249999999999998E-3</v>
      </c>
      <c r="AL914" s="107">
        <f t="shared" si="393"/>
        <v>7.6317749999999993</v>
      </c>
    </row>
    <row r="915" spans="1:38" ht="12.75">
      <c r="A915" s="89">
        <v>29</v>
      </c>
      <c r="B915" s="89">
        <v>56</v>
      </c>
      <c r="C915" s="96">
        <v>0.38</v>
      </c>
      <c r="D915" s="96">
        <v>0.41</v>
      </c>
      <c r="E915" s="97">
        <v>3.17</v>
      </c>
      <c r="F915" s="102">
        <f t="shared" si="370"/>
        <v>0.38845734256775544</v>
      </c>
      <c r="G915" s="89">
        <v>29</v>
      </c>
      <c r="H915" s="103">
        <f t="shared" si="380"/>
        <v>45.333333333333329</v>
      </c>
      <c r="I915" s="103">
        <f t="shared" si="381"/>
        <v>1.6167000000000002</v>
      </c>
      <c r="J915" s="89" t="s">
        <v>79</v>
      </c>
      <c r="K915" s="89">
        <v>8</v>
      </c>
      <c r="L915" s="97">
        <v>3.17</v>
      </c>
      <c r="X915" s="106">
        <f>L915*VLOOKUP(J915,dimension,2,FALSE)*VLOOKUP(J915,dimension,3,FALSE)*K915</f>
        <v>1.349152E-2</v>
      </c>
      <c r="Y915" s="106">
        <f t="shared" si="382"/>
        <v>0</v>
      </c>
      <c r="Z915" s="106">
        <f t="shared" si="383"/>
        <v>0</v>
      </c>
      <c r="AA915" s="106">
        <f t="shared" si="384"/>
        <v>0</v>
      </c>
      <c r="AB915" s="106">
        <f t="shared" si="385"/>
        <v>0</v>
      </c>
      <c r="AC915" s="106">
        <f t="shared" si="386"/>
        <v>0</v>
      </c>
      <c r="AD915" s="106">
        <f t="shared" si="387"/>
        <v>0</v>
      </c>
      <c r="AE915" s="106">
        <f t="shared" si="388"/>
        <v>1.0778000000000001E-2</v>
      </c>
      <c r="AF915" s="172">
        <f t="shared" si="394"/>
        <v>1.0778000000000001E-2</v>
      </c>
      <c r="AG915" s="106">
        <f t="shared" si="389"/>
        <v>0</v>
      </c>
      <c r="AH915" s="106">
        <f t="shared" si="390"/>
        <v>0</v>
      </c>
      <c r="AI915" s="106">
        <f t="shared" si="391"/>
        <v>0</v>
      </c>
      <c r="AJ915" s="106">
        <f t="shared" si="392"/>
        <v>0</v>
      </c>
      <c r="AK915" s="106">
        <f>L915*VLOOKUP(J915,dimension,4,FALSE)*VLOOKUP(J915,dimension,5,FALSE)*K915</f>
        <v>1.0778000000000001E-2</v>
      </c>
      <c r="AL915" s="107">
        <f t="shared" si="393"/>
        <v>9.2151900000000015</v>
      </c>
    </row>
    <row r="916" spans="1:38" ht="12.75">
      <c r="A916" s="89">
        <v>29</v>
      </c>
      <c r="B916" s="89">
        <v>57</v>
      </c>
      <c r="C916" s="96">
        <v>0.36</v>
      </c>
      <c r="D916" s="96">
        <v>0.38</v>
      </c>
      <c r="E916" s="97">
        <v>2.75</v>
      </c>
      <c r="F916" s="102">
        <f t="shared" si="370"/>
        <v>0.29568277356505435</v>
      </c>
      <c r="G916" s="89">
        <v>25.25</v>
      </c>
      <c r="H916" s="103">
        <f t="shared" si="380"/>
        <v>40.333333333333329</v>
      </c>
      <c r="I916" s="103">
        <f t="shared" si="381"/>
        <v>0.99750000000000005</v>
      </c>
      <c r="J916" s="89" t="s">
        <v>74</v>
      </c>
      <c r="K916" s="89">
        <v>1</v>
      </c>
      <c r="L916" s="105">
        <f t="shared" ref="L916:L934" si="395">SUM(M916:V916)</f>
        <v>2.75</v>
      </c>
      <c r="M916" s="89">
        <v>2.23</v>
      </c>
      <c r="Q916" s="89">
        <v>0.09</v>
      </c>
      <c r="U916" s="89">
        <v>0.43</v>
      </c>
      <c r="X916" s="106">
        <f t="shared" ref="X916:X934" si="396">L916*VLOOKUP(J916,dimension,2,FALSE)*VLOOKUP(J916,dimension,3,FALSE)</f>
        <v>8.4700000000000001E-3</v>
      </c>
      <c r="Y916" s="106">
        <f t="shared" si="382"/>
        <v>5.5750000000000001E-3</v>
      </c>
      <c r="Z916" s="106">
        <f t="shared" si="383"/>
        <v>0</v>
      </c>
      <c r="AA916" s="106">
        <f t="shared" si="384"/>
        <v>0</v>
      </c>
      <c r="AB916" s="106">
        <f t="shared" si="385"/>
        <v>0</v>
      </c>
      <c r="AC916" s="106">
        <f t="shared" si="386"/>
        <v>1.0750000000000002E-3</v>
      </c>
      <c r="AD916" s="106">
        <f t="shared" si="387"/>
        <v>0</v>
      </c>
      <c r="AE916" s="106">
        <f t="shared" si="388"/>
        <v>0</v>
      </c>
      <c r="AF916" s="172">
        <f t="shared" si="394"/>
        <v>6.6500000000000005E-3</v>
      </c>
      <c r="AG916" s="106">
        <f t="shared" si="389"/>
        <v>2.2499999999999999E-4</v>
      </c>
      <c r="AH916" s="106">
        <f t="shared" si="390"/>
        <v>0</v>
      </c>
      <c r="AI916" s="106">
        <f t="shared" si="391"/>
        <v>0</v>
      </c>
      <c r="AJ916" s="106">
        <f t="shared" si="392"/>
        <v>0</v>
      </c>
      <c r="AK916" s="106">
        <f t="shared" ref="AK916:AK934" si="397">L916*VLOOKUP(J916,dimension,4,FALSE)*VLOOKUP(J916,dimension,5,FALSE)</f>
        <v>6.8750000000000009E-3</v>
      </c>
      <c r="AL916" s="107">
        <f t="shared" si="393"/>
        <v>6.0943499999999995</v>
      </c>
    </row>
    <row r="917" spans="1:38" ht="12.75">
      <c r="A917" s="89">
        <v>29</v>
      </c>
      <c r="B917" s="89">
        <v>57</v>
      </c>
      <c r="C917" s="96">
        <v>0.36</v>
      </c>
      <c r="D917" s="96">
        <v>0.38</v>
      </c>
      <c r="E917" s="97">
        <v>2.75</v>
      </c>
      <c r="F917" s="102">
        <f t="shared" si="370"/>
        <v>0.29568277356505435</v>
      </c>
      <c r="G917" s="89">
        <v>25.25</v>
      </c>
      <c r="H917" s="103">
        <f t="shared" si="380"/>
        <v>40.333333333333329</v>
      </c>
      <c r="I917" s="103">
        <f t="shared" si="381"/>
        <v>0.9</v>
      </c>
      <c r="J917" s="89" t="s">
        <v>74</v>
      </c>
      <c r="K917" s="89">
        <v>2</v>
      </c>
      <c r="L917" s="105">
        <f t="shared" si="395"/>
        <v>2.75</v>
      </c>
      <c r="M917" s="89">
        <v>2.4</v>
      </c>
      <c r="Q917" s="89">
        <v>0.19</v>
      </c>
      <c r="R917" s="89">
        <v>0.16</v>
      </c>
      <c r="X917" s="106">
        <f t="shared" si="396"/>
        <v>8.4700000000000001E-3</v>
      </c>
      <c r="Y917" s="106">
        <f t="shared" si="382"/>
        <v>6.0000000000000001E-3</v>
      </c>
      <c r="Z917" s="106">
        <f t="shared" si="383"/>
        <v>0</v>
      </c>
      <c r="AA917" s="106">
        <f t="shared" si="384"/>
        <v>0</v>
      </c>
      <c r="AB917" s="106">
        <f t="shared" si="385"/>
        <v>0</v>
      </c>
      <c r="AC917" s="106">
        <f t="shared" si="386"/>
        <v>0</v>
      </c>
      <c r="AD917" s="106">
        <f t="shared" si="387"/>
        <v>0</v>
      </c>
      <c r="AE917" s="106">
        <f t="shared" si="388"/>
        <v>0</v>
      </c>
      <c r="AF917" s="172">
        <f t="shared" si="394"/>
        <v>6.0000000000000001E-3</v>
      </c>
      <c r="AG917" s="106">
        <f t="shared" si="389"/>
        <v>4.7500000000000011E-4</v>
      </c>
      <c r="AH917" s="106">
        <f t="shared" si="390"/>
        <v>4.0000000000000002E-4</v>
      </c>
      <c r="AI917" s="106">
        <f t="shared" si="391"/>
        <v>0</v>
      </c>
      <c r="AJ917" s="106">
        <f t="shared" si="392"/>
        <v>0</v>
      </c>
      <c r="AK917" s="106">
        <f t="shared" si="397"/>
        <v>6.8750000000000009E-3</v>
      </c>
      <c r="AL917" s="107">
        <f t="shared" si="393"/>
        <v>5.7779999999999996</v>
      </c>
    </row>
    <row r="918" spans="1:38" ht="12.75">
      <c r="A918" s="89">
        <v>29</v>
      </c>
      <c r="B918" s="89">
        <v>57</v>
      </c>
      <c r="C918" s="96">
        <v>0.36</v>
      </c>
      <c r="D918" s="96">
        <v>0.38</v>
      </c>
      <c r="E918" s="97">
        <v>2.75</v>
      </c>
      <c r="F918" s="102">
        <f t="shared" ref="F918:F981" si="398">SUMSQ(AVERAGE(C918:D918)/2)*PI()*E918</f>
        <v>0.29568277356505435</v>
      </c>
      <c r="G918" s="89">
        <v>25.25</v>
      </c>
      <c r="H918" s="103">
        <f t="shared" si="380"/>
        <v>40.333333333333329</v>
      </c>
      <c r="I918" s="103">
        <f t="shared" si="381"/>
        <v>0.83625000000000016</v>
      </c>
      <c r="J918" s="89" t="s">
        <v>74</v>
      </c>
      <c r="K918" s="89">
        <v>3</v>
      </c>
      <c r="L918" s="105">
        <f t="shared" si="395"/>
        <v>2.75</v>
      </c>
      <c r="M918" s="89">
        <v>1.5</v>
      </c>
      <c r="Q918" s="89">
        <v>0.52</v>
      </c>
      <c r="V918" s="89">
        <v>0.73</v>
      </c>
      <c r="X918" s="106">
        <f t="shared" si="396"/>
        <v>8.4700000000000001E-3</v>
      </c>
      <c r="Y918" s="106">
        <f t="shared" si="382"/>
        <v>3.7500000000000007E-3</v>
      </c>
      <c r="Z918" s="106">
        <f t="shared" si="383"/>
        <v>0</v>
      </c>
      <c r="AA918" s="106">
        <f t="shared" si="384"/>
        <v>0</v>
      </c>
      <c r="AB918" s="106">
        <f t="shared" si="385"/>
        <v>0</v>
      </c>
      <c r="AC918" s="106">
        <f t="shared" si="386"/>
        <v>0</v>
      </c>
      <c r="AD918" s="106">
        <f t="shared" si="387"/>
        <v>1.825E-3</v>
      </c>
      <c r="AE918" s="106">
        <f t="shared" si="388"/>
        <v>0</v>
      </c>
      <c r="AF918" s="172">
        <f t="shared" si="394"/>
        <v>5.575000000000001E-3</v>
      </c>
      <c r="AG918" s="106">
        <f t="shared" si="389"/>
        <v>1.3000000000000002E-3</v>
      </c>
      <c r="AH918" s="106">
        <f t="shared" si="390"/>
        <v>0</v>
      </c>
      <c r="AI918" s="106">
        <f t="shared" si="391"/>
        <v>0</v>
      </c>
      <c r="AJ918" s="106">
        <f t="shared" si="392"/>
        <v>0</v>
      </c>
      <c r="AK918" s="106">
        <f t="shared" si="397"/>
        <v>6.8750000000000009E-3</v>
      </c>
      <c r="AL918" s="107">
        <f t="shared" si="393"/>
        <v>4.9745249999999999</v>
      </c>
    </row>
    <row r="919" spans="1:38" ht="12.75">
      <c r="A919" s="89">
        <v>29</v>
      </c>
      <c r="B919" s="89">
        <v>57</v>
      </c>
      <c r="C919" s="96">
        <v>0.36</v>
      </c>
      <c r="D919" s="96">
        <v>0.38</v>
      </c>
      <c r="E919" s="97">
        <v>2.75</v>
      </c>
      <c r="F919" s="102">
        <f t="shared" si="398"/>
        <v>0.29568277356505435</v>
      </c>
      <c r="G919" s="89">
        <v>25.25</v>
      </c>
      <c r="H919" s="103">
        <f t="shared" si="380"/>
        <v>40.333333333333329</v>
      </c>
      <c r="I919" s="103">
        <f t="shared" si="381"/>
        <v>0.88875000000000004</v>
      </c>
      <c r="J919" s="89" t="s">
        <v>74</v>
      </c>
      <c r="K919" s="89">
        <v>4</v>
      </c>
      <c r="L919" s="105">
        <f t="shared" si="395"/>
        <v>2.75</v>
      </c>
      <c r="M919" s="89">
        <v>2.37</v>
      </c>
      <c r="Q919" s="89">
        <v>0.23</v>
      </c>
      <c r="R919" s="89">
        <v>0.15</v>
      </c>
      <c r="X919" s="106">
        <f t="shared" si="396"/>
        <v>8.4700000000000001E-3</v>
      </c>
      <c r="Y919" s="106">
        <f t="shared" si="382"/>
        <v>5.9250000000000006E-3</v>
      </c>
      <c r="Z919" s="106">
        <f t="shared" si="383"/>
        <v>0</v>
      </c>
      <c r="AA919" s="106">
        <f t="shared" si="384"/>
        <v>0</v>
      </c>
      <c r="AB919" s="106">
        <f t="shared" si="385"/>
        <v>0</v>
      </c>
      <c r="AC919" s="106">
        <f t="shared" si="386"/>
        <v>0</v>
      </c>
      <c r="AD919" s="106">
        <f t="shared" si="387"/>
        <v>0</v>
      </c>
      <c r="AE919" s="106">
        <f t="shared" si="388"/>
        <v>0</v>
      </c>
      <c r="AF919" s="172">
        <f t="shared" si="394"/>
        <v>5.9250000000000006E-3</v>
      </c>
      <c r="AG919" s="106">
        <f t="shared" si="389"/>
        <v>5.750000000000001E-4</v>
      </c>
      <c r="AH919" s="106">
        <f t="shared" si="390"/>
        <v>3.7500000000000001E-4</v>
      </c>
      <c r="AI919" s="106">
        <f t="shared" si="391"/>
        <v>0</v>
      </c>
      <c r="AJ919" s="106">
        <f t="shared" si="392"/>
        <v>0</v>
      </c>
      <c r="AK919" s="106">
        <f t="shared" si="397"/>
        <v>6.8750000000000009E-3</v>
      </c>
      <c r="AL919" s="107">
        <f t="shared" si="393"/>
        <v>5.705775</v>
      </c>
    </row>
    <row r="920" spans="1:38" ht="12.75">
      <c r="A920" s="89">
        <v>29</v>
      </c>
      <c r="B920" s="89">
        <v>57</v>
      </c>
      <c r="C920" s="96">
        <v>0.36</v>
      </c>
      <c r="D920" s="96">
        <v>0.38</v>
      </c>
      <c r="E920" s="97">
        <v>2.75</v>
      </c>
      <c r="F920" s="102">
        <f t="shared" si="398"/>
        <v>0.29568277356505435</v>
      </c>
      <c r="G920" s="89">
        <v>25.25</v>
      </c>
      <c r="H920" s="103">
        <f t="shared" si="380"/>
        <v>40.333333333333329</v>
      </c>
      <c r="I920" s="103">
        <f t="shared" si="381"/>
        <v>0.91875000000000018</v>
      </c>
      <c r="J920" s="89" t="s">
        <v>74</v>
      </c>
      <c r="K920" s="89">
        <v>5</v>
      </c>
      <c r="L920" s="105">
        <f t="shared" si="395"/>
        <v>2.75</v>
      </c>
      <c r="M920" s="89">
        <v>2.4500000000000002</v>
      </c>
      <c r="R920" s="89">
        <v>0.3</v>
      </c>
      <c r="X920" s="106">
        <f t="shared" si="396"/>
        <v>8.4700000000000001E-3</v>
      </c>
      <c r="Y920" s="106">
        <f t="shared" si="382"/>
        <v>6.1250000000000011E-3</v>
      </c>
      <c r="Z920" s="106">
        <f t="shared" si="383"/>
        <v>0</v>
      </c>
      <c r="AA920" s="106">
        <f t="shared" si="384"/>
        <v>0</v>
      </c>
      <c r="AB920" s="106">
        <f t="shared" si="385"/>
        <v>0</v>
      </c>
      <c r="AC920" s="106">
        <f t="shared" si="386"/>
        <v>0</v>
      </c>
      <c r="AD920" s="106">
        <f t="shared" si="387"/>
        <v>0</v>
      </c>
      <c r="AE920" s="106">
        <f t="shared" si="388"/>
        <v>0</v>
      </c>
      <c r="AF920" s="172">
        <f t="shared" si="394"/>
        <v>6.1250000000000011E-3</v>
      </c>
      <c r="AG920" s="106">
        <f t="shared" si="389"/>
        <v>0</v>
      </c>
      <c r="AH920" s="106">
        <f t="shared" si="390"/>
        <v>7.5000000000000002E-4</v>
      </c>
      <c r="AI920" s="106">
        <f t="shared" si="391"/>
        <v>0</v>
      </c>
      <c r="AJ920" s="106">
        <f t="shared" si="392"/>
        <v>0</v>
      </c>
      <c r="AK920" s="106">
        <f t="shared" si="397"/>
        <v>6.8750000000000009E-3</v>
      </c>
      <c r="AL920" s="107">
        <f t="shared" si="393"/>
        <v>5.8983749999999997</v>
      </c>
    </row>
    <row r="921" spans="1:38" ht="12.75">
      <c r="A921" s="89">
        <v>29</v>
      </c>
      <c r="B921" s="89">
        <v>57</v>
      </c>
      <c r="C921" s="96">
        <v>0.36</v>
      </c>
      <c r="D921" s="96">
        <v>0.38</v>
      </c>
      <c r="E921" s="97">
        <v>2.75</v>
      </c>
      <c r="F921" s="102">
        <f t="shared" si="398"/>
        <v>0.29568277356505435</v>
      </c>
      <c r="G921" s="89">
        <v>25.25</v>
      </c>
      <c r="H921" s="103">
        <f t="shared" si="380"/>
        <v>40.333333333333329</v>
      </c>
      <c r="I921" s="103">
        <f t="shared" si="381"/>
        <v>0.9900000000000001</v>
      </c>
      <c r="J921" s="89" t="s">
        <v>74</v>
      </c>
      <c r="K921" s="89">
        <v>6</v>
      </c>
      <c r="L921" s="105">
        <f t="shared" si="395"/>
        <v>2.75</v>
      </c>
      <c r="M921" s="89">
        <v>2.64</v>
      </c>
      <c r="R921" s="89">
        <v>0.11</v>
      </c>
      <c r="X921" s="106">
        <f t="shared" si="396"/>
        <v>8.4700000000000001E-3</v>
      </c>
      <c r="Y921" s="106">
        <f t="shared" si="382"/>
        <v>6.6000000000000008E-3</v>
      </c>
      <c r="Z921" s="106">
        <f t="shared" si="383"/>
        <v>0</v>
      </c>
      <c r="AA921" s="106">
        <f t="shared" si="384"/>
        <v>0</v>
      </c>
      <c r="AB921" s="106">
        <f t="shared" si="385"/>
        <v>0</v>
      </c>
      <c r="AC921" s="106">
        <f t="shared" si="386"/>
        <v>0</v>
      </c>
      <c r="AD921" s="106">
        <f t="shared" si="387"/>
        <v>0</v>
      </c>
      <c r="AE921" s="106">
        <f t="shared" si="388"/>
        <v>0</v>
      </c>
      <c r="AF921" s="172">
        <f t="shared" si="394"/>
        <v>6.6000000000000008E-3</v>
      </c>
      <c r="AG921" s="106">
        <f t="shared" si="389"/>
        <v>0</v>
      </c>
      <c r="AH921" s="106">
        <f t="shared" si="390"/>
        <v>2.7500000000000002E-4</v>
      </c>
      <c r="AI921" s="106">
        <f t="shared" si="391"/>
        <v>0</v>
      </c>
      <c r="AJ921" s="106">
        <f t="shared" si="392"/>
        <v>0</v>
      </c>
      <c r="AK921" s="106">
        <f t="shared" si="397"/>
        <v>6.8750000000000009E-3</v>
      </c>
      <c r="AL921" s="107">
        <f t="shared" si="393"/>
        <v>6.3557999999999995</v>
      </c>
    </row>
    <row r="922" spans="1:38" ht="12.75">
      <c r="A922" s="89">
        <v>29</v>
      </c>
      <c r="B922" s="89">
        <v>57</v>
      </c>
      <c r="C922" s="96">
        <v>0.36</v>
      </c>
      <c r="D922" s="96">
        <v>0.38</v>
      </c>
      <c r="E922" s="97">
        <v>2.75</v>
      </c>
      <c r="F922" s="102">
        <f t="shared" si="398"/>
        <v>0.29568277356505435</v>
      </c>
      <c r="G922" s="89">
        <v>25.25</v>
      </c>
      <c r="H922" s="103">
        <f t="shared" si="380"/>
        <v>40.333333333333329</v>
      </c>
      <c r="I922" s="103">
        <f t="shared" si="381"/>
        <v>0.79125000000000012</v>
      </c>
      <c r="J922" s="89" t="s">
        <v>74</v>
      </c>
      <c r="K922" s="89">
        <v>7</v>
      </c>
      <c r="L922" s="105">
        <f t="shared" si="395"/>
        <v>2.7500000000000004</v>
      </c>
      <c r="M922" s="89">
        <v>1.06</v>
      </c>
      <c r="N922" s="89">
        <v>1.05</v>
      </c>
      <c r="Q922" s="89">
        <v>0.14000000000000001</v>
      </c>
      <c r="R922" s="89">
        <v>0.5</v>
      </c>
      <c r="X922" s="106">
        <f t="shared" si="396"/>
        <v>8.4700000000000018E-3</v>
      </c>
      <c r="Y922" s="106">
        <f t="shared" si="382"/>
        <v>2.6500000000000004E-3</v>
      </c>
      <c r="Z922" s="106">
        <f t="shared" si="383"/>
        <v>2.6250000000000006E-3</v>
      </c>
      <c r="AA922" s="106">
        <f t="shared" si="384"/>
        <v>0</v>
      </c>
      <c r="AB922" s="106">
        <f t="shared" si="385"/>
        <v>0</v>
      </c>
      <c r="AC922" s="106">
        <f t="shared" si="386"/>
        <v>0</v>
      </c>
      <c r="AD922" s="106">
        <f t="shared" si="387"/>
        <v>0</v>
      </c>
      <c r="AE922" s="106">
        <f t="shared" si="388"/>
        <v>0</v>
      </c>
      <c r="AF922" s="172">
        <f t="shared" si="394"/>
        <v>5.275000000000001E-3</v>
      </c>
      <c r="AG922" s="106">
        <f t="shared" si="389"/>
        <v>3.5000000000000005E-4</v>
      </c>
      <c r="AH922" s="106">
        <f t="shared" si="390"/>
        <v>1.2500000000000002E-3</v>
      </c>
      <c r="AI922" s="106">
        <f t="shared" si="391"/>
        <v>0</v>
      </c>
      <c r="AJ922" s="106">
        <f t="shared" si="392"/>
        <v>0</v>
      </c>
      <c r="AK922" s="106">
        <f t="shared" si="397"/>
        <v>6.8750000000000026E-3</v>
      </c>
      <c r="AL922" s="107">
        <f t="shared" si="393"/>
        <v>5.0798249999999996</v>
      </c>
    </row>
    <row r="923" spans="1:38" ht="12.75">
      <c r="A923" s="89">
        <v>29</v>
      </c>
      <c r="B923" s="89">
        <v>57</v>
      </c>
      <c r="C923" s="96">
        <v>0.36</v>
      </c>
      <c r="D923" s="96">
        <v>0.38</v>
      </c>
      <c r="E923" s="97">
        <v>2.75</v>
      </c>
      <c r="F923" s="102">
        <f t="shared" si="398"/>
        <v>0.29568277356505435</v>
      </c>
      <c r="G923" s="89">
        <v>25.25</v>
      </c>
      <c r="H923" s="103">
        <f t="shared" si="380"/>
        <v>40.333333333333329</v>
      </c>
      <c r="I923" s="103">
        <f t="shared" si="381"/>
        <v>0.92625000000000024</v>
      </c>
      <c r="J923" s="89" t="s">
        <v>74</v>
      </c>
      <c r="K923" s="89">
        <v>8</v>
      </c>
      <c r="L923" s="105">
        <f t="shared" si="395"/>
        <v>2.75</v>
      </c>
      <c r="O923" s="89">
        <v>0.93</v>
      </c>
      <c r="Q923" s="89">
        <v>0.19</v>
      </c>
      <c r="R923" s="89">
        <v>0.09</v>
      </c>
      <c r="V923" s="89">
        <v>1.54</v>
      </c>
      <c r="X923" s="106">
        <f t="shared" si="396"/>
        <v>8.4700000000000001E-3</v>
      </c>
      <c r="Y923" s="106">
        <f t="shared" si="382"/>
        <v>0</v>
      </c>
      <c r="Z923" s="106">
        <f t="shared" si="383"/>
        <v>0</v>
      </c>
      <c r="AA923" s="106">
        <f t="shared" si="384"/>
        <v>2.3250000000000002E-3</v>
      </c>
      <c r="AB923" s="106">
        <f t="shared" si="385"/>
        <v>0</v>
      </c>
      <c r="AC923" s="106">
        <f t="shared" si="386"/>
        <v>0</v>
      </c>
      <c r="AD923" s="106">
        <f t="shared" si="387"/>
        <v>3.850000000000001E-3</v>
      </c>
      <c r="AE923" s="106">
        <f t="shared" si="388"/>
        <v>0</v>
      </c>
      <c r="AF923" s="172">
        <f t="shared" si="394"/>
        <v>6.1750000000000017E-3</v>
      </c>
      <c r="AG923" s="106">
        <f t="shared" si="389"/>
        <v>4.7500000000000011E-4</v>
      </c>
      <c r="AH923" s="106">
        <f t="shared" si="390"/>
        <v>2.2499999999999999E-4</v>
      </c>
      <c r="AI923" s="106">
        <f t="shared" si="391"/>
        <v>0</v>
      </c>
      <c r="AJ923" s="106">
        <f t="shared" si="392"/>
        <v>0</v>
      </c>
      <c r="AK923" s="106">
        <f t="shared" si="397"/>
        <v>6.8750000000000009E-3</v>
      </c>
      <c r="AL923" s="107">
        <f t="shared" si="393"/>
        <v>4.8638250000000003</v>
      </c>
    </row>
    <row r="924" spans="1:38" ht="12.75">
      <c r="A924" s="89">
        <v>29</v>
      </c>
      <c r="B924" s="89">
        <v>57</v>
      </c>
      <c r="C924" s="96">
        <v>0.36</v>
      </c>
      <c r="D924" s="96">
        <v>0.38</v>
      </c>
      <c r="E924" s="97">
        <v>2.75</v>
      </c>
      <c r="F924" s="102">
        <f t="shared" si="398"/>
        <v>0.29568277356505435</v>
      </c>
      <c r="G924" s="89">
        <v>25.25</v>
      </c>
      <c r="H924" s="103">
        <f t="shared" si="380"/>
        <v>40.333333333333329</v>
      </c>
      <c r="I924" s="103">
        <f t="shared" si="381"/>
        <v>1.0012500000000002</v>
      </c>
      <c r="J924" s="89" t="s">
        <v>74</v>
      </c>
      <c r="K924" s="89">
        <v>9</v>
      </c>
      <c r="L924" s="105">
        <f t="shared" si="395"/>
        <v>2.75</v>
      </c>
      <c r="M924" s="89">
        <v>1.72</v>
      </c>
      <c r="N924" s="89">
        <v>0.95</v>
      </c>
      <c r="Q924" s="89">
        <v>0.08</v>
      </c>
      <c r="X924" s="106">
        <f t="shared" si="396"/>
        <v>8.4700000000000001E-3</v>
      </c>
      <c r="Y924" s="106">
        <f t="shared" si="382"/>
        <v>4.3000000000000009E-3</v>
      </c>
      <c r="Z924" s="106">
        <f t="shared" si="383"/>
        <v>2.3750000000000004E-3</v>
      </c>
      <c r="AA924" s="106">
        <f t="shared" si="384"/>
        <v>0</v>
      </c>
      <c r="AB924" s="106">
        <f t="shared" si="385"/>
        <v>0</v>
      </c>
      <c r="AC924" s="106">
        <f t="shared" si="386"/>
        <v>0</v>
      </c>
      <c r="AD924" s="106">
        <f t="shared" si="387"/>
        <v>0</v>
      </c>
      <c r="AE924" s="106">
        <f t="shared" si="388"/>
        <v>0</v>
      </c>
      <c r="AF924" s="172">
        <f t="shared" si="394"/>
        <v>6.6750000000000012E-3</v>
      </c>
      <c r="AG924" s="106">
        <f t="shared" si="389"/>
        <v>2.0000000000000001E-4</v>
      </c>
      <c r="AH924" s="106">
        <f t="shared" si="390"/>
        <v>0</v>
      </c>
      <c r="AI924" s="106">
        <f t="shared" si="391"/>
        <v>0</v>
      </c>
      <c r="AJ924" s="106">
        <f t="shared" si="392"/>
        <v>0</v>
      </c>
      <c r="AK924" s="106">
        <f t="shared" si="397"/>
        <v>6.8750000000000009E-3</v>
      </c>
      <c r="AL924" s="107">
        <f t="shared" si="393"/>
        <v>6.428024999999999</v>
      </c>
    </row>
    <row r="925" spans="1:38" ht="12.75">
      <c r="A925" s="89">
        <v>29</v>
      </c>
      <c r="B925" s="89">
        <v>57</v>
      </c>
      <c r="C925" s="96">
        <v>0.36</v>
      </c>
      <c r="D925" s="96">
        <v>0.38</v>
      </c>
      <c r="E925" s="97">
        <v>2.75</v>
      </c>
      <c r="F925" s="102">
        <f t="shared" si="398"/>
        <v>0.29568277356505435</v>
      </c>
      <c r="G925" s="89">
        <v>25.25</v>
      </c>
      <c r="H925" s="103">
        <f t="shared" si="380"/>
        <v>40.333333333333329</v>
      </c>
      <c r="I925" s="103">
        <f t="shared" si="381"/>
        <v>0.59250000000000014</v>
      </c>
      <c r="J925" s="89" t="s">
        <v>74</v>
      </c>
      <c r="K925" s="89">
        <v>10</v>
      </c>
      <c r="L925" s="105">
        <f t="shared" si="395"/>
        <v>2.75</v>
      </c>
      <c r="M925" s="89">
        <v>1.58</v>
      </c>
      <c r="Q925" s="89">
        <v>1.0900000000000001</v>
      </c>
      <c r="R925" s="89">
        <v>0.08</v>
      </c>
      <c r="X925" s="106">
        <f t="shared" si="396"/>
        <v>8.4700000000000001E-3</v>
      </c>
      <c r="Y925" s="106">
        <f t="shared" si="382"/>
        <v>3.9500000000000013E-3</v>
      </c>
      <c r="Z925" s="106">
        <f t="shared" si="383"/>
        <v>0</v>
      </c>
      <c r="AA925" s="106">
        <f t="shared" si="384"/>
        <v>0</v>
      </c>
      <c r="AB925" s="106">
        <f t="shared" si="385"/>
        <v>0</v>
      </c>
      <c r="AC925" s="106">
        <f t="shared" si="386"/>
        <v>0</v>
      </c>
      <c r="AD925" s="106">
        <f t="shared" si="387"/>
        <v>0</v>
      </c>
      <c r="AE925" s="106">
        <f t="shared" si="388"/>
        <v>0</v>
      </c>
      <c r="AF925" s="172">
        <f t="shared" si="394"/>
        <v>3.9500000000000013E-3</v>
      </c>
      <c r="AG925" s="106">
        <f t="shared" si="389"/>
        <v>2.7250000000000004E-3</v>
      </c>
      <c r="AH925" s="106">
        <f t="shared" si="390"/>
        <v>2.0000000000000001E-4</v>
      </c>
      <c r="AI925" s="106">
        <f t="shared" si="391"/>
        <v>0</v>
      </c>
      <c r="AJ925" s="106">
        <f t="shared" si="392"/>
        <v>0</v>
      </c>
      <c r="AK925" s="106">
        <f t="shared" si="397"/>
        <v>6.8750000000000009E-3</v>
      </c>
      <c r="AL925" s="107">
        <f t="shared" si="393"/>
        <v>3.8038499999999997</v>
      </c>
    </row>
    <row r="926" spans="1:38" ht="12.75">
      <c r="A926" s="89">
        <v>29</v>
      </c>
      <c r="B926" s="89">
        <v>57</v>
      </c>
      <c r="C926" s="96">
        <v>0.36</v>
      </c>
      <c r="D926" s="96">
        <v>0.38</v>
      </c>
      <c r="E926" s="97">
        <v>2.75</v>
      </c>
      <c r="F926" s="102">
        <f t="shared" si="398"/>
        <v>0.29568277356505435</v>
      </c>
      <c r="G926" s="89">
        <v>25.25</v>
      </c>
      <c r="H926" s="103">
        <f t="shared" si="380"/>
        <v>40.333333333333329</v>
      </c>
      <c r="I926" s="103">
        <f t="shared" si="381"/>
        <v>0.81374999999999997</v>
      </c>
      <c r="J926" s="89" t="s">
        <v>74</v>
      </c>
      <c r="K926" s="89">
        <v>11</v>
      </c>
      <c r="L926" s="105">
        <f t="shared" si="395"/>
        <v>2.75</v>
      </c>
      <c r="M926" s="89">
        <v>1.2</v>
      </c>
      <c r="O926" s="89">
        <v>0.97</v>
      </c>
      <c r="Q926" s="89">
        <v>0.14000000000000001</v>
      </c>
      <c r="R926" s="89">
        <v>0.44</v>
      </c>
      <c r="X926" s="106">
        <f t="shared" si="396"/>
        <v>8.4700000000000001E-3</v>
      </c>
      <c r="Y926" s="106">
        <f t="shared" si="382"/>
        <v>3.0000000000000001E-3</v>
      </c>
      <c r="Z926" s="106">
        <f t="shared" si="383"/>
        <v>0</v>
      </c>
      <c r="AA926" s="106">
        <f t="shared" si="384"/>
        <v>2.4250000000000001E-3</v>
      </c>
      <c r="AB926" s="106">
        <f t="shared" si="385"/>
        <v>0</v>
      </c>
      <c r="AC926" s="106">
        <f t="shared" si="386"/>
        <v>0</v>
      </c>
      <c r="AD926" s="106">
        <f t="shared" si="387"/>
        <v>0</v>
      </c>
      <c r="AE926" s="106">
        <f t="shared" si="388"/>
        <v>0</v>
      </c>
      <c r="AF926" s="172">
        <f t="shared" si="394"/>
        <v>5.4250000000000001E-3</v>
      </c>
      <c r="AG926" s="106">
        <f t="shared" si="389"/>
        <v>3.5000000000000005E-4</v>
      </c>
      <c r="AH926" s="106">
        <f t="shared" si="390"/>
        <v>1.1000000000000001E-3</v>
      </c>
      <c r="AI926" s="106">
        <f t="shared" si="391"/>
        <v>0</v>
      </c>
      <c r="AJ926" s="106">
        <f t="shared" si="392"/>
        <v>0</v>
      </c>
      <c r="AK926" s="106">
        <f t="shared" si="397"/>
        <v>6.8750000000000009E-3</v>
      </c>
      <c r="AL926" s="107">
        <f t="shared" si="393"/>
        <v>4.9623749999999998</v>
      </c>
    </row>
    <row r="927" spans="1:38" ht="12.75">
      <c r="A927" s="89">
        <v>29</v>
      </c>
      <c r="B927" s="89">
        <v>57</v>
      </c>
      <c r="C927" s="96">
        <v>0.36</v>
      </c>
      <c r="D927" s="96">
        <v>0.38</v>
      </c>
      <c r="E927" s="97">
        <v>2.75</v>
      </c>
      <c r="F927" s="102">
        <f t="shared" si="398"/>
        <v>0.29568277356505435</v>
      </c>
      <c r="G927" s="89">
        <v>25.25</v>
      </c>
      <c r="H927" s="103">
        <f t="shared" si="380"/>
        <v>40.333333333333329</v>
      </c>
      <c r="I927" s="103">
        <f t="shared" si="381"/>
        <v>0.87750000000000006</v>
      </c>
      <c r="J927" s="89" t="s">
        <v>74</v>
      </c>
      <c r="K927" s="89">
        <v>12</v>
      </c>
      <c r="L927" s="105">
        <f t="shared" si="395"/>
        <v>2.75</v>
      </c>
      <c r="M927" s="89">
        <v>2.34</v>
      </c>
      <c r="R927" s="89">
        <v>0.41</v>
      </c>
      <c r="X927" s="106">
        <f t="shared" si="396"/>
        <v>8.4700000000000001E-3</v>
      </c>
      <c r="Y927" s="106">
        <f t="shared" si="382"/>
        <v>5.8500000000000002E-3</v>
      </c>
      <c r="Z927" s="106">
        <f t="shared" si="383"/>
        <v>0</v>
      </c>
      <c r="AA927" s="106">
        <f t="shared" si="384"/>
        <v>0</v>
      </c>
      <c r="AB927" s="106">
        <f t="shared" si="385"/>
        <v>0</v>
      </c>
      <c r="AC927" s="106">
        <f t="shared" si="386"/>
        <v>0</v>
      </c>
      <c r="AD927" s="106">
        <f t="shared" si="387"/>
        <v>0</v>
      </c>
      <c r="AE927" s="106">
        <f t="shared" si="388"/>
        <v>0</v>
      </c>
      <c r="AF927" s="172">
        <f t="shared" si="394"/>
        <v>5.8500000000000002E-3</v>
      </c>
      <c r="AG927" s="106">
        <f t="shared" si="389"/>
        <v>0</v>
      </c>
      <c r="AH927" s="106">
        <f t="shared" si="390"/>
        <v>1.0250000000000001E-3</v>
      </c>
      <c r="AI927" s="106">
        <f t="shared" si="391"/>
        <v>0</v>
      </c>
      <c r="AJ927" s="106">
        <f t="shared" si="392"/>
        <v>0</v>
      </c>
      <c r="AK927" s="106">
        <f t="shared" si="397"/>
        <v>6.8750000000000009E-3</v>
      </c>
      <c r="AL927" s="107">
        <f t="shared" si="393"/>
        <v>5.6335499999999987</v>
      </c>
    </row>
    <row r="928" spans="1:38" ht="12.75">
      <c r="A928" s="89">
        <v>29</v>
      </c>
      <c r="B928" s="89">
        <v>57</v>
      </c>
      <c r="C928" s="96">
        <v>0.36</v>
      </c>
      <c r="D928" s="96">
        <v>0.38</v>
      </c>
      <c r="E928" s="97">
        <v>2.75</v>
      </c>
      <c r="F928" s="102">
        <f t="shared" si="398"/>
        <v>0.29568277356505435</v>
      </c>
      <c r="G928" s="89">
        <v>25.25</v>
      </c>
      <c r="H928" s="103">
        <f t="shared" si="380"/>
        <v>40.333333333333329</v>
      </c>
      <c r="I928" s="103">
        <f t="shared" si="381"/>
        <v>0.73124999999999996</v>
      </c>
      <c r="J928" s="89" t="s">
        <v>77</v>
      </c>
      <c r="K928" s="89">
        <v>1</v>
      </c>
      <c r="L928" s="105">
        <f t="shared" si="395"/>
        <v>2.75</v>
      </c>
      <c r="M928" s="89">
        <v>2.6</v>
      </c>
      <c r="R928" s="89">
        <v>0.15</v>
      </c>
      <c r="X928" s="106">
        <f t="shared" si="396"/>
        <v>6.391E-3</v>
      </c>
      <c r="Y928" s="106">
        <f t="shared" si="382"/>
        <v>4.875E-3</v>
      </c>
      <c r="Z928" s="106">
        <f t="shared" si="383"/>
        <v>0</v>
      </c>
      <c r="AA928" s="106">
        <f t="shared" si="384"/>
        <v>0</v>
      </c>
      <c r="AB928" s="106">
        <f t="shared" si="385"/>
        <v>0</v>
      </c>
      <c r="AC928" s="106">
        <f t="shared" si="386"/>
        <v>0</v>
      </c>
      <c r="AD928" s="106">
        <f t="shared" si="387"/>
        <v>0</v>
      </c>
      <c r="AE928" s="106">
        <f t="shared" si="388"/>
        <v>0</v>
      </c>
      <c r="AF928" s="172">
        <f t="shared" si="394"/>
        <v>4.875E-3</v>
      </c>
      <c r="AG928" s="106">
        <f t="shared" si="389"/>
        <v>0</v>
      </c>
      <c r="AH928" s="106">
        <f t="shared" si="390"/>
        <v>2.8124999999999998E-4</v>
      </c>
      <c r="AI928" s="106">
        <f t="shared" si="391"/>
        <v>0</v>
      </c>
      <c r="AJ928" s="106">
        <f t="shared" si="392"/>
        <v>0</v>
      </c>
      <c r="AK928" s="106">
        <f t="shared" si="397"/>
        <v>5.1562500000000002E-3</v>
      </c>
      <c r="AL928" s="107">
        <f t="shared" si="393"/>
        <v>4.6361250000000007</v>
      </c>
    </row>
    <row r="929" spans="1:38" ht="12.75">
      <c r="A929" s="89">
        <v>29</v>
      </c>
      <c r="B929" s="89">
        <v>57</v>
      </c>
      <c r="C929" s="96">
        <v>0.36</v>
      </c>
      <c r="D929" s="96">
        <v>0.38</v>
      </c>
      <c r="E929" s="97">
        <v>2.75</v>
      </c>
      <c r="F929" s="102">
        <f t="shared" si="398"/>
        <v>0.29568277356505435</v>
      </c>
      <c r="G929" s="89">
        <v>25.25</v>
      </c>
      <c r="H929" s="103">
        <f t="shared" si="380"/>
        <v>40.333333333333329</v>
      </c>
      <c r="I929" s="103">
        <f t="shared" si="381"/>
        <v>0.66656249999999995</v>
      </c>
      <c r="J929" s="89" t="s">
        <v>77</v>
      </c>
      <c r="K929" s="89">
        <v>2</v>
      </c>
      <c r="L929" s="105">
        <f t="shared" si="395"/>
        <v>2.75</v>
      </c>
      <c r="M929" s="89">
        <v>2.37</v>
      </c>
      <c r="R929" s="89">
        <v>0.38</v>
      </c>
      <c r="X929" s="106">
        <f t="shared" si="396"/>
        <v>6.391E-3</v>
      </c>
      <c r="Y929" s="106">
        <f t="shared" si="382"/>
        <v>4.4437499999999998E-3</v>
      </c>
      <c r="Z929" s="106">
        <f t="shared" si="383"/>
        <v>0</v>
      </c>
      <c r="AA929" s="106">
        <f t="shared" si="384"/>
        <v>0</v>
      </c>
      <c r="AB929" s="106">
        <f t="shared" si="385"/>
        <v>0</v>
      </c>
      <c r="AC929" s="106">
        <f t="shared" si="386"/>
        <v>0</v>
      </c>
      <c r="AD929" s="106">
        <f t="shared" si="387"/>
        <v>0</v>
      </c>
      <c r="AE929" s="106">
        <f t="shared" si="388"/>
        <v>0</v>
      </c>
      <c r="AF929" s="172">
        <f t="shared" si="394"/>
        <v>4.4437499999999998E-3</v>
      </c>
      <c r="AG929" s="106">
        <f t="shared" si="389"/>
        <v>0</v>
      </c>
      <c r="AH929" s="106">
        <f t="shared" si="390"/>
        <v>7.1250000000000013E-4</v>
      </c>
      <c r="AI929" s="106">
        <f t="shared" si="391"/>
        <v>0</v>
      </c>
      <c r="AJ929" s="106">
        <f t="shared" si="392"/>
        <v>0</v>
      </c>
      <c r="AK929" s="106">
        <f t="shared" si="397"/>
        <v>5.1562500000000002E-3</v>
      </c>
      <c r="AL929" s="107">
        <f t="shared" si="393"/>
        <v>4.2260062500000002</v>
      </c>
    </row>
    <row r="930" spans="1:38" ht="12.75">
      <c r="A930" s="89">
        <v>29</v>
      </c>
      <c r="B930" s="89">
        <v>57</v>
      </c>
      <c r="C930" s="96">
        <v>0.36</v>
      </c>
      <c r="D930" s="96">
        <v>0.38</v>
      </c>
      <c r="E930" s="97">
        <v>2.75</v>
      </c>
      <c r="F930" s="102">
        <f t="shared" si="398"/>
        <v>0.29568277356505435</v>
      </c>
      <c r="G930" s="89">
        <v>25.25</v>
      </c>
      <c r="H930" s="103">
        <f t="shared" si="380"/>
        <v>40.333333333333329</v>
      </c>
      <c r="I930" s="103">
        <f t="shared" si="381"/>
        <v>1.0125000000000002</v>
      </c>
      <c r="J930" s="89" t="s">
        <v>78</v>
      </c>
      <c r="K930" s="89">
        <v>1</v>
      </c>
      <c r="L930" s="105">
        <f t="shared" si="395"/>
        <v>2.75</v>
      </c>
      <c r="M930" s="89">
        <v>2.7</v>
      </c>
      <c r="R930" s="89">
        <v>0.05</v>
      </c>
      <c r="X930" s="106">
        <f t="shared" si="396"/>
        <v>7.7219999999999997E-3</v>
      </c>
      <c r="Y930" s="106">
        <f t="shared" si="382"/>
        <v>6.7500000000000008E-3</v>
      </c>
      <c r="Z930" s="106">
        <f t="shared" si="383"/>
        <v>0</v>
      </c>
      <c r="AA930" s="106">
        <f t="shared" si="384"/>
        <v>0</v>
      </c>
      <c r="AB930" s="106">
        <f t="shared" si="385"/>
        <v>0</v>
      </c>
      <c r="AC930" s="106">
        <f t="shared" si="386"/>
        <v>0</v>
      </c>
      <c r="AD930" s="106">
        <f t="shared" si="387"/>
        <v>0</v>
      </c>
      <c r="AE930" s="106">
        <f t="shared" si="388"/>
        <v>0</v>
      </c>
      <c r="AF930" s="172">
        <f t="shared" si="394"/>
        <v>6.7500000000000008E-3</v>
      </c>
      <c r="AG930" s="106">
        <f t="shared" si="389"/>
        <v>0</v>
      </c>
      <c r="AH930" s="106">
        <f t="shared" si="390"/>
        <v>1.2500000000000003E-4</v>
      </c>
      <c r="AI930" s="106">
        <f t="shared" si="391"/>
        <v>0</v>
      </c>
      <c r="AJ930" s="106">
        <f t="shared" si="392"/>
        <v>0</v>
      </c>
      <c r="AK930" s="106">
        <f t="shared" si="397"/>
        <v>6.8750000000000009E-3</v>
      </c>
      <c r="AL930" s="107">
        <f t="shared" si="393"/>
        <v>6.5002499999999994</v>
      </c>
    </row>
    <row r="931" spans="1:38" ht="12.75">
      <c r="A931" s="89">
        <v>29</v>
      </c>
      <c r="B931" s="89">
        <v>57</v>
      </c>
      <c r="C931" s="96">
        <v>0.36</v>
      </c>
      <c r="D931" s="96">
        <v>0.38</v>
      </c>
      <c r="E931" s="97">
        <v>2.75</v>
      </c>
      <c r="F931" s="102">
        <f t="shared" si="398"/>
        <v>0.29568277356505435</v>
      </c>
      <c r="G931" s="89">
        <v>25.25</v>
      </c>
      <c r="H931" s="103">
        <f t="shared" si="380"/>
        <v>40.333333333333329</v>
      </c>
      <c r="I931" s="103">
        <f t="shared" si="381"/>
        <v>0.73125000000000018</v>
      </c>
      <c r="J931" s="89" t="s">
        <v>78</v>
      </c>
      <c r="K931" s="89">
        <v>2</v>
      </c>
      <c r="L931" s="105">
        <f t="shared" si="395"/>
        <v>1.95</v>
      </c>
      <c r="M931" s="89">
        <v>1.95</v>
      </c>
      <c r="X931" s="106">
        <f t="shared" si="396"/>
        <v>5.4755999999999997E-3</v>
      </c>
      <c r="Y931" s="106">
        <f t="shared" si="382"/>
        <v>4.8750000000000009E-3</v>
      </c>
      <c r="Z931" s="106">
        <f t="shared" si="383"/>
        <v>0</v>
      </c>
      <c r="AA931" s="106">
        <f t="shared" si="384"/>
        <v>0</v>
      </c>
      <c r="AB931" s="106">
        <f t="shared" si="385"/>
        <v>0</v>
      </c>
      <c r="AC931" s="106">
        <f t="shared" si="386"/>
        <v>0</v>
      </c>
      <c r="AD931" s="106">
        <f t="shared" si="387"/>
        <v>0</v>
      </c>
      <c r="AE931" s="106">
        <f t="shared" si="388"/>
        <v>0</v>
      </c>
      <c r="AF931" s="172">
        <f t="shared" si="394"/>
        <v>4.8750000000000009E-3</v>
      </c>
      <c r="AG931" s="106">
        <f t="shared" si="389"/>
        <v>0</v>
      </c>
      <c r="AH931" s="106">
        <f t="shared" si="390"/>
        <v>0</v>
      </c>
      <c r="AI931" s="106">
        <f t="shared" si="391"/>
        <v>0</v>
      </c>
      <c r="AJ931" s="106">
        <f t="shared" si="392"/>
        <v>0</v>
      </c>
      <c r="AK931" s="106">
        <f t="shared" si="397"/>
        <v>4.8750000000000009E-3</v>
      </c>
      <c r="AL931" s="107">
        <f t="shared" si="393"/>
        <v>4.6946249999999994</v>
      </c>
    </row>
    <row r="932" spans="1:38" ht="12.75">
      <c r="A932" s="89">
        <v>29</v>
      </c>
      <c r="B932" s="89">
        <v>57</v>
      </c>
      <c r="C932" s="96">
        <v>0.36</v>
      </c>
      <c r="D932" s="96">
        <v>0.38</v>
      </c>
      <c r="E932" s="97">
        <v>2.75</v>
      </c>
      <c r="F932" s="102">
        <f t="shared" si="398"/>
        <v>0.29568277356505435</v>
      </c>
      <c r="G932" s="89">
        <v>25.25</v>
      </c>
      <c r="H932" s="103">
        <f t="shared" si="380"/>
        <v>40.333333333333329</v>
      </c>
      <c r="I932" s="103">
        <f t="shared" si="381"/>
        <v>1.0312500000000002</v>
      </c>
      <c r="J932" s="89" t="s">
        <v>78</v>
      </c>
      <c r="K932" s="89">
        <v>3</v>
      </c>
      <c r="L932" s="105">
        <f t="shared" si="395"/>
        <v>2.75</v>
      </c>
      <c r="M932" s="89">
        <v>2.75</v>
      </c>
      <c r="X932" s="106">
        <f t="shared" si="396"/>
        <v>7.7219999999999997E-3</v>
      </c>
      <c r="Y932" s="106">
        <f t="shared" si="382"/>
        <v>6.8750000000000009E-3</v>
      </c>
      <c r="Z932" s="106">
        <f t="shared" si="383"/>
        <v>0</v>
      </c>
      <c r="AA932" s="106">
        <f t="shared" si="384"/>
        <v>0</v>
      </c>
      <c r="AB932" s="106">
        <f t="shared" si="385"/>
        <v>0</v>
      </c>
      <c r="AC932" s="106">
        <f t="shared" si="386"/>
        <v>0</v>
      </c>
      <c r="AD932" s="106">
        <f t="shared" si="387"/>
        <v>0</v>
      </c>
      <c r="AE932" s="106">
        <f t="shared" si="388"/>
        <v>0</v>
      </c>
      <c r="AF932" s="172">
        <f t="shared" si="394"/>
        <v>6.8750000000000009E-3</v>
      </c>
      <c r="AG932" s="106">
        <f t="shared" si="389"/>
        <v>0</v>
      </c>
      <c r="AH932" s="106">
        <f t="shared" si="390"/>
        <v>0</v>
      </c>
      <c r="AI932" s="106">
        <f t="shared" si="391"/>
        <v>0</v>
      </c>
      <c r="AJ932" s="106">
        <f t="shared" si="392"/>
        <v>0</v>
      </c>
      <c r="AK932" s="106">
        <f t="shared" si="397"/>
        <v>6.8750000000000009E-3</v>
      </c>
      <c r="AL932" s="107">
        <f t="shared" si="393"/>
        <v>6.6206249999999995</v>
      </c>
    </row>
    <row r="933" spans="1:38" ht="12.75">
      <c r="A933" s="89">
        <v>29</v>
      </c>
      <c r="B933" s="89">
        <v>57</v>
      </c>
      <c r="C933" s="96">
        <v>0.36</v>
      </c>
      <c r="D933" s="96">
        <v>0.38</v>
      </c>
      <c r="E933" s="97">
        <v>2.75</v>
      </c>
      <c r="F933" s="102">
        <f t="shared" si="398"/>
        <v>0.29568277356505435</v>
      </c>
      <c r="G933" s="89">
        <v>25.25</v>
      </c>
      <c r="H933" s="103">
        <f t="shared" si="380"/>
        <v>40.333333333333329</v>
      </c>
      <c r="I933" s="103">
        <f t="shared" si="381"/>
        <v>1.0312500000000002</v>
      </c>
      <c r="J933" s="89" t="s">
        <v>78</v>
      </c>
      <c r="K933" s="89">
        <v>4</v>
      </c>
      <c r="L933" s="105">
        <f t="shared" si="395"/>
        <v>2.75</v>
      </c>
      <c r="M933" s="89">
        <v>2.75</v>
      </c>
      <c r="X933" s="106">
        <f t="shared" si="396"/>
        <v>7.7219999999999997E-3</v>
      </c>
      <c r="Y933" s="106">
        <f t="shared" si="382"/>
        <v>6.8750000000000009E-3</v>
      </c>
      <c r="Z933" s="106">
        <f t="shared" si="383"/>
        <v>0</v>
      </c>
      <c r="AA933" s="106">
        <f t="shared" si="384"/>
        <v>0</v>
      </c>
      <c r="AB933" s="106">
        <f t="shared" si="385"/>
        <v>0</v>
      </c>
      <c r="AC933" s="106">
        <f t="shared" si="386"/>
        <v>0</v>
      </c>
      <c r="AD933" s="106">
        <f t="shared" si="387"/>
        <v>0</v>
      </c>
      <c r="AE933" s="106">
        <f t="shared" si="388"/>
        <v>0</v>
      </c>
      <c r="AF933" s="172">
        <f t="shared" si="394"/>
        <v>6.8750000000000009E-3</v>
      </c>
      <c r="AG933" s="106">
        <f t="shared" si="389"/>
        <v>0</v>
      </c>
      <c r="AH933" s="106">
        <f t="shared" si="390"/>
        <v>0</v>
      </c>
      <c r="AI933" s="106">
        <f t="shared" si="391"/>
        <v>0</v>
      </c>
      <c r="AJ933" s="106">
        <f t="shared" si="392"/>
        <v>0</v>
      </c>
      <c r="AK933" s="106">
        <f t="shared" si="397"/>
        <v>6.8750000000000009E-3</v>
      </c>
      <c r="AL933" s="107">
        <f t="shared" si="393"/>
        <v>6.6206249999999995</v>
      </c>
    </row>
    <row r="934" spans="1:38" ht="12.75">
      <c r="A934" s="89">
        <v>29</v>
      </c>
      <c r="B934" s="89">
        <v>57</v>
      </c>
      <c r="C934" s="96">
        <v>0.36</v>
      </c>
      <c r="D934" s="96">
        <v>0.38</v>
      </c>
      <c r="E934" s="97">
        <v>2.75</v>
      </c>
      <c r="F934" s="102">
        <f t="shared" si="398"/>
        <v>0.29568277356505435</v>
      </c>
      <c r="G934" s="89">
        <v>25.25</v>
      </c>
      <c r="H934" s="103">
        <f t="shared" si="380"/>
        <v>40.333333333333329</v>
      </c>
      <c r="I934" s="103">
        <f t="shared" si="381"/>
        <v>0.91875000000000018</v>
      </c>
      <c r="J934" s="89" t="s">
        <v>78</v>
      </c>
      <c r="K934" s="89">
        <v>5</v>
      </c>
      <c r="L934" s="105">
        <f t="shared" si="395"/>
        <v>2.4500000000000002</v>
      </c>
      <c r="M934" s="89">
        <v>2.4500000000000002</v>
      </c>
      <c r="X934" s="106">
        <f t="shared" si="396"/>
        <v>6.8796000000000005E-3</v>
      </c>
      <c r="Y934" s="106">
        <f t="shared" si="382"/>
        <v>6.1250000000000011E-3</v>
      </c>
      <c r="Z934" s="106">
        <f t="shared" si="383"/>
        <v>0</v>
      </c>
      <c r="AA934" s="106">
        <f t="shared" si="384"/>
        <v>0</v>
      </c>
      <c r="AB934" s="106">
        <f t="shared" si="385"/>
        <v>0</v>
      </c>
      <c r="AC934" s="106">
        <f t="shared" si="386"/>
        <v>0</v>
      </c>
      <c r="AD934" s="106">
        <f t="shared" si="387"/>
        <v>0</v>
      </c>
      <c r="AE934" s="106">
        <f t="shared" si="388"/>
        <v>0</v>
      </c>
      <c r="AF934" s="172">
        <f t="shared" si="394"/>
        <v>6.1250000000000011E-3</v>
      </c>
      <c r="AG934" s="106">
        <f t="shared" si="389"/>
        <v>0</v>
      </c>
      <c r="AH934" s="106">
        <f t="shared" si="390"/>
        <v>0</v>
      </c>
      <c r="AI934" s="106">
        <f t="shared" si="391"/>
        <v>0</v>
      </c>
      <c r="AJ934" s="106">
        <f t="shared" si="392"/>
        <v>0</v>
      </c>
      <c r="AK934" s="106">
        <f t="shared" si="397"/>
        <v>6.1250000000000011E-3</v>
      </c>
      <c r="AL934" s="107">
        <f t="shared" si="393"/>
        <v>5.8983749999999997</v>
      </c>
    </row>
    <row r="935" spans="1:38" ht="12.75">
      <c r="A935" s="89">
        <v>29</v>
      </c>
      <c r="B935" s="89">
        <v>57</v>
      </c>
      <c r="C935" s="96">
        <v>0.36</v>
      </c>
      <c r="D935" s="96">
        <v>0.38</v>
      </c>
      <c r="E935" s="97">
        <v>2.75</v>
      </c>
      <c r="F935" s="102">
        <f t="shared" si="398"/>
        <v>0.29568277356505435</v>
      </c>
      <c r="G935" s="89">
        <v>25.25</v>
      </c>
      <c r="H935" s="103">
        <f t="shared" si="380"/>
        <v>40.333333333333329</v>
      </c>
      <c r="I935" s="103">
        <f t="shared" si="381"/>
        <v>1.0518750000000001</v>
      </c>
      <c r="J935" s="89" t="s">
        <v>79</v>
      </c>
      <c r="K935" s="89">
        <v>6</v>
      </c>
      <c r="L935" s="97">
        <v>2.75</v>
      </c>
      <c r="X935" s="106">
        <f>L935*VLOOKUP(J935,dimension,2,FALSE)*VLOOKUP(J935,dimension,3,FALSE)*K935</f>
        <v>8.7779999999999993E-3</v>
      </c>
      <c r="Y935" s="106">
        <f t="shared" si="382"/>
        <v>0</v>
      </c>
      <c r="Z935" s="106">
        <f t="shared" si="383"/>
        <v>0</v>
      </c>
      <c r="AA935" s="106">
        <f t="shared" si="384"/>
        <v>0</v>
      </c>
      <c r="AB935" s="106">
        <f t="shared" si="385"/>
        <v>0</v>
      </c>
      <c r="AC935" s="106">
        <f t="shared" si="386"/>
        <v>0</v>
      </c>
      <c r="AD935" s="106">
        <f t="shared" si="387"/>
        <v>0</v>
      </c>
      <c r="AE935" s="106">
        <f t="shared" si="388"/>
        <v>7.0125000000000014E-3</v>
      </c>
      <c r="AF935" s="172">
        <f t="shared" si="394"/>
        <v>7.0125000000000014E-3</v>
      </c>
      <c r="AG935" s="106">
        <f t="shared" si="389"/>
        <v>0</v>
      </c>
      <c r="AH935" s="106">
        <f t="shared" si="390"/>
        <v>0</v>
      </c>
      <c r="AI935" s="106">
        <f t="shared" si="391"/>
        <v>0</v>
      </c>
      <c r="AJ935" s="106">
        <f t="shared" si="392"/>
        <v>0</v>
      </c>
      <c r="AK935" s="106">
        <f>L935*VLOOKUP(J935,dimension,4,FALSE)*VLOOKUP(J935,dimension,5,FALSE)*K935</f>
        <v>7.0125000000000005E-3</v>
      </c>
      <c r="AL935" s="107">
        <f t="shared" si="393"/>
        <v>5.9956875000000007</v>
      </c>
    </row>
    <row r="936" spans="1:38" ht="12.75">
      <c r="A936" s="89">
        <v>30</v>
      </c>
      <c r="B936" s="89">
        <v>58</v>
      </c>
      <c r="C936" s="96">
        <v>0.26500000000000001</v>
      </c>
      <c r="D936" s="96">
        <v>0.28999999999999998</v>
      </c>
      <c r="E936" s="97">
        <v>3.21</v>
      </c>
      <c r="F936" s="102">
        <f t="shared" si="398"/>
        <v>0.19414262109760042</v>
      </c>
      <c r="G936" s="89">
        <v>17.25</v>
      </c>
      <c r="H936" s="103">
        <f t="shared" si="380"/>
        <v>29.666666666666668</v>
      </c>
      <c r="I936" s="103">
        <f t="shared" si="381"/>
        <v>1.2037500000000001</v>
      </c>
      <c r="J936" s="89" t="s">
        <v>74</v>
      </c>
      <c r="K936" s="89">
        <v>1</v>
      </c>
      <c r="L936" s="105">
        <f t="shared" ref="L936:L947" si="399">SUM(M936:V936)</f>
        <v>3.21</v>
      </c>
      <c r="O936" s="89">
        <v>3.21</v>
      </c>
      <c r="X936" s="106">
        <f t="shared" ref="X936:X947" si="400">L936*VLOOKUP(J936,dimension,2,FALSE)*VLOOKUP(J936,dimension,3,FALSE)</f>
        <v>9.8867999999999994E-3</v>
      </c>
      <c r="Y936" s="106">
        <f t="shared" si="382"/>
        <v>0</v>
      </c>
      <c r="Z936" s="106">
        <f t="shared" si="383"/>
        <v>0</v>
      </c>
      <c r="AA936" s="106">
        <f t="shared" si="384"/>
        <v>8.0250000000000009E-3</v>
      </c>
      <c r="AB936" s="106">
        <f t="shared" si="385"/>
        <v>0</v>
      </c>
      <c r="AC936" s="106">
        <f t="shared" si="386"/>
        <v>0</v>
      </c>
      <c r="AD936" s="106">
        <f t="shared" si="387"/>
        <v>0</v>
      </c>
      <c r="AE936" s="106">
        <f t="shared" si="388"/>
        <v>0</v>
      </c>
      <c r="AF936" s="172">
        <f t="shared" si="394"/>
        <v>8.0250000000000009E-3</v>
      </c>
      <c r="AG936" s="106">
        <f t="shared" si="389"/>
        <v>0</v>
      </c>
      <c r="AH936" s="106">
        <f t="shared" si="390"/>
        <v>0</v>
      </c>
      <c r="AI936" s="106">
        <f t="shared" si="391"/>
        <v>0</v>
      </c>
      <c r="AJ936" s="106">
        <f t="shared" si="392"/>
        <v>0</v>
      </c>
      <c r="AK936" s="106">
        <f t="shared" ref="AK936:AK947" si="401">L936*VLOOKUP(J936,dimension,4,FALSE)*VLOOKUP(J936,dimension,5,FALSE)</f>
        <v>8.0250000000000009E-3</v>
      </c>
      <c r="AL936" s="107">
        <f t="shared" si="393"/>
        <v>6.8613750000000007</v>
      </c>
    </row>
    <row r="937" spans="1:38" ht="12.75">
      <c r="A937" s="89">
        <v>30</v>
      </c>
      <c r="B937" s="89">
        <v>58</v>
      </c>
      <c r="C937" s="96">
        <v>0.26500000000000001</v>
      </c>
      <c r="D937" s="96">
        <v>0.28999999999999998</v>
      </c>
      <c r="E937" s="97">
        <v>3.21</v>
      </c>
      <c r="F937" s="102">
        <f t="shared" si="398"/>
        <v>0.19414262109760042</v>
      </c>
      <c r="G937" s="89">
        <v>17.25</v>
      </c>
      <c r="H937" s="103">
        <f t="shared" si="380"/>
        <v>29.666666666666668</v>
      </c>
      <c r="I937" s="103">
        <f t="shared" si="381"/>
        <v>1.1325000000000003</v>
      </c>
      <c r="J937" s="89" t="s">
        <v>74</v>
      </c>
      <c r="K937" s="89">
        <v>2</v>
      </c>
      <c r="L937" s="105">
        <f t="shared" si="399"/>
        <v>3.21</v>
      </c>
      <c r="O937" s="89">
        <v>3.02</v>
      </c>
      <c r="R937" s="89">
        <v>0.19</v>
      </c>
      <c r="X937" s="106">
        <f t="shared" si="400"/>
        <v>9.8867999999999994E-3</v>
      </c>
      <c r="Y937" s="106">
        <f t="shared" si="382"/>
        <v>0</v>
      </c>
      <c r="Z937" s="106">
        <f t="shared" si="383"/>
        <v>0</v>
      </c>
      <c r="AA937" s="106">
        <f t="shared" si="384"/>
        <v>7.5500000000000012E-3</v>
      </c>
      <c r="AB937" s="106">
        <f t="shared" si="385"/>
        <v>0</v>
      </c>
      <c r="AC937" s="106">
        <f t="shared" si="386"/>
        <v>0</v>
      </c>
      <c r="AD937" s="106">
        <f t="shared" si="387"/>
        <v>0</v>
      </c>
      <c r="AE937" s="106">
        <f t="shared" si="388"/>
        <v>0</v>
      </c>
      <c r="AF937" s="172">
        <f t="shared" si="394"/>
        <v>7.5500000000000012E-3</v>
      </c>
      <c r="AG937" s="106">
        <f t="shared" si="389"/>
        <v>0</v>
      </c>
      <c r="AH937" s="106">
        <f t="shared" si="390"/>
        <v>4.7500000000000011E-4</v>
      </c>
      <c r="AI937" s="106">
        <f t="shared" si="391"/>
        <v>0</v>
      </c>
      <c r="AJ937" s="106">
        <f t="shared" si="392"/>
        <v>0</v>
      </c>
      <c r="AK937" s="106">
        <f t="shared" si="401"/>
        <v>8.0250000000000009E-3</v>
      </c>
      <c r="AL937" s="107">
        <f t="shared" si="393"/>
        <v>6.4552500000000004</v>
      </c>
    </row>
    <row r="938" spans="1:38" ht="12.75">
      <c r="A938" s="89">
        <v>30</v>
      </c>
      <c r="B938" s="89">
        <v>58</v>
      </c>
      <c r="C938" s="96">
        <v>0.26500000000000001</v>
      </c>
      <c r="D938" s="96">
        <v>0.28999999999999998</v>
      </c>
      <c r="E938" s="97">
        <v>3.21</v>
      </c>
      <c r="F938" s="102">
        <f t="shared" si="398"/>
        <v>0.19414262109760042</v>
      </c>
      <c r="G938" s="89">
        <v>17.25</v>
      </c>
      <c r="H938" s="103">
        <f t="shared" si="380"/>
        <v>29.666666666666668</v>
      </c>
      <c r="I938" s="103">
        <f t="shared" si="381"/>
        <v>0.97125000000000006</v>
      </c>
      <c r="J938" s="89" t="s">
        <v>74</v>
      </c>
      <c r="K938" s="89">
        <v>3</v>
      </c>
      <c r="L938" s="105">
        <f t="shared" si="399"/>
        <v>2.98</v>
      </c>
      <c r="M938" s="89">
        <v>2.59</v>
      </c>
      <c r="Q938" s="89">
        <v>0.31</v>
      </c>
      <c r="R938" s="89">
        <v>0.08</v>
      </c>
      <c r="X938" s="106">
        <f t="shared" si="400"/>
        <v>9.1783999999999998E-3</v>
      </c>
      <c r="Y938" s="106">
        <f t="shared" si="382"/>
        <v>6.4750000000000007E-3</v>
      </c>
      <c r="Z938" s="106">
        <f t="shared" si="383"/>
        <v>0</v>
      </c>
      <c r="AA938" s="106">
        <f t="shared" si="384"/>
        <v>0</v>
      </c>
      <c r="AB938" s="106">
        <f t="shared" si="385"/>
        <v>0</v>
      </c>
      <c r="AC938" s="106">
        <f t="shared" si="386"/>
        <v>0</v>
      </c>
      <c r="AD938" s="106">
        <f t="shared" si="387"/>
        <v>0</v>
      </c>
      <c r="AE938" s="106">
        <f t="shared" si="388"/>
        <v>0</v>
      </c>
      <c r="AF938" s="172">
        <f t="shared" si="394"/>
        <v>6.4750000000000007E-3</v>
      </c>
      <c r="AG938" s="106">
        <f t="shared" si="389"/>
        <v>7.7500000000000008E-4</v>
      </c>
      <c r="AH938" s="106">
        <f t="shared" si="390"/>
        <v>2.0000000000000001E-4</v>
      </c>
      <c r="AI938" s="106">
        <f t="shared" si="391"/>
        <v>0</v>
      </c>
      <c r="AJ938" s="106">
        <f t="shared" si="392"/>
        <v>0</v>
      </c>
      <c r="AK938" s="106">
        <f t="shared" si="401"/>
        <v>7.45E-3</v>
      </c>
      <c r="AL938" s="107">
        <f t="shared" si="393"/>
        <v>6.2354249999999993</v>
      </c>
    </row>
    <row r="939" spans="1:38" ht="12.75">
      <c r="A939" s="89">
        <v>30</v>
      </c>
      <c r="B939" s="89">
        <v>58</v>
      </c>
      <c r="C939" s="96">
        <v>0.26500000000000001</v>
      </c>
      <c r="D939" s="96">
        <v>0.28999999999999998</v>
      </c>
      <c r="E939" s="97">
        <v>3.21</v>
      </c>
      <c r="F939" s="102">
        <f t="shared" si="398"/>
        <v>0.19414262109760042</v>
      </c>
      <c r="G939" s="89">
        <v>17.25</v>
      </c>
      <c r="H939" s="103">
        <f t="shared" si="380"/>
        <v>29.666666666666668</v>
      </c>
      <c r="I939" s="103">
        <f t="shared" si="381"/>
        <v>0.9750000000000002</v>
      </c>
      <c r="J939" s="89" t="s">
        <v>74</v>
      </c>
      <c r="K939" s="89">
        <v>4</v>
      </c>
      <c r="L939" s="105">
        <f t="shared" si="399"/>
        <v>3</v>
      </c>
      <c r="Q939" s="89">
        <v>0.27</v>
      </c>
      <c r="R939" s="89">
        <v>0.13</v>
      </c>
      <c r="U939" s="89">
        <v>0.4</v>
      </c>
      <c r="V939" s="89">
        <v>2.2000000000000002</v>
      </c>
      <c r="X939" s="106">
        <f t="shared" si="400"/>
        <v>9.2399999999999999E-3</v>
      </c>
      <c r="Y939" s="106">
        <f t="shared" si="382"/>
        <v>0</v>
      </c>
      <c r="Z939" s="106">
        <f t="shared" si="383"/>
        <v>0</v>
      </c>
      <c r="AA939" s="106">
        <f t="shared" si="384"/>
        <v>0</v>
      </c>
      <c r="AB939" s="106">
        <f t="shared" si="385"/>
        <v>0</v>
      </c>
      <c r="AC939" s="106">
        <f t="shared" si="386"/>
        <v>1.0000000000000002E-3</v>
      </c>
      <c r="AD939" s="106">
        <f t="shared" si="387"/>
        <v>5.5000000000000014E-3</v>
      </c>
      <c r="AE939" s="106">
        <f t="shared" si="388"/>
        <v>0</v>
      </c>
      <c r="AF939" s="172">
        <f t="shared" si="394"/>
        <v>6.5000000000000014E-3</v>
      </c>
      <c r="AG939" s="106">
        <f t="shared" si="389"/>
        <v>6.7500000000000014E-4</v>
      </c>
      <c r="AH939" s="106">
        <f t="shared" si="390"/>
        <v>3.2500000000000004E-4</v>
      </c>
      <c r="AI939" s="106">
        <f t="shared" si="391"/>
        <v>0</v>
      </c>
      <c r="AJ939" s="106">
        <f t="shared" si="392"/>
        <v>0</v>
      </c>
      <c r="AK939" s="106">
        <f t="shared" si="401"/>
        <v>7.5000000000000015E-3</v>
      </c>
      <c r="AL939" s="107">
        <f t="shared" si="393"/>
        <v>4.7835000000000001</v>
      </c>
    </row>
    <row r="940" spans="1:38" ht="12.75">
      <c r="A940" s="89">
        <v>30</v>
      </c>
      <c r="B940" s="89">
        <v>58</v>
      </c>
      <c r="C940" s="96">
        <v>0.26500000000000001</v>
      </c>
      <c r="D940" s="96">
        <v>0.28999999999999998</v>
      </c>
      <c r="E940" s="97">
        <v>3.21</v>
      </c>
      <c r="F940" s="102">
        <f t="shared" si="398"/>
        <v>0.19414262109760042</v>
      </c>
      <c r="G940" s="89">
        <v>17.25</v>
      </c>
      <c r="H940" s="103">
        <f t="shared" si="380"/>
        <v>29.666666666666668</v>
      </c>
      <c r="I940" s="103">
        <f t="shared" si="381"/>
        <v>0.66656249999999995</v>
      </c>
      <c r="J940" s="89" t="s">
        <v>77</v>
      </c>
      <c r="K940" s="89">
        <v>1</v>
      </c>
      <c r="L940" s="105">
        <f t="shared" si="399"/>
        <v>3.21</v>
      </c>
      <c r="M940" s="89">
        <v>0.96</v>
      </c>
      <c r="O940" s="89">
        <v>1.41</v>
      </c>
      <c r="Q940" s="89">
        <v>0.6</v>
      </c>
      <c r="R940" s="89">
        <v>0.24</v>
      </c>
      <c r="W940" s="89" t="s">
        <v>106</v>
      </c>
      <c r="X940" s="106">
        <f t="shared" si="400"/>
        <v>7.4600400000000002E-3</v>
      </c>
      <c r="Y940" s="106">
        <f t="shared" si="382"/>
        <v>1.8E-3</v>
      </c>
      <c r="Z940" s="106">
        <f t="shared" si="383"/>
        <v>0</v>
      </c>
      <c r="AA940" s="106">
        <f t="shared" si="384"/>
        <v>2.6437499999999998E-3</v>
      </c>
      <c r="AB940" s="106">
        <f t="shared" si="385"/>
        <v>0</v>
      </c>
      <c r="AC940" s="106">
        <f t="shared" si="386"/>
        <v>0</v>
      </c>
      <c r="AD940" s="106">
        <f t="shared" si="387"/>
        <v>0</v>
      </c>
      <c r="AE940" s="106">
        <f t="shared" si="388"/>
        <v>0</v>
      </c>
      <c r="AF940" s="172">
        <f t="shared" si="394"/>
        <v>4.4437499999999998E-3</v>
      </c>
      <c r="AG940" s="106">
        <f t="shared" si="389"/>
        <v>1.1249999999999999E-3</v>
      </c>
      <c r="AH940" s="106">
        <f t="shared" si="390"/>
        <v>4.4999999999999999E-4</v>
      </c>
      <c r="AI940" s="106">
        <f t="shared" si="391"/>
        <v>0</v>
      </c>
      <c r="AJ940" s="106">
        <f t="shared" si="392"/>
        <v>0</v>
      </c>
      <c r="AK940" s="106">
        <f t="shared" si="401"/>
        <v>6.0187499999999998E-3</v>
      </c>
      <c r="AL940" s="107">
        <f t="shared" si="393"/>
        <v>3.9722062500000002</v>
      </c>
    </row>
    <row r="941" spans="1:38" ht="12.75">
      <c r="A941" s="89">
        <v>30</v>
      </c>
      <c r="B941" s="89">
        <v>58</v>
      </c>
      <c r="C941" s="96">
        <v>0.26500000000000001</v>
      </c>
      <c r="D941" s="96">
        <v>0.28999999999999998</v>
      </c>
      <c r="E941" s="97">
        <v>3.21</v>
      </c>
      <c r="F941" s="102">
        <f t="shared" si="398"/>
        <v>0.19414262109760042</v>
      </c>
      <c r="G941" s="89">
        <v>17.25</v>
      </c>
      <c r="H941" s="103">
        <f t="shared" si="380"/>
        <v>29.666666666666668</v>
      </c>
      <c r="I941" s="103">
        <f t="shared" si="381"/>
        <v>0.90281250000000002</v>
      </c>
      <c r="J941" s="89" t="s">
        <v>77</v>
      </c>
      <c r="K941" s="89">
        <v>2</v>
      </c>
      <c r="L941" s="105">
        <f t="shared" si="399"/>
        <v>3.21</v>
      </c>
      <c r="M941" s="89">
        <v>3.21</v>
      </c>
      <c r="X941" s="106">
        <f t="shared" si="400"/>
        <v>7.4600400000000002E-3</v>
      </c>
      <c r="Y941" s="106">
        <f t="shared" si="382"/>
        <v>6.0187499999999998E-3</v>
      </c>
      <c r="Z941" s="106">
        <f t="shared" si="383"/>
        <v>0</v>
      </c>
      <c r="AA941" s="106">
        <f t="shared" si="384"/>
        <v>0</v>
      </c>
      <c r="AB941" s="106">
        <f t="shared" si="385"/>
        <v>0</v>
      </c>
      <c r="AC941" s="106">
        <f t="shared" si="386"/>
        <v>0</v>
      </c>
      <c r="AD941" s="106">
        <f t="shared" si="387"/>
        <v>0</v>
      </c>
      <c r="AE941" s="106">
        <f t="shared" si="388"/>
        <v>0</v>
      </c>
      <c r="AF941" s="172">
        <f t="shared" si="394"/>
        <v>6.0187499999999998E-3</v>
      </c>
      <c r="AG941" s="106">
        <f t="shared" si="389"/>
        <v>0</v>
      </c>
      <c r="AH941" s="106">
        <f t="shared" si="390"/>
        <v>0</v>
      </c>
      <c r="AI941" s="106">
        <f t="shared" si="391"/>
        <v>0</v>
      </c>
      <c r="AJ941" s="106">
        <f t="shared" si="392"/>
        <v>0</v>
      </c>
      <c r="AK941" s="106">
        <f t="shared" si="401"/>
        <v>6.0187499999999998E-3</v>
      </c>
      <c r="AL941" s="107">
        <f t="shared" si="393"/>
        <v>5.7238312499999999</v>
      </c>
    </row>
    <row r="942" spans="1:38" ht="12.75">
      <c r="A942" s="89">
        <v>30</v>
      </c>
      <c r="B942" s="89">
        <v>58</v>
      </c>
      <c r="C942" s="96">
        <v>0.26500000000000001</v>
      </c>
      <c r="D942" s="96">
        <v>0.28999999999999998</v>
      </c>
      <c r="E942" s="97">
        <v>3.21</v>
      </c>
      <c r="F942" s="102">
        <f t="shared" si="398"/>
        <v>0.19414262109760042</v>
      </c>
      <c r="G942" s="89">
        <v>17.25</v>
      </c>
      <c r="H942" s="103">
        <f t="shared" si="380"/>
        <v>29.666666666666668</v>
      </c>
      <c r="I942" s="103">
        <f t="shared" si="381"/>
        <v>0.83531250000000001</v>
      </c>
      <c r="J942" s="89" t="s">
        <v>77</v>
      </c>
      <c r="K942" s="89">
        <v>3</v>
      </c>
      <c r="L942" s="105">
        <f t="shared" si="399"/>
        <v>3.21</v>
      </c>
      <c r="M942" s="89">
        <v>1.82</v>
      </c>
      <c r="N942" s="89">
        <v>1.1499999999999999</v>
      </c>
      <c r="Q942" s="89">
        <v>0.24</v>
      </c>
      <c r="X942" s="106">
        <f t="shared" si="400"/>
        <v>7.4600400000000002E-3</v>
      </c>
      <c r="Y942" s="106">
        <f t="shared" si="382"/>
        <v>3.4125000000000002E-3</v>
      </c>
      <c r="Z942" s="106">
        <f t="shared" si="383"/>
        <v>2.1562499999999997E-3</v>
      </c>
      <c r="AA942" s="106">
        <f t="shared" si="384"/>
        <v>0</v>
      </c>
      <c r="AB942" s="106">
        <f t="shared" si="385"/>
        <v>0</v>
      </c>
      <c r="AC942" s="106">
        <f t="shared" si="386"/>
        <v>0</v>
      </c>
      <c r="AD942" s="106">
        <f t="shared" si="387"/>
        <v>0</v>
      </c>
      <c r="AE942" s="106">
        <f t="shared" si="388"/>
        <v>0</v>
      </c>
      <c r="AF942" s="172">
        <f t="shared" si="394"/>
        <v>5.5687499999999999E-3</v>
      </c>
      <c r="AG942" s="106">
        <f t="shared" si="389"/>
        <v>4.4999999999999999E-4</v>
      </c>
      <c r="AH942" s="106">
        <f t="shared" si="390"/>
        <v>0</v>
      </c>
      <c r="AI942" s="106">
        <f t="shared" si="391"/>
        <v>0</v>
      </c>
      <c r="AJ942" s="106">
        <f t="shared" si="392"/>
        <v>0</v>
      </c>
      <c r="AK942" s="106">
        <f t="shared" si="401"/>
        <v>6.0187499999999998E-3</v>
      </c>
      <c r="AL942" s="107">
        <f t="shared" si="393"/>
        <v>5.2958812500000008</v>
      </c>
    </row>
    <row r="943" spans="1:38" ht="12.75">
      <c r="A943" s="89">
        <v>30</v>
      </c>
      <c r="B943" s="89">
        <v>58</v>
      </c>
      <c r="C943" s="96">
        <v>0.26500000000000001</v>
      </c>
      <c r="D943" s="96">
        <v>0.28999999999999998</v>
      </c>
      <c r="E943" s="97">
        <v>3.21</v>
      </c>
      <c r="F943" s="102">
        <f t="shared" si="398"/>
        <v>0.19414262109760042</v>
      </c>
      <c r="G943" s="89">
        <v>17.25</v>
      </c>
      <c r="H943" s="103">
        <f t="shared" si="380"/>
        <v>29.666666666666668</v>
      </c>
      <c r="I943" s="103">
        <f t="shared" si="381"/>
        <v>0.78750000000000009</v>
      </c>
      <c r="J943" s="89" t="s">
        <v>77</v>
      </c>
      <c r="K943" s="89">
        <v>4</v>
      </c>
      <c r="L943" s="105">
        <f t="shared" si="399"/>
        <v>3.2100000000000004</v>
      </c>
      <c r="M943" s="89">
        <v>2.16</v>
      </c>
      <c r="Q943" s="89">
        <v>0.41</v>
      </c>
      <c r="V943" s="89">
        <v>0.64</v>
      </c>
      <c r="X943" s="106">
        <f t="shared" si="400"/>
        <v>7.460040000000002E-3</v>
      </c>
      <c r="Y943" s="106">
        <f t="shared" si="382"/>
        <v>4.0500000000000006E-3</v>
      </c>
      <c r="Z943" s="106">
        <f t="shared" si="383"/>
        <v>0</v>
      </c>
      <c r="AA943" s="106">
        <f t="shared" si="384"/>
        <v>0</v>
      </c>
      <c r="AB943" s="106">
        <f t="shared" si="385"/>
        <v>0</v>
      </c>
      <c r="AC943" s="106">
        <f t="shared" si="386"/>
        <v>0</v>
      </c>
      <c r="AD943" s="106">
        <f t="shared" si="387"/>
        <v>1.1999999999999999E-3</v>
      </c>
      <c r="AE943" s="106">
        <f t="shared" si="388"/>
        <v>0</v>
      </c>
      <c r="AF943" s="172">
        <f t="shared" si="394"/>
        <v>5.2500000000000003E-3</v>
      </c>
      <c r="AG943" s="106">
        <f t="shared" si="389"/>
        <v>7.6875000000000001E-4</v>
      </c>
      <c r="AH943" s="106">
        <f t="shared" si="390"/>
        <v>0</v>
      </c>
      <c r="AI943" s="106">
        <f t="shared" si="391"/>
        <v>0</v>
      </c>
      <c r="AJ943" s="106">
        <f t="shared" si="392"/>
        <v>0</v>
      </c>
      <c r="AK943" s="106">
        <f t="shared" si="401"/>
        <v>6.0187500000000007E-3</v>
      </c>
      <c r="AL943" s="107">
        <f t="shared" si="393"/>
        <v>4.7623500000000005</v>
      </c>
    </row>
    <row r="944" spans="1:38" ht="12.75">
      <c r="A944" s="89">
        <v>30</v>
      </c>
      <c r="B944" s="89">
        <v>58</v>
      </c>
      <c r="C944" s="96">
        <v>0.26500000000000001</v>
      </c>
      <c r="D944" s="96">
        <v>0.28999999999999998</v>
      </c>
      <c r="E944" s="97">
        <v>3.21</v>
      </c>
      <c r="F944" s="102">
        <f t="shared" si="398"/>
        <v>0.19414262109760042</v>
      </c>
      <c r="G944" s="89">
        <v>17.25</v>
      </c>
      <c r="H944" s="103">
        <f t="shared" si="380"/>
        <v>29.666666666666668</v>
      </c>
      <c r="I944" s="103">
        <f t="shared" si="381"/>
        <v>1.2037500000000001</v>
      </c>
      <c r="J944" s="89" t="s">
        <v>78</v>
      </c>
      <c r="K944" s="89">
        <v>1</v>
      </c>
      <c r="L944" s="105">
        <f t="shared" si="399"/>
        <v>3.21</v>
      </c>
      <c r="M944" s="89">
        <v>3.21</v>
      </c>
      <c r="X944" s="106">
        <f t="shared" si="400"/>
        <v>9.0136799999999996E-3</v>
      </c>
      <c r="Y944" s="106">
        <f t="shared" si="382"/>
        <v>8.0250000000000009E-3</v>
      </c>
      <c r="Z944" s="106">
        <f t="shared" si="383"/>
        <v>0</v>
      </c>
      <c r="AA944" s="106">
        <f t="shared" si="384"/>
        <v>0</v>
      </c>
      <c r="AB944" s="106">
        <f t="shared" si="385"/>
        <v>0</v>
      </c>
      <c r="AC944" s="106">
        <f t="shared" si="386"/>
        <v>0</v>
      </c>
      <c r="AD944" s="106">
        <f t="shared" si="387"/>
        <v>0</v>
      </c>
      <c r="AE944" s="106">
        <f t="shared" si="388"/>
        <v>0</v>
      </c>
      <c r="AF944" s="172">
        <f t="shared" si="394"/>
        <v>8.0250000000000009E-3</v>
      </c>
      <c r="AG944" s="106">
        <f t="shared" si="389"/>
        <v>0</v>
      </c>
      <c r="AH944" s="106">
        <f t="shared" si="390"/>
        <v>0</v>
      </c>
      <c r="AI944" s="106">
        <f t="shared" si="391"/>
        <v>0</v>
      </c>
      <c r="AJ944" s="106">
        <f t="shared" si="392"/>
        <v>0</v>
      </c>
      <c r="AK944" s="106">
        <f t="shared" si="401"/>
        <v>8.0250000000000009E-3</v>
      </c>
      <c r="AL944" s="107">
        <f t="shared" si="393"/>
        <v>7.7280749999999987</v>
      </c>
    </row>
    <row r="945" spans="1:40" ht="12.75">
      <c r="A945" s="89">
        <v>30</v>
      </c>
      <c r="B945" s="89">
        <v>58</v>
      </c>
      <c r="C945" s="96">
        <v>0.26500000000000001</v>
      </c>
      <c r="D945" s="96">
        <v>0.28999999999999998</v>
      </c>
      <c r="E945" s="97">
        <v>3.21</v>
      </c>
      <c r="F945" s="102">
        <f t="shared" si="398"/>
        <v>0.19414262109760042</v>
      </c>
      <c r="G945" s="89">
        <v>17.25</v>
      </c>
      <c r="H945" s="103">
        <f t="shared" si="380"/>
        <v>29.666666666666668</v>
      </c>
      <c r="I945" s="103">
        <f t="shared" si="381"/>
        <v>1.00875</v>
      </c>
      <c r="J945" s="89" t="s">
        <v>78</v>
      </c>
      <c r="K945" s="89">
        <v>2</v>
      </c>
      <c r="L945" s="105">
        <f t="shared" si="399"/>
        <v>3.21</v>
      </c>
      <c r="M945" s="89">
        <v>2.69</v>
      </c>
      <c r="Q945" s="89">
        <v>0.52</v>
      </c>
      <c r="X945" s="106">
        <f t="shared" si="400"/>
        <v>9.0136799999999996E-3</v>
      </c>
      <c r="Y945" s="106">
        <f t="shared" si="382"/>
        <v>6.7250000000000009E-3</v>
      </c>
      <c r="Z945" s="106">
        <f t="shared" si="383"/>
        <v>0</v>
      </c>
      <c r="AA945" s="106">
        <f t="shared" si="384"/>
        <v>0</v>
      </c>
      <c r="AB945" s="106">
        <f t="shared" si="385"/>
        <v>0</v>
      </c>
      <c r="AC945" s="106">
        <f t="shared" si="386"/>
        <v>0</v>
      </c>
      <c r="AD945" s="106">
        <f t="shared" si="387"/>
        <v>0</v>
      </c>
      <c r="AE945" s="106">
        <f t="shared" si="388"/>
        <v>0</v>
      </c>
      <c r="AF945" s="172">
        <f t="shared" si="394"/>
        <v>6.7250000000000009E-3</v>
      </c>
      <c r="AG945" s="106">
        <f t="shared" si="389"/>
        <v>1.3000000000000002E-3</v>
      </c>
      <c r="AH945" s="106">
        <f t="shared" si="390"/>
        <v>0</v>
      </c>
      <c r="AI945" s="106">
        <f t="shared" si="391"/>
        <v>0</v>
      </c>
      <c r="AJ945" s="106">
        <f t="shared" si="392"/>
        <v>0</v>
      </c>
      <c r="AK945" s="106">
        <f t="shared" si="401"/>
        <v>8.0250000000000009E-3</v>
      </c>
      <c r="AL945" s="107">
        <f t="shared" si="393"/>
        <v>6.4761749999999996</v>
      </c>
    </row>
    <row r="946" spans="1:40" ht="12.75">
      <c r="A946" s="89">
        <v>30</v>
      </c>
      <c r="B946" s="89">
        <v>58</v>
      </c>
      <c r="C946" s="96">
        <v>0.26500000000000001</v>
      </c>
      <c r="D946" s="96">
        <v>0.28999999999999998</v>
      </c>
      <c r="E946" s="97">
        <v>3.21</v>
      </c>
      <c r="F946" s="102">
        <f t="shared" si="398"/>
        <v>0.19414262109760042</v>
      </c>
      <c r="G946" s="89">
        <v>17.25</v>
      </c>
      <c r="H946" s="103">
        <f t="shared" si="380"/>
        <v>29.666666666666668</v>
      </c>
      <c r="I946" s="103">
        <f t="shared" si="381"/>
        <v>1.2037500000000001</v>
      </c>
      <c r="J946" s="89" t="s">
        <v>78</v>
      </c>
      <c r="K946" s="89">
        <v>3</v>
      </c>
      <c r="L946" s="105">
        <f t="shared" si="399"/>
        <v>3.21</v>
      </c>
      <c r="M946" s="89">
        <v>3.21</v>
      </c>
      <c r="X946" s="106">
        <f t="shared" si="400"/>
        <v>9.0136799999999996E-3</v>
      </c>
      <c r="Y946" s="106">
        <f t="shared" si="382"/>
        <v>8.0250000000000009E-3</v>
      </c>
      <c r="Z946" s="106">
        <f t="shared" si="383"/>
        <v>0</v>
      </c>
      <c r="AA946" s="106">
        <f t="shared" si="384"/>
        <v>0</v>
      </c>
      <c r="AB946" s="106">
        <f t="shared" si="385"/>
        <v>0</v>
      </c>
      <c r="AC946" s="106">
        <f t="shared" si="386"/>
        <v>0</v>
      </c>
      <c r="AD946" s="106">
        <f t="shared" si="387"/>
        <v>0</v>
      </c>
      <c r="AE946" s="106">
        <f t="shared" si="388"/>
        <v>0</v>
      </c>
      <c r="AF946" s="172">
        <f t="shared" si="394"/>
        <v>8.0250000000000009E-3</v>
      </c>
      <c r="AG946" s="106">
        <f t="shared" si="389"/>
        <v>0</v>
      </c>
      <c r="AH946" s="106">
        <f t="shared" si="390"/>
        <v>0</v>
      </c>
      <c r="AI946" s="106">
        <f t="shared" si="391"/>
        <v>0</v>
      </c>
      <c r="AJ946" s="106">
        <f t="shared" si="392"/>
        <v>0</v>
      </c>
      <c r="AK946" s="106">
        <f t="shared" si="401"/>
        <v>8.0250000000000009E-3</v>
      </c>
      <c r="AL946" s="107">
        <f t="shared" si="393"/>
        <v>7.7280749999999987</v>
      </c>
    </row>
    <row r="947" spans="1:40" ht="12.75">
      <c r="A947" s="89">
        <v>30</v>
      </c>
      <c r="B947" s="89">
        <v>58</v>
      </c>
      <c r="C947" s="96">
        <v>0.26500000000000001</v>
      </c>
      <c r="D947" s="96">
        <v>0.28999999999999998</v>
      </c>
      <c r="E947" s="97">
        <v>3.21</v>
      </c>
      <c r="F947" s="102">
        <f t="shared" si="398"/>
        <v>0.19414262109760042</v>
      </c>
      <c r="G947" s="89">
        <v>17.25</v>
      </c>
      <c r="H947" s="103">
        <f t="shared" si="380"/>
        <v>29.666666666666668</v>
      </c>
      <c r="I947" s="103">
        <f t="shared" si="381"/>
        <v>1.0425</v>
      </c>
      <c r="J947" s="89" t="s">
        <v>78</v>
      </c>
      <c r="K947" s="89">
        <v>4</v>
      </c>
      <c r="L947" s="105">
        <f t="shared" si="399"/>
        <v>2.78</v>
      </c>
      <c r="M947" s="89">
        <v>2.78</v>
      </c>
      <c r="X947" s="106">
        <f t="shared" si="400"/>
        <v>7.8062399999999999E-3</v>
      </c>
      <c r="Y947" s="106">
        <f t="shared" si="382"/>
        <v>6.9499999999999996E-3</v>
      </c>
      <c r="Z947" s="106">
        <f t="shared" si="383"/>
        <v>0</v>
      </c>
      <c r="AA947" s="106">
        <f t="shared" si="384"/>
        <v>0</v>
      </c>
      <c r="AB947" s="106">
        <f t="shared" si="385"/>
        <v>0</v>
      </c>
      <c r="AC947" s="106">
        <f t="shared" si="386"/>
        <v>0</v>
      </c>
      <c r="AD947" s="106">
        <f t="shared" si="387"/>
        <v>0</v>
      </c>
      <c r="AE947" s="106">
        <f t="shared" si="388"/>
        <v>0</v>
      </c>
      <c r="AF947" s="172">
        <f t="shared" si="394"/>
        <v>6.9499999999999996E-3</v>
      </c>
      <c r="AG947" s="106">
        <f t="shared" si="389"/>
        <v>0</v>
      </c>
      <c r="AH947" s="106">
        <f t="shared" si="390"/>
        <v>0</v>
      </c>
      <c r="AI947" s="106">
        <f t="shared" si="391"/>
        <v>0</v>
      </c>
      <c r="AJ947" s="106">
        <f t="shared" si="392"/>
        <v>0</v>
      </c>
      <c r="AK947" s="106">
        <f t="shared" si="401"/>
        <v>6.9499999999999996E-3</v>
      </c>
      <c r="AL947" s="107">
        <f t="shared" si="393"/>
        <v>6.6928499999999991</v>
      </c>
    </row>
    <row r="948" spans="1:40" ht="12.75">
      <c r="A948" s="89">
        <v>30</v>
      </c>
      <c r="B948" s="89">
        <v>58</v>
      </c>
      <c r="C948" s="96">
        <v>0.26500000000000001</v>
      </c>
      <c r="D948" s="96">
        <v>0.28999999999999998</v>
      </c>
      <c r="E948" s="97">
        <v>3.21</v>
      </c>
      <c r="F948" s="102">
        <f t="shared" si="398"/>
        <v>0.19414262109760042</v>
      </c>
      <c r="G948" s="89">
        <v>17.25</v>
      </c>
      <c r="H948" s="103">
        <f t="shared" si="380"/>
        <v>29.666666666666668</v>
      </c>
      <c r="I948" s="103">
        <f t="shared" si="381"/>
        <v>0.81855</v>
      </c>
      <c r="J948" s="89" t="s">
        <v>79</v>
      </c>
      <c r="K948" s="89">
        <v>4</v>
      </c>
      <c r="L948" s="97">
        <v>3.21</v>
      </c>
      <c r="X948" s="106">
        <f>L948*VLOOKUP(J948,dimension,2,FALSE)*VLOOKUP(J948,dimension,3,FALSE)*K948</f>
        <v>6.8308800000000001E-3</v>
      </c>
      <c r="Y948" s="106">
        <f t="shared" si="382"/>
        <v>0</v>
      </c>
      <c r="Z948" s="106">
        <f t="shared" si="383"/>
        <v>0</v>
      </c>
      <c r="AA948" s="106">
        <f t="shared" si="384"/>
        <v>0</v>
      </c>
      <c r="AB948" s="106">
        <f t="shared" si="385"/>
        <v>0</v>
      </c>
      <c r="AC948" s="106">
        <f t="shared" si="386"/>
        <v>0</v>
      </c>
      <c r="AD948" s="106">
        <f t="shared" si="387"/>
        <v>0</v>
      </c>
      <c r="AE948" s="106">
        <f t="shared" si="388"/>
        <v>5.457E-3</v>
      </c>
      <c r="AF948" s="172">
        <f t="shared" si="394"/>
        <v>5.457E-3</v>
      </c>
      <c r="AG948" s="106">
        <f t="shared" si="389"/>
        <v>0</v>
      </c>
      <c r="AH948" s="106">
        <f t="shared" si="390"/>
        <v>0</v>
      </c>
      <c r="AI948" s="106">
        <f t="shared" si="391"/>
        <v>0</v>
      </c>
      <c r="AJ948" s="106">
        <f t="shared" si="392"/>
        <v>0</v>
      </c>
      <c r="AK948" s="106">
        <f>L948*VLOOKUP(J948,dimension,4,FALSE)*VLOOKUP(J948,dimension,5,FALSE)*K948</f>
        <v>5.4570000000000009E-3</v>
      </c>
      <c r="AL948" s="107">
        <f t="shared" si="393"/>
        <v>4.6657350000000006</v>
      </c>
    </row>
    <row r="949" spans="1:40" ht="12.75">
      <c r="A949" s="89">
        <v>30</v>
      </c>
      <c r="B949" s="89">
        <v>59</v>
      </c>
      <c r="C949" s="96">
        <v>0.28999999999999998</v>
      </c>
      <c r="D949" s="96">
        <v>0.33</v>
      </c>
      <c r="E949" s="97">
        <v>3.32</v>
      </c>
      <c r="F949" s="102">
        <f t="shared" si="398"/>
        <v>0.25058285482828269</v>
      </c>
      <c r="G949" s="89">
        <v>20.75</v>
      </c>
      <c r="H949" s="103">
        <f t="shared" si="380"/>
        <v>34.333333333333329</v>
      </c>
      <c r="I949" s="103">
        <f t="shared" si="381"/>
        <v>1.2000000000000002</v>
      </c>
      <c r="J949" s="89" t="s">
        <v>74</v>
      </c>
      <c r="K949" s="89">
        <v>1</v>
      </c>
      <c r="L949" s="105">
        <f t="shared" ref="L949:L962" si="402">SUM(M949:V949)</f>
        <v>3.2</v>
      </c>
      <c r="P949" s="89">
        <v>3.2</v>
      </c>
      <c r="X949" s="106">
        <f t="shared" ref="X949:X962" si="403">L949*VLOOKUP(J949,dimension,2,FALSE)*VLOOKUP(J949,dimension,3,FALSE)</f>
        <v>9.8560000000000019E-3</v>
      </c>
      <c r="Y949" s="106">
        <f t="shared" si="382"/>
        <v>0</v>
      </c>
      <c r="Z949" s="106">
        <f t="shared" si="383"/>
        <v>0</v>
      </c>
      <c r="AA949" s="106">
        <f t="shared" si="384"/>
        <v>0</v>
      </c>
      <c r="AB949" s="106">
        <f t="shared" si="385"/>
        <v>8.0000000000000019E-3</v>
      </c>
      <c r="AC949" s="106">
        <f t="shared" si="386"/>
        <v>0</v>
      </c>
      <c r="AD949" s="106">
        <f t="shared" si="387"/>
        <v>0</v>
      </c>
      <c r="AE949" s="106">
        <f t="shared" si="388"/>
        <v>0</v>
      </c>
      <c r="AF949" s="172">
        <f t="shared" si="394"/>
        <v>8.0000000000000019E-3</v>
      </c>
      <c r="AG949" s="106">
        <f t="shared" si="389"/>
        <v>0</v>
      </c>
      <c r="AH949" s="106">
        <f t="shared" si="390"/>
        <v>0</v>
      </c>
      <c r="AI949" s="106">
        <f t="shared" si="391"/>
        <v>0</v>
      </c>
      <c r="AJ949" s="106">
        <f t="shared" si="392"/>
        <v>0</v>
      </c>
      <c r="AK949" s="106">
        <f t="shared" ref="AK949:AK962" si="404">L949*VLOOKUP(J949,dimension,4,FALSE)*VLOOKUP(J949,dimension,5,FALSE)</f>
        <v>8.0000000000000019E-3</v>
      </c>
      <c r="AL949" s="107">
        <f t="shared" si="393"/>
        <v>6.5519999999999996</v>
      </c>
    </row>
    <row r="950" spans="1:40" ht="12.75">
      <c r="A950" s="89">
        <v>30</v>
      </c>
      <c r="B950" s="89">
        <v>59</v>
      </c>
      <c r="C950" s="96">
        <v>0.28999999999999998</v>
      </c>
      <c r="D950" s="96">
        <v>0.33</v>
      </c>
      <c r="E950" s="97">
        <v>3.32</v>
      </c>
      <c r="F950" s="102">
        <f t="shared" si="398"/>
        <v>0.25058285482828269</v>
      </c>
      <c r="G950" s="89">
        <v>20.75</v>
      </c>
      <c r="H950" s="103">
        <f t="shared" si="380"/>
        <v>34.333333333333329</v>
      </c>
      <c r="I950" s="103">
        <f t="shared" si="381"/>
        <v>0.97500000000000009</v>
      </c>
      <c r="J950" s="89" t="s">
        <v>74</v>
      </c>
      <c r="K950" s="89">
        <v>2</v>
      </c>
      <c r="L950" s="105">
        <f t="shared" si="402"/>
        <v>2.99</v>
      </c>
      <c r="M950" s="89">
        <v>2.6</v>
      </c>
      <c r="Q950" s="89">
        <v>0.39</v>
      </c>
      <c r="X950" s="106">
        <f t="shared" si="403"/>
        <v>9.2092000000000007E-3</v>
      </c>
      <c r="Y950" s="106">
        <f t="shared" si="382"/>
        <v>6.5000000000000006E-3</v>
      </c>
      <c r="Z950" s="106">
        <f t="shared" si="383"/>
        <v>0</v>
      </c>
      <c r="AA950" s="106">
        <f t="shared" si="384"/>
        <v>0</v>
      </c>
      <c r="AB950" s="106">
        <f t="shared" si="385"/>
        <v>0</v>
      </c>
      <c r="AC950" s="106">
        <f t="shared" si="386"/>
        <v>0</v>
      </c>
      <c r="AD950" s="106">
        <f t="shared" si="387"/>
        <v>0</v>
      </c>
      <c r="AE950" s="106">
        <f t="shared" si="388"/>
        <v>0</v>
      </c>
      <c r="AF950" s="172">
        <f t="shared" si="394"/>
        <v>6.5000000000000006E-3</v>
      </c>
      <c r="AG950" s="106">
        <f t="shared" si="389"/>
        <v>9.7500000000000017E-4</v>
      </c>
      <c r="AH950" s="106">
        <f t="shared" si="390"/>
        <v>0</v>
      </c>
      <c r="AI950" s="106">
        <f t="shared" si="391"/>
        <v>0</v>
      </c>
      <c r="AJ950" s="106">
        <f t="shared" si="392"/>
        <v>0</v>
      </c>
      <c r="AK950" s="106">
        <f t="shared" si="404"/>
        <v>7.4750000000000016E-3</v>
      </c>
      <c r="AL950" s="107">
        <f t="shared" si="393"/>
        <v>6.2594999999999992</v>
      </c>
    </row>
    <row r="951" spans="1:40" ht="12.75">
      <c r="A951" s="89">
        <v>30</v>
      </c>
      <c r="B951" s="89">
        <v>59</v>
      </c>
      <c r="C951" s="96">
        <v>0.28999999999999998</v>
      </c>
      <c r="D951" s="96">
        <v>0.33</v>
      </c>
      <c r="E951" s="97">
        <v>3.32</v>
      </c>
      <c r="F951" s="102">
        <f t="shared" si="398"/>
        <v>0.25058285482828269</v>
      </c>
      <c r="G951" s="89">
        <v>20.75</v>
      </c>
      <c r="H951" s="103">
        <f t="shared" si="380"/>
        <v>34.333333333333329</v>
      </c>
      <c r="I951" s="103">
        <f t="shared" si="381"/>
        <v>1.0125000000000002</v>
      </c>
      <c r="J951" s="89" t="s">
        <v>74</v>
      </c>
      <c r="K951" s="89">
        <v>3</v>
      </c>
      <c r="L951" s="105">
        <f t="shared" si="402"/>
        <v>3.3200000000000003</v>
      </c>
      <c r="M951" s="89">
        <v>1.5</v>
      </c>
      <c r="P951" s="89">
        <v>1.2</v>
      </c>
      <c r="Q951" s="89">
        <v>0.52</v>
      </c>
      <c r="R951" s="89">
        <v>0.1</v>
      </c>
      <c r="X951" s="106">
        <f t="shared" si="403"/>
        <v>1.0225600000000001E-2</v>
      </c>
      <c r="Y951" s="106">
        <f t="shared" si="382"/>
        <v>3.7500000000000007E-3</v>
      </c>
      <c r="Z951" s="106">
        <f t="shared" si="383"/>
        <v>0</v>
      </c>
      <c r="AA951" s="106">
        <f t="shared" si="384"/>
        <v>0</v>
      </c>
      <c r="AB951" s="106">
        <f t="shared" si="385"/>
        <v>3.0000000000000001E-3</v>
      </c>
      <c r="AC951" s="106">
        <f t="shared" si="386"/>
        <v>0</v>
      </c>
      <c r="AD951" s="106">
        <f t="shared" si="387"/>
        <v>0</v>
      </c>
      <c r="AE951" s="106">
        <f t="shared" si="388"/>
        <v>0</v>
      </c>
      <c r="AF951" s="172">
        <f t="shared" si="394"/>
        <v>6.7500000000000008E-3</v>
      </c>
      <c r="AG951" s="106">
        <f t="shared" si="389"/>
        <v>1.3000000000000002E-3</v>
      </c>
      <c r="AH951" s="106">
        <f t="shared" si="390"/>
        <v>2.5000000000000006E-4</v>
      </c>
      <c r="AI951" s="106">
        <f t="shared" si="391"/>
        <v>0</v>
      </c>
      <c r="AJ951" s="106">
        <f t="shared" si="392"/>
        <v>0</v>
      </c>
      <c r="AK951" s="106">
        <f t="shared" si="404"/>
        <v>8.3000000000000018E-3</v>
      </c>
      <c r="AL951" s="107">
        <f t="shared" si="393"/>
        <v>6.068249999999999</v>
      </c>
      <c r="AM951" s="108"/>
      <c r="AN951" s="108"/>
    </row>
    <row r="952" spans="1:40" ht="12.75">
      <c r="A952" s="89">
        <v>30</v>
      </c>
      <c r="B952" s="89">
        <v>59</v>
      </c>
      <c r="C952" s="96">
        <v>0.28999999999999998</v>
      </c>
      <c r="D952" s="96">
        <v>0.33</v>
      </c>
      <c r="E952" s="97">
        <v>3.32</v>
      </c>
      <c r="F952" s="102">
        <f t="shared" si="398"/>
        <v>0.25058285482828269</v>
      </c>
      <c r="G952" s="89">
        <v>20.75</v>
      </c>
      <c r="H952" s="103">
        <f t="shared" si="380"/>
        <v>34.333333333333329</v>
      </c>
      <c r="I952" s="103">
        <f t="shared" si="381"/>
        <v>1.0050000000000001</v>
      </c>
      <c r="J952" s="89" t="s">
        <v>74</v>
      </c>
      <c r="K952" s="89">
        <v>4</v>
      </c>
      <c r="L952" s="105">
        <f t="shared" si="402"/>
        <v>3.04</v>
      </c>
      <c r="M952" s="89">
        <v>2.68</v>
      </c>
      <c r="Q952" s="89">
        <v>0.36</v>
      </c>
      <c r="X952" s="106">
        <f t="shared" si="403"/>
        <v>9.3632000000000003E-3</v>
      </c>
      <c r="Y952" s="106">
        <f t="shared" si="382"/>
        <v>6.7000000000000011E-3</v>
      </c>
      <c r="Z952" s="106">
        <f t="shared" si="383"/>
        <v>0</v>
      </c>
      <c r="AA952" s="106">
        <f t="shared" si="384"/>
        <v>0</v>
      </c>
      <c r="AB952" s="106">
        <f t="shared" si="385"/>
        <v>0</v>
      </c>
      <c r="AC952" s="106">
        <f t="shared" si="386"/>
        <v>0</v>
      </c>
      <c r="AD952" s="106">
        <f t="shared" si="387"/>
        <v>0</v>
      </c>
      <c r="AE952" s="106">
        <f t="shared" si="388"/>
        <v>0</v>
      </c>
      <c r="AF952" s="172">
        <f t="shared" si="394"/>
        <v>6.7000000000000011E-3</v>
      </c>
      <c r="AG952" s="106">
        <f t="shared" si="389"/>
        <v>8.9999999999999998E-4</v>
      </c>
      <c r="AH952" s="106">
        <f t="shared" si="390"/>
        <v>0</v>
      </c>
      <c r="AI952" s="106">
        <f t="shared" si="391"/>
        <v>0</v>
      </c>
      <c r="AJ952" s="106">
        <f t="shared" si="392"/>
        <v>0</v>
      </c>
      <c r="AK952" s="106">
        <f t="shared" si="404"/>
        <v>7.6000000000000017E-3</v>
      </c>
      <c r="AL952" s="107">
        <f t="shared" si="393"/>
        <v>6.4520999999999997</v>
      </c>
      <c r="AM952" s="108"/>
      <c r="AN952" s="108"/>
    </row>
    <row r="953" spans="1:40" ht="12.75">
      <c r="A953" s="89">
        <v>30</v>
      </c>
      <c r="B953" s="89">
        <v>59</v>
      </c>
      <c r="C953" s="96">
        <v>0.28999999999999998</v>
      </c>
      <c r="D953" s="96">
        <v>0.33</v>
      </c>
      <c r="E953" s="97">
        <v>3.32</v>
      </c>
      <c r="F953" s="102">
        <f t="shared" si="398"/>
        <v>0.25058285482828269</v>
      </c>
      <c r="G953" s="89">
        <v>20.75</v>
      </c>
      <c r="H953" s="103">
        <f t="shared" si="380"/>
        <v>34.333333333333329</v>
      </c>
      <c r="I953" s="103">
        <f t="shared" si="381"/>
        <v>0.83250000000000013</v>
      </c>
      <c r="J953" s="89" t="s">
        <v>74</v>
      </c>
      <c r="K953" s="89">
        <v>5</v>
      </c>
      <c r="L953" s="105">
        <f t="shared" si="402"/>
        <v>3.3200000000000003</v>
      </c>
      <c r="M953" s="89">
        <v>2.2200000000000002</v>
      </c>
      <c r="Q953" s="89">
        <v>0.84</v>
      </c>
      <c r="R953" s="89">
        <v>0.26</v>
      </c>
      <c r="W953" s="89" t="s">
        <v>110</v>
      </c>
      <c r="X953" s="106">
        <f t="shared" si="403"/>
        <v>1.0225600000000001E-2</v>
      </c>
      <c r="Y953" s="106">
        <f t="shared" si="382"/>
        <v>5.5500000000000011E-3</v>
      </c>
      <c r="Z953" s="106">
        <f t="shared" si="383"/>
        <v>0</v>
      </c>
      <c r="AA953" s="106">
        <f t="shared" si="384"/>
        <v>0</v>
      </c>
      <c r="AB953" s="106">
        <f t="shared" si="385"/>
        <v>0</v>
      </c>
      <c r="AC953" s="106">
        <f t="shared" si="386"/>
        <v>0</v>
      </c>
      <c r="AD953" s="106">
        <f t="shared" si="387"/>
        <v>0</v>
      </c>
      <c r="AE953" s="106">
        <f t="shared" si="388"/>
        <v>0</v>
      </c>
      <c r="AF953" s="172">
        <f t="shared" si="394"/>
        <v>5.5500000000000011E-3</v>
      </c>
      <c r="AG953" s="106">
        <f t="shared" si="389"/>
        <v>2.1000000000000003E-3</v>
      </c>
      <c r="AH953" s="106">
        <f t="shared" si="390"/>
        <v>6.5000000000000008E-4</v>
      </c>
      <c r="AI953" s="106">
        <f t="shared" si="391"/>
        <v>0</v>
      </c>
      <c r="AJ953" s="106">
        <f t="shared" si="392"/>
        <v>0</v>
      </c>
      <c r="AK953" s="106">
        <f t="shared" si="404"/>
        <v>8.3000000000000018E-3</v>
      </c>
      <c r="AL953" s="107">
        <f t="shared" si="393"/>
        <v>5.3446499999999997</v>
      </c>
      <c r="AM953" s="108"/>
      <c r="AN953" s="108"/>
    </row>
    <row r="954" spans="1:40" ht="12.75">
      <c r="A954" s="89">
        <v>30</v>
      </c>
      <c r="B954" s="89">
        <v>59</v>
      </c>
      <c r="C954" s="96">
        <v>0.28999999999999998</v>
      </c>
      <c r="D954" s="96">
        <v>0.33</v>
      </c>
      <c r="E954" s="97">
        <v>3.32</v>
      </c>
      <c r="F954" s="102">
        <f t="shared" si="398"/>
        <v>0.25058285482828269</v>
      </c>
      <c r="G954" s="89">
        <v>20.75</v>
      </c>
      <c r="H954" s="103">
        <f t="shared" si="380"/>
        <v>34.333333333333329</v>
      </c>
      <c r="I954" s="103">
        <f t="shared" si="381"/>
        <v>1.0987499999999999</v>
      </c>
      <c r="J954" s="89" t="s">
        <v>74</v>
      </c>
      <c r="K954" s="89">
        <v>6</v>
      </c>
      <c r="L954" s="105">
        <f t="shared" si="402"/>
        <v>3.3199999999999994</v>
      </c>
      <c r="M954" s="89">
        <v>2.23</v>
      </c>
      <c r="Q954" s="89">
        <v>0.24</v>
      </c>
      <c r="R954" s="89">
        <v>0.15</v>
      </c>
      <c r="V954" s="89">
        <v>0.7</v>
      </c>
      <c r="X954" s="106">
        <f t="shared" si="403"/>
        <v>1.0225599999999998E-2</v>
      </c>
      <c r="Y954" s="106">
        <f t="shared" si="382"/>
        <v>5.5750000000000001E-3</v>
      </c>
      <c r="Z954" s="106">
        <f t="shared" si="383"/>
        <v>0</v>
      </c>
      <c r="AA954" s="106">
        <f t="shared" si="384"/>
        <v>0</v>
      </c>
      <c r="AB954" s="106">
        <f t="shared" si="385"/>
        <v>0</v>
      </c>
      <c r="AC954" s="106">
        <f t="shared" si="386"/>
        <v>0</v>
      </c>
      <c r="AD954" s="106">
        <f t="shared" si="387"/>
        <v>1.7499999999999998E-3</v>
      </c>
      <c r="AE954" s="106">
        <f t="shared" si="388"/>
        <v>0</v>
      </c>
      <c r="AF954" s="172">
        <f t="shared" si="394"/>
        <v>7.3249999999999999E-3</v>
      </c>
      <c r="AG954" s="106">
        <f t="shared" si="389"/>
        <v>6.0000000000000006E-4</v>
      </c>
      <c r="AH954" s="106">
        <f t="shared" si="390"/>
        <v>3.7500000000000001E-4</v>
      </c>
      <c r="AI954" s="106">
        <f t="shared" si="391"/>
        <v>0</v>
      </c>
      <c r="AJ954" s="106">
        <f t="shared" si="392"/>
        <v>0</v>
      </c>
      <c r="AK954" s="106">
        <f t="shared" si="404"/>
        <v>8.3000000000000001E-3</v>
      </c>
      <c r="AL954" s="107">
        <f t="shared" si="393"/>
        <v>6.6759749999999993</v>
      </c>
    </row>
    <row r="955" spans="1:40" ht="12.75">
      <c r="A955" s="89">
        <v>30</v>
      </c>
      <c r="B955" s="89">
        <v>59</v>
      </c>
      <c r="C955" s="96">
        <v>0.28999999999999998</v>
      </c>
      <c r="D955" s="96">
        <v>0.33</v>
      </c>
      <c r="E955" s="97">
        <v>3.32</v>
      </c>
      <c r="F955" s="102">
        <f t="shared" si="398"/>
        <v>0.25058285482828269</v>
      </c>
      <c r="G955" s="89">
        <v>20.75</v>
      </c>
      <c r="H955" s="103">
        <f t="shared" si="380"/>
        <v>34.333333333333329</v>
      </c>
      <c r="I955" s="103">
        <f t="shared" si="381"/>
        <v>0.8381249999999999</v>
      </c>
      <c r="J955" s="89" t="s">
        <v>77</v>
      </c>
      <c r="K955" s="89">
        <v>1</v>
      </c>
      <c r="L955" s="105">
        <f t="shared" si="402"/>
        <v>3.32</v>
      </c>
      <c r="M955" s="89">
        <v>2.98</v>
      </c>
      <c r="Q955" s="89">
        <v>0.34</v>
      </c>
      <c r="X955" s="106">
        <f t="shared" si="403"/>
        <v>7.7156800000000008E-3</v>
      </c>
      <c r="Y955" s="106">
        <f t="shared" si="382"/>
        <v>5.5874999999999996E-3</v>
      </c>
      <c r="Z955" s="106">
        <f t="shared" si="383"/>
        <v>0</v>
      </c>
      <c r="AA955" s="106">
        <f t="shared" si="384"/>
        <v>0</v>
      </c>
      <c r="AB955" s="106">
        <f t="shared" si="385"/>
        <v>0</v>
      </c>
      <c r="AC955" s="106">
        <f t="shared" si="386"/>
        <v>0</v>
      </c>
      <c r="AD955" s="106">
        <f t="shared" si="387"/>
        <v>0</v>
      </c>
      <c r="AE955" s="106">
        <f t="shared" si="388"/>
        <v>0</v>
      </c>
      <c r="AF955" s="172">
        <f t="shared" si="394"/>
        <v>5.5874999999999996E-3</v>
      </c>
      <c r="AG955" s="106">
        <f t="shared" si="389"/>
        <v>6.3750000000000005E-4</v>
      </c>
      <c r="AH955" s="106">
        <f t="shared" si="390"/>
        <v>0</v>
      </c>
      <c r="AI955" s="106">
        <f t="shared" si="391"/>
        <v>0</v>
      </c>
      <c r="AJ955" s="106">
        <f t="shared" si="392"/>
        <v>0</v>
      </c>
      <c r="AK955" s="106">
        <f t="shared" si="404"/>
        <v>6.2250000000000005E-3</v>
      </c>
      <c r="AL955" s="107">
        <f t="shared" si="393"/>
        <v>5.3137125000000003</v>
      </c>
    </row>
    <row r="956" spans="1:40" ht="12.75">
      <c r="A956" s="89">
        <v>30</v>
      </c>
      <c r="B956" s="89">
        <v>59</v>
      </c>
      <c r="C956" s="96">
        <v>0.28999999999999998</v>
      </c>
      <c r="D956" s="96">
        <v>0.33</v>
      </c>
      <c r="E956" s="97">
        <v>3.32</v>
      </c>
      <c r="F956" s="102">
        <f t="shared" si="398"/>
        <v>0.25058285482828269</v>
      </c>
      <c r="G956" s="89">
        <v>20.75</v>
      </c>
      <c r="H956" s="103">
        <f t="shared" si="380"/>
        <v>34.333333333333329</v>
      </c>
      <c r="I956" s="103">
        <f t="shared" si="381"/>
        <v>0.82406249999999992</v>
      </c>
      <c r="J956" s="89" t="s">
        <v>77</v>
      </c>
      <c r="K956" s="89">
        <v>2</v>
      </c>
      <c r="L956" s="105">
        <f t="shared" si="402"/>
        <v>3.07</v>
      </c>
      <c r="M956" s="89">
        <v>1.03</v>
      </c>
      <c r="N956" s="89">
        <v>1.9</v>
      </c>
      <c r="Q956" s="89">
        <v>0.14000000000000001</v>
      </c>
      <c r="X956" s="106">
        <f t="shared" si="403"/>
        <v>7.13468E-3</v>
      </c>
      <c r="Y956" s="106">
        <f t="shared" si="382"/>
        <v>1.93125E-3</v>
      </c>
      <c r="Z956" s="106">
        <f t="shared" si="383"/>
        <v>3.5624999999999997E-3</v>
      </c>
      <c r="AA956" s="106">
        <f t="shared" si="384"/>
        <v>0</v>
      </c>
      <c r="AB956" s="106">
        <f t="shared" si="385"/>
        <v>0</v>
      </c>
      <c r="AC956" s="106">
        <f t="shared" si="386"/>
        <v>0</v>
      </c>
      <c r="AD956" s="106">
        <f t="shared" si="387"/>
        <v>0</v>
      </c>
      <c r="AE956" s="106">
        <f t="shared" si="388"/>
        <v>0</v>
      </c>
      <c r="AF956" s="172">
        <f t="shared" si="394"/>
        <v>5.4937499999999995E-3</v>
      </c>
      <c r="AG956" s="106">
        <f t="shared" si="389"/>
        <v>2.6250000000000004E-4</v>
      </c>
      <c r="AH956" s="106">
        <f t="shared" si="390"/>
        <v>0</v>
      </c>
      <c r="AI956" s="106">
        <f t="shared" si="391"/>
        <v>0</v>
      </c>
      <c r="AJ956" s="106">
        <f t="shared" si="392"/>
        <v>0</v>
      </c>
      <c r="AK956" s="106">
        <f t="shared" si="404"/>
        <v>5.7562500000000001E-3</v>
      </c>
      <c r="AL956" s="107">
        <f t="shared" si="393"/>
        <v>5.22455625</v>
      </c>
    </row>
    <row r="957" spans="1:40" ht="12.75">
      <c r="A957" s="89">
        <v>30</v>
      </c>
      <c r="B957" s="89">
        <v>59</v>
      </c>
      <c r="C957" s="96">
        <v>0.28999999999999998</v>
      </c>
      <c r="D957" s="96">
        <v>0.33</v>
      </c>
      <c r="E957" s="97">
        <v>3.32</v>
      </c>
      <c r="F957" s="102">
        <f t="shared" si="398"/>
        <v>0.25058285482828269</v>
      </c>
      <c r="G957" s="89">
        <v>20.75</v>
      </c>
      <c r="H957" s="103">
        <f t="shared" si="380"/>
        <v>34.333333333333329</v>
      </c>
      <c r="I957" s="103">
        <f t="shared" si="381"/>
        <v>0.95250000000000001</v>
      </c>
      <c r="J957" s="89" t="s">
        <v>78</v>
      </c>
      <c r="K957" s="89">
        <v>1</v>
      </c>
      <c r="L957" s="105">
        <f t="shared" si="402"/>
        <v>2.93</v>
      </c>
      <c r="M957" s="89">
        <v>1.0900000000000001</v>
      </c>
      <c r="N957" s="89">
        <v>1.45</v>
      </c>
      <c r="Q957" s="89">
        <v>0.39</v>
      </c>
      <c r="X957" s="106">
        <f t="shared" si="403"/>
        <v>8.2274399999999991E-3</v>
      </c>
      <c r="Y957" s="106">
        <f t="shared" si="382"/>
        <v>2.7250000000000004E-3</v>
      </c>
      <c r="Z957" s="106">
        <f t="shared" si="383"/>
        <v>3.6249999999999998E-3</v>
      </c>
      <c r="AA957" s="106">
        <f t="shared" si="384"/>
        <v>0</v>
      </c>
      <c r="AB957" s="106">
        <f t="shared" si="385"/>
        <v>0</v>
      </c>
      <c r="AC957" s="106">
        <f t="shared" si="386"/>
        <v>0</v>
      </c>
      <c r="AD957" s="106">
        <f t="shared" si="387"/>
        <v>0</v>
      </c>
      <c r="AE957" s="106">
        <f t="shared" si="388"/>
        <v>0</v>
      </c>
      <c r="AF957" s="172">
        <f t="shared" si="394"/>
        <v>6.3499999999999997E-3</v>
      </c>
      <c r="AG957" s="106">
        <f t="shared" si="389"/>
        <v>9.7500000000000017E-4</v>
      </c>
      <c r="AH957" s="106">
        <f t="shared" si="390"/>
        <v>0</v>
      </c>
      <c r="AI957" s="106">
        <f t="shared" si="391"/>
        <v>0</v>
      </c>
      <c r="AJ957" s="106">
        <f t="shared" si="392"/>
        <v>0</v>
      </c>
      <c r="AK957" s="106">
        <f t="shared" si="404"/>
        <v>7.3250000000000016E-3</v>
      </c>
      <c r="AL957" s="107">
        <f t="shared" si="393"/>
        <v>6.1150499999999992</v>
      </c>
    </row>
    <row r="958" spans="1:40" ht="12.75">
      <c r="A958" s="89">
        <v>30</v>
      </c>
      <c r="B958" s="89">
        <v>59</v>
      </c>
      <c r="C958" s="96">
        <v>0.28999999999999998</v>
      </c>
      <c r="D958" s="96">
        <v>0.33</v>
      </c>
      <c r="E958" s="97">
        <v>3.32</v>
      </c>
      <c r="F958" s="102">
        <f t="shared" si="398"/>
        <v>0.25058285482828269</v>
      </c>
      <c r="G958" s="89">
        <v>20.75</v>
      </c>
      <c r="H958" s="103">
        <f t="shared" si="380"/>
        <v>34.333333333333329</v>
      </c>
      <c r="I958" s="103">
        <f t="shared" si="381"/>
        <v>1.1062500000000002</v>
      </c>
      <c r="J958" s="89" t="s">
        <v>78</v>
      </c>
      <c r="K958" s="89">
        <v>2</v>
      </c>
      <c r="L958" s="105">
        <f t="shared" si="402"/>
        <v>3.1700000000000004</v>
      </c>
      <c r="O958" s="89">
        <v>2.95</v>
      </c>
      <c r="R958" s="89">
        <v>0.22</v>
      </c>
      <c r="X958" s="106">
        <f t="shared" si="403"/>
        <v>8.9013600000000005E-3</v>
      </c>
      <c r="Y958" s="106">
        <f t="shared" si="382"/>
        <v>0</v>
      </c>
      <c r="Z958" s="106">
        <f t="shared" si="383"/>
        <v>0</v>
      </c>
      <c r="AA958" s="106">
        <f t="shared" si="384"/>
        <v>7.3750000000000013E-3</v>
      </c>
      <c r="AB958" s="106">
        <f t="shared" si="385"/>
        <v>0</v>
      </c>
      <c r="AC958" s="106">
        <f t="shared" si="386"/>
        <v>0</v>
      </c>
      <c r="AD958" s="106">
        <f t="shared" si="387"/>
        <v>0</v>
      </c>
      <c r="AE958" s="106">
        <f t="shared" si="388"/>
        <v>0</v>
      </c>
      <c r="AF958" s="172">
        <f t="shared" si="394"/>
        <v>7.3750000000000013E-3</v>
      </c>
      <c r="AG958" s="106">
        <f t="shared" si="389"/>
        <v>0</v>
      </c>
      <c r="AH958" s="106">
        <f t="shared" si="390"/>
        <v>5.5000000000000003E-4</v>
      </c>
      <c r="AI958" s="106">
        <f t="shared" si="391"/>
        <v>0</v>
      </c>
      <c r="AJ958" s="106">
        <f t="shared" si="392"/>
        <v>0</v>
      </c>
      <c r="AK958" s="106">
        <f t="shared" si="404"/>
        <v>7.9250000000000015E-3</v>
      </c>
      <c r="AL958" s="107">
        <f t="shared" si="393"/>
        <v>6.3056250000000009</v>
      </c>
    </row>
    <row r="959" spans="1:40" ht="12.75">
      <c r="A959" s="89">
        <v>30</v>
      </c>
      <c r="B959" s="89">
        <v>59</v>
      </c>
      <c r="C959" s="96">
        <v>0.28999999999999998</v>
      </c>
      <c r="D959" s="96">
        <v>0.33</v>
      </c>
      <c r="E959" s="97">
        <v>3.32</v>
      </c>
      <c r="F959" s="102">
        <f t="shared" si="398"/>
        <v>0.25058285482828269</v>
      </c>
      <c r="G959" s="89">
        <v>20.75</v>
      </c>
      <c r="H959" s="103">
        <f t="shared" si="380"/>
        <v>34.333333333333329</v>
      </c>
      <c r="I959" s="103">
        <f t="shared" si="381"/>
        <v>0.85125000000000006</v>
      </c>
      <c r="J959" s="89" t="s">
        <v>78</v>
      </c>
      <c r="K959" s="89">
        <v>3</v>
      </c>
      <c r="L959" s="105">
        <f t="shared" si="402"/>
        <v>2.9499999999999997</v>
      </c>
      <c r="M959" s="89">
        <v>1.31</v>
      </c>
      <c r="N959" s="89">
        <v>0.96</v>
      </c>
      <c r="Q959" s="89">
        <v>0.56999999999999995</v>
      </c>
      <c r="R959" s="89">
        <v>0.11</v>
      </c>
      <c r="X959" s="106">
        <f t="shared" si="403"/>
        <v>8.2835999999999986E-3</v>
      </c>
      <c r="Y959" s="106">
        <f t="shared" si="382"/>
        <v>3.2750000000000001E-3</v>
      </c>
      <c r="Z959" s="106">
        <f t="shared" si="383"/>
        <v>2.4000000000000002E-3</v>
      </c>
      <c r="AA959" s="106">
        <f t="shared" si="384"/>
        <v>0</v>
      </c>
      <c r="AB959" s="106">
        <f t="shared" si="385"/>
        <v>0</v>
      </c>
      <c r="AC959" s="106">
        <f t="shared" si="386"/>
        <v>0</v>
      </c>
      <c r="AD959" s="106">
        <f t="shared" si="387"/>
        <v>0</v>
      </c>
      <c r="AE959" s="106">
        <f t="shared" si="388"/>
        <v>0</v>
      </c>
      <c r="AF959" s="172">
        <f t="shared" si="394"/>
        <v>5.6750000000000004E-3</v>
      </c>
      <c r="AG959" s="106">
        <f t="shared" si="389"/>
        <v>1.4250000000000001E-3</v>
      </c>
      <c r="AH959" s="106">
        <f t="shared" si="390"/>
        <v>2.7500000000000002E-4</v>
      </c>
      <c r="AI959" s="106">
        <f t="shared" si="391"/>
        <v>0</v>
      </c>
      <c r="AJ959" s="106">
        <f t="shared" si="392"/>
        <v>0</v>
      </c>
      <c r="AK959" s="106">
        <f t="shared" si="404"/>
        <v>7.3749999999999996E-3</v>
      </c>
      <c r="AL959" s="107">
        <f t="shared" si="393"/>
        <v>5.4650249999999989</v>
      </c>
    </row>
    <row r="960" spans="1:40" ht="12.75">
      <c r="A960" s="89">
        <v>30</v>
      </c>
      <c r="B960" s="89">
        <v>59</v>
      </c>
      <c r="C960" s="96">
        <v>0.28999999999999998</v>
      </c>
      <c r="D960" s="96">
        <v>0.33</v>
      </c>
      <c r="E960" s="97">
        <v>3.32</v>
      </c>
      <c r="F960" s="102">
        <f t="shared" si="398"/>
        <v>0.25058285482828269</v>
      </c>
      <c r="G960" s="89">
        <v>20.75</v>
      </c>
      <c r="H960" s="103">
        <f t="shared" si="380"/>
        <v>34.333333333333329</v>
      </c>
      <c r="I960" s="103">
        <f t="shared" si="381"/>
        <v>1.1250000000000002</v>
      </c>
      <c r="J960" s="89" t="s">
        <v>78</v>
      </c>
      <c r="K960" s="89">
        <v>4</v>
      </c>
      <c r="L960" s="105">
        <f t="shared" si="402"/>
        <v>3.1</v>
      </c>
      <c r="M960" s="89">
        <v>3</v>
      </c>
      <c r="R960" s="89">
        <v>0.1</v>
      </c>
      <c r="X960" s="106">
        <f t="shared" si="403"/>
        <v>8.7048000000000004E-3</v>
      </c>
      <c r="Y960" s="106">
        <f t="shared" si="382"/>
        <v>7.5000000000000015E-3</v>
      </c>
      <c r="Z960" s="106">
        <f t="shared" si="383"/>
        <v>0</v>
      </c>
      <c r="AA960" s="106">
        <f t="shared" si="384"/>
        <v>0</v>
      </c>
      <c r="AB960" s="106">
        <f t="shared" si="385"/>
        <v>0</v>
      </c>
      <c r="AC960" s="106">
        <f t="shared" si="386"/>
        <v>0</v>
      </c>
      <c r="AD960" s="106">
        <f t="shared" si="387"/>
        <v>0</v>
      </c>
      <c r="AE960" s="106">
        <f t="shared" si="388"/>
        <v>0</v>
      </c>
      <c r="AF960" s="172">
        <f t="shared" si="394"/>
        <v>7.5000000000000015E-3</v>
      </c>
      <c r="AG960" s="106">
        <f t="shared" si="389"/>
        <v>0</v>
      </c>
      <c r="AH960" s="106">
        <f t="shared" si="390"/>
        <v>2.5000000000000006E-4</v>
      </c>
      <c r="AI960" s="106">
        <f t="shared" si="391"/>
        <v>0</v>
      </c>
      <c r="AJ960" s="106">
        <f t="shared" si="392"/>
        <v>0</v>
      </c>
      <c r="AK960" s="106">
        <f t="shared" si="404"/>
        <v>7.7500000000000017E-3</v>
      </c>
      <c r="AL960" s="107">
        <f t="shared" si="393"/>
        <v>7.2224999999999993</v>
      </c>
    </row>
    <row r="961" spans="1:38" ht="12.75">
      <c r="A961" s="89">
        <v>30</v>
      </c>
      <c r="B961" s="89">
        <v>59</v>
      </c>
      <c r="C961" s="96">
        <v>0.28999999999999998</v>
      </c>
      <c r="D961" s="96">
        <v>0.33</v>
      </c>
      <c r="E961" s="97">
        <v>3.32</v>
      </c>
      <c r="F961" s="102">
        <f t="shared" si="398"/>
        <v>0.25058285482828269</v>
      </c>
      <c r="G961" s="89">
        <v>20.75</v>
      </c>
      <c r="H961" s="103">
        <f t="shared" si="380"/>
        <v>34.333333333333329</v>
      </c>
      <c r="I961" s="103">
        <f t="shared" si="381"/>
        <v>1.1925000000000003</v>
      </c>
      <c r="J961" s="89" t="s">
        <v>78</v>
      </c>
      <c r="K961" s="89">
        <v>5</v>
      </c>
      <c r="L961" s="105">
        <f t="shared" si="402"/>
        <v>3.3200000000000003</v>
      </c>
      <c r="M961" s="89">
        <v>3.18</v>
      </c>
      <c r="R961" s="89">
        <v>0.14000000000000001</v>
      </c>
      <c r="X961" s="106">
        <f t="shared" si="403"/>
        <v>9.3225600000000006E-3</v>
      </c>
      <c r="Y961" s="106">
        <f t="shared" si="382"/>
        <v>7.9500000000000022E-3</v>
      </c>
      <c r="Z961" s="106">
        <f t="shared" si="383"/>
        <v>0</v>
      </c>
      <c r="AA961" s="106">
        <f t="shared" si="384"/>
        <v>0</v>
      </c>
      <c r="AB961" s="106">
        <f t="shared" si="385"/>
        <v>0</v>
      </c>
      <c r="AC961" s="106">
        <f t="shared" si="386"/>
        <v>0</v>
      </c>
      <c r="AD961" s="106">
        <f t="shared" si="387"/>
        <v>0</v>
      </c>
      <c r="AE961" s="106">
        <f t="shared" si="388"/>
        <v>0</v>
      </c>
      <c r="AF961" s="172">
        <f t="shared" si="394"/>
        <v>7.9500000000000022E-3</v>
      </c>
      <c r="AG961" s="106">
        <f t="shared" si="389"/>
        <v>0</v>
      </c>
      <c r="AH961" s="106">
        <f t="shared" si="390"/>
        <v>3.5000000000000005E-4</v>
      </c>
      <c r="AI961" s="106">
        <f t="shared" si="391"/>
        <v>0</v>
      </c>
      <c r="AJ961" s="106">
        <f t="shared" si="392"/>
        <v>0</v>
      </c>
      <c r="AK961" s="106">
        <f t="shared" si="404"/>
        <v>8.3000000000000018E-3</v>
      </c>
      <c r="AL961" s="107">
        <f t="shared" si="393"/>
        <v>7.6558499999999992</v>
      </c>
    </row>
    <row r="962" spans="1:38" ht="12.75">
      <c r="A962" s="89">
        <v>30</v>
      </c>
      <c r="B962" s="89">
        <v>59</v>
      </c>
      <c r="C962" s="96">
        <v>0.28999999999999998</v>
      </c>
      <c r="D962" s="96">
        <v>0.33</v>
      </c>
      <c r="E962" s="97">
        <v>3.32</v>
      </c>
      <c r="F962" s="102">
        <f t="shared" si="398"/>
        <v>0.25058285482828269</v>
      </c>
      <c r="G962" s="89">
        <v>20.75</v>
      </c>
      <c r="H962" s="103">
        <f t="shared" si="380"/>
        <v>34.333333333333329</v>
      </c>
      <c r="I962" s="103">
        <f t="shared" si="381"/>
        <v>0.99750000000000005</v>
      </c>
      <c r="J962" s="89" t="s">
        <v>78</v>
      </c>
      <c r="K962" s="89">
        <v>6</v>
      </c>
      <c r="L962" s="105">
        <f t="shared" si="402"/>
        <v>2.66</v>
      </c>
      <c r="M962" s="89">
        <v>2.66</v>
      </c>
      <c r="X962" s="106">
        <f t="shared" si="403"/>
        <v>7.46928E-3</v>
      </c>
      <c r="Y962" s="106">
        <f t="shared" si="382"/>
        <v>6.6500000000000005E-3</v>
      </c>
      <c r="Z962" s="106">
        <f t="shared" si="383"/>
        <v>0</v>
      </c>
      <c r="AA962" s="106">
        <f t="shared" si="384"/>
        <v>0</v>
      </c>
      <c r="AB962" s="106">
        <f t="shared" si="385"/>
        <v>0</v>
      </c>
      <c r="AC962" s="106">
        <f t="shared" si="386"/>
        <v>0</v>
      </c>
      <c r="AD962" s="106">
        <f t="shared" si="387"/>
        <v>0</v>
      </c>
      <c r="AE962" s="106">
        <f t="shared" si="388"/>
        <v>0</v>
      </c>
      <c r="AF962" s="172">
        <f t="shared" si="394"/>
        <v>6.6500000000000005E-3</v>
      </c>
      <c r="AG962" s="106">
        <f t="shared" si="389"/>
        <v>0</v>
      </c>
      <c r="AH962" s="106">
        <f t="shared" si="390"/>
        <v>0</v>
      </c>
      <c r="AI962" s="106">
        <f t="shared" si="391"/>
        <v>0</v>
      </c>
      <c r="AJ962" s="106">
        <f t="shared" si="392"/>
        <v>0</v>
      </c>
      <c r="AK962" s="106">
        <f t="shared" si="404"/>
        <v>6.6500000000000005E-3</v>
      </c>
      <c r="AL962" s="107">
        <f t="shared" si="393"/>
        <v>6.40395</v>
      </c>
    </row>
    <row r="963" spans="1:38" ht="12.75">
      <c r="A963" s="89">
        <v>30</v>
      </c>
      <c r="B963" s="89">
        <v>59</v>
      </c>
      <c r="C963" s="96">
        <v>0.28999999999999998</v>
      </c>
      <c r="D963" s="96">
        <v>0.33</v>
      </c>
      <c r="E963" s="97">
        <v>3.32</v>
      </c>
      <c r="F963" s="102">
        <f t="shared" si="398"/>
        <v>0.25058285482828269</v>
      </c>
      <c r="G963" s="89">
        <v>20.75</v>
      </c>
      <c r="H963" s="103">
        <f t="shared" ref="H963:H1026" si="405">SUM(G963,loadTime)/60*costMilling</f>
        <v>34.333333333333329</v>
      </c>
      <c r="I963" s="103">
        <f t="shared" ref="I963:I1026" si="406">AF963*KDCost</f>
        <v>0.21164999999999998</v>
      </c>
      <c r="J963" s="89" t="s">
        <v>79</v>
      </c>
      <c r="K963" s="89">
        <v>1</v>
      </c>
      <c r="L963" s="97">
        <v>3.32</v>
      </c>
      <c r="X963" s="106">
        <f>L963*VLOOKUP(J963,dimension,2,FALSE)*VLOOKUP(J963,dimension,3,FALSE)*K963</f>
        <v>1.7662399999999999E-3</v>
      </c>
      <c r="Y963" s="106">
        <f t="shared" ref="Y963:Y1026" si="407">M963*VLOOKUP($J963,dimension,4,FALSE)*VLOOKUP($J963,dimension,5,FALSE)</f>
        <v>0</v>
      </c>
      <c r="Z963" s="106">
        <f t="shared" ref="Z963:Z1026" si="408">N963*VLOOKUP($J963,dimension,4,FALSE)*VLOOKUP($J963,dimension,5,FALSE)</f>
        <v>0</v>
      </c>
      <c r="AA963" s="106">
        <f t="shared" ref="AA963:AA1026" si="409">O963*VLOOKUP($J963,dimension,4,FALSE)*VLOOKUP($J963,dimension,5,FALSE)</f>
        <v>0</v>
      </c>
      <c r="AB963" s="106">
        <f t="shared" ref="AB963:AB1026" si="410">P963*VLOOKUP($J963,dimension,4,FALSE)*VLOOKUP($J963,dimension,5,FALSE)</f>
        <v>0</v>
      </c>
      <c r="AC963" s="106">
        <f t="shared" ref="AC963:AC1026" si="411">U963*VLOOKUP($J963,dimension,4,FALSE)*VLOOKUP($J963,dimension,5,FALSE)</f>
        <v>0</v>
      </c>
      <c r="AD963" s="106">
        <f t="shared" ref="AD963:AD1026" si="412">V963*VLOOKUP($J963,dimension,4,FALSE)*VLOOKUP($J963,dimension,5,FALSE)</f>
        <v>0</v>
      </c>
      <c r="AE963" s="106">
        <f t="shared" ref="AE963:AE1026" si="413">IF(J963="Fillets",K963*VLOOKUP(J963,dimension,4,FALSE)*VLOOKUP(J963,dimension,5,FALSE),0)*L963</f>
        <v>1.4109999999999999E-3</v>
      </c>
      <c r="AF963" s="172">
        <f t="shared" si="394"/>
        <v>1.4109999999999999E-3</v>
      </c>
      <c r="AG963" s="106">
        <f t="shared" ref="AG963:AG1026" si="414">Q963*VLOOKUP($J963,dimension,4,FALSE)*VLOOKUP($J963,dimension,5,FALSE)</f>
        <v>0</v>
      </c>
      <c r="AH963" s="106">
        <f t="shared" ref="AH963:AH1026" si="415">R963*VLOOKUP($J963,dimension,4,FALSE)*VLOOKUP($J963,dimension,5,FALSE)</f>
        <v>0</v>
      </c>
      <c r="AI963" s="106">
        <f t="shared" ref="AI963:AI1026" si="416">S963*VLOOKUP($J963,dimension,4,FALSE)*VLOOKUP($J963,dimension,5,FALSE)</f>
        <v>0</v>
      </c>
      <c r="AJ963" s="106">
        <f t="shared" ref="AJ963:AJ1026" si="417">T963*VLOOKUP($J963,dimension,4,FALSE)*VLOOKUP($J963,dimension,5,FALSE)</f>
        <v>0</v>
      </c>
      <c r="AK963" s="106">
        <f>L963*VLOOKUP(J963,dimension,4,FALSE)*VLOOKUP(J963,dimension,5,FALSE)*K963</f>
        <v>1.4110000000000001E-3</v>
      </c>
      <c r="AL963" s="107">
        <f t="shared" ref="AL963:AL1026" si="418">IF(J963="Fillets",AK963*priceFillets,IF(J963="4 x 1",(M963*priceSelect)+(N963*priceSelect)+(O963*priceStandard)+(P963*priceHigh)+(U963*priceShortClear)+(V963*priceLongClear),IF(J963="3 x 1",(M963*priceSelect3)+(N963*priceSelect3)+(O963*priceStandard3)+(P963*priceHigh3)+(U963*priceShortClear3)+(V963*priceLongClear3),IF(J963="2 x 2",(M963*priceSelect2)+(N963*priceSelect2)+(O963*priceStandard2)+(P963*priceHigh2)+(U963*priceShortClear2)+(V963*priceLongClear2),IF(J963="2 x 2",(M963*priceSelect2)+(N963*priceSelect2)+(O963*priceStandard2)+(P963*priceHigh2)+(U963*priceShortClear2)+(V963*priceLongClear2),(M963*priceSelect6)+(N963*priceSelect6)+(O963*priceStandard6)+(P963*priceHigh6)+(U963*priceShortClear6)+(V963*priceLongClear6))))))</f>
        <v>1.2064050000000002</v>
      </c>
    </row>
    <row r="964" spans="1:38" ht="12.75">
      <c r="A964" s="89">
        <v>31</v>
      </c>
      <c r="B964" s="89">
        <v>60</v>
      </c>
      <c r="C964" s="96">
        <v>0.32</v>
      </c>
      <c r="D964" s="96">
        <v>0.34</v>
      </c>
      <c r="E964" s="97">
        <v>3.28</v>
      </c>
      <c r="F964" s="102">
        <f t="shared" si="398"/>
        <v>0.2805379407802614</v>
      </c>
      <c r="G964" s="89">
        <v>19.16</v>
      </c>
      <c r="H964" s="103">
        <f t="shared" si="405"/>
        <v>32.213333333333331</v>
      </c>
      <c r="I964" s="103">
        <f t="shared" si="406"/>
        <v>1.0162500000000001</v>
      </c>
      <c r="J964" s="89" t="s">
        <v>74</v>
      </c>
      <c r="K964" s="89">
        <v>1</v>
      </c>
      <c r="L964" s="105">
        <f t="shared" ref="L964:L978" si="419">SUM(M964:V964)</f>
        <v>3.28</v>
      </c>
      <c r="M964" s="89">
        <v>2.71</v>
      </c>
      <c r="Q964" s="89">
        <v>0.34</v>
      </c>
      <c r="R964" s="89">
        <v>0.23</v>
      </c>
      <c r="X964" s="106">
        <f t="shared" ref="X964:X978" si="420">L964*VLOOKUP(J964,dimension,2,FALSE)*VLOOKUP(J964,dimension,3,FALSE)</f>
        <v>1.0102399999999999E-2</v>
      </c>
      <c r="Y964" s="106">
        <f t="shared" si="407"/>
        <v>6.7750000000000006E-3</v>
      </c>
      <c r="Z964" s="106">
        <f t="shared" si="408"/>
        <v>0</v>
      </c>
      <c r="AA964" s="106">
        <f t="shared" si="409"/>
        <v>0</v>
      </c>
      <c r="AB964" s="106">
        <f t="shared" si="410"/>
        <v>0</v>
      </c>
      <c r="AC964" s="106">
        <f t="shared" si="411"/>
        <v>0</v>
      </c>
      <c r="AD964" s="106">
        <f t="shared" si="412"/>
        <v>0</v>
      </c>
      <c r="AE964" s="106">
        <f t="shared" si="413"/>
        <v>0</v>
      </c>
      <c r="AF964" s="172">
        <f t="shared" ref="AF964:AF1027" si="421">SUM(Y964:AE964)</f>
        <v>6.7750000000000006E-3</v>
      </c>
      <c r="AG964" s="106">
        <f t="shared" si="414"/>
        <v>8.5000000000000006E-4</v>
      </c>
      <c r="AH964" s="106">
        <f t="shared" si="415"/>
        <v>5.750000000000001E-4</v>
      </c>
      <c r="AI964" s="106">
        <f t="shared" si="416"/>
        <v>0</v>
      </c>
      <c r="AJ964" s="106">
        <f t="shared" si="417"/>
        <v>0</v>
      </c>
      <c r="AK964" s="106">
        <f t="shared" ref="AK964:AK978" si="422">L964*VLOOKUP(J964,dimension,4,FALSE)*VLOOKUP(J964,dimension,5,FALSE)</f>
        <v>8.2000000000000007E-3</v>
      </c>
      <c r="AL964" s="107">
        <f t="shared" si="418"/>
        <v>6.5243249999999993</v>
      </c>
    </row>
    <row r="965" spans="1:38" ht="12.75">
      <c r="A965" s="89">
        <v>31</v>
      </c>
      <c r="B965" s="89">
        <v>60</v>
      </c>
      <c r="C965" s="96">
        <v>0.32</v>
      </c>
      <c r="D965" s="96">
        <v>0.34</v>
      </c>
      <c r="E965" s="97">
        <v>3.28</v>
      </c>
      <c r="F965" s="102">
        <f t="shared" si="398"/>
        <v>0.2805379407802614</v>
      </c>
      <c r="G965" s="89">
        <v>19.16</v>
      </c>
      <c r="H965" s="103">
        <f t="shared" si="405"/>
        <v>32.213333333333331</v>
      </c>
      <c r="I965" s="103">
        <f t="shared" si="406"/>
        <v>1.0125000000000002</v>
      </c>
      <c r="J965" s="89" t="s">
        <v>74</v>
      </c>
      <c r="K965" s="89">
        <v>2</v>
      </c>
      <c r="L965" s="105">
        <f t="shared" si="419"/>
        <v>3.2800000000000002</v>
      </c>
      <c r="M965" s="89">
        <v>2.7</v>
      </c>
      <c r="Q965" s="89">
        <v>0.25</v>
      </c>
      <c r="R965" s="89">
        <v>0.33</v>
      </c>
      <c r="X965" s="106">
        <f t="shared" si="420"/>
        <v>1.0102400000000001E-2</v>
      </c>
      <c r="Y965" s="106">
        <f t="shared" si="407"/>
        <v>6.7500000000000008E-3</v>
      </c>
      <c r="Z965" s="106">
        <f t="shared" si="408"/>
        <v>0</v>
      </c>
      <c r="AA965" s="106">
        <f t="shared" si="409"/>
        <v>0</v>
      </c>
      <c r="AB965" s="106">
        <f t="shared" si="410"/>
        <v>0</v>
      </c>
      <c r="AC965" s="106">
        <f t="shared" si="411"/>
        <v>0</v>
      </c>
      <c r="AD965" s="106">
        <f t="shared" si="412"/>
        <v>0</v>
      </c>
      <c r="AE965" s="106">
        <f t="shared" si="413"/>
        <v>0</v>
      </c>
      <c r="AF965" s="172">
        <f t="shared" si="421"/>
        <v>6.7500000000000008E-3</v>
      </c>
      <c r="AG965" s="106">
        <f t="shared" si="414"/>
        <v>6.2500000000000012E-4</v>
      </c>
      <c r="AH965" s="106">
        <f t="shared" si="415"/>
        <v>8.250000000000001E-4</v>
      </c>
      <c r="AI965" s="106">
        <f t="shared" si="416"/>
        <v>0</v>
      </c>
      <c r="AJ965" s="106">
        <f t="shared" si="417"/>
        <v>0</v>
      </c>
      <c r="AK965" s="106">
        <f t="shared" si="422"/>
        <v>8.2000000000000024E-3</v>
      </c>
      <c r="AL965" s="107">
        <f t="shared" si="418"/>
        <v>6.5002499999999994</v>
      </c>
    </row>
    <row r="966" spans="1:38" ht="12.75">
      <c r="A966" s="89">
        <v>31</v>
      </c>
      <c r="B966" s="89">
        <v>60</v>
      </c>
      <c r="C966" s="96">
        <v>0.32</v>
      </c>
      <c r="D966" s="96">
        <v>0.34</v>
      </c>
      <c r="E966" s="97">
        <v>3.28</v>
      </c>
      <c r="F966" s="102">
        <f t="shared" si="398"/>
        <v>0.2805379407802614</v>
      </c>
      <c r="G966" s="89">
        <v>19.16</v>
      </c>
      <c r="H966" s="103">
        <f t="shared" si="405"/>
        <v>32.213333333333331</v>
      </c>
      <c r="I966" s="103">
        <f t="shared" si="406"/>
        <v>1.0125000000000002</v>
      </c>
      <c r="J966" s="89" t="s">
        <v>74</v>
      </c>
      <c r="K966" s="89">
        <v>3</v>
      </c>
      <c r="L966" s="105">
        <f t="shared" si="419"/>
        <v>3.2800000000000002</v>
      </c>
      <c r="M966" s="89">
        <v>2.7</v>
      </c>
      <c r="Q966" s="89">
        <v>0.35</v>
      </c>
      <c r="R966" s="89">
        <v>0.23</v>
      </c>
      <c r="X966" s="106">
        <f t="shared" si="420"/>
        <v>1.0102400000000001E-2</v>
      </c>
      <c r="Y966" s="106">
        <f t="shared" si="407"/>
        <v>6.7500000000000008E-3</v>
      </c>
      <c r="Z966" s="106">
        <f t="shared" si="408"/>
        <v>0</v>
      </c>
      <c r="AA966" s="106">
        <f t="shared" si="409"/>
        <v>0</v>
      </c>
      <c r="AB966" s="106">
        <f t="shared" si="410"/>
        <v>0</v>
      </c>
      <c r="AC966" s="106">
        <f t="shared" si="411"/>
        <v>0</v>
      </c>
      <c r="AD966" s="106">
        <f t="shared" si="412"/>
        <v>0</v>
      </c>
      <c r="AE966" s="106">
        <f t="shared" si="413"/>
        <v>0</v>
      </c>
      <c r="AF966" s="172">
        <f t="shared" si="421"/>
        <v>6.7500000000000008E-3</v>
      </c>
      <c r="AG966" s="106">
        <f t="shared" si="414"/>
        <v>8.7499999999999991E-4</v>
      </c>
      <c r="AH966" s="106">
        <f t="shared" si="415"/>
        <v>5.750000000000001E-4</v>
      </c>
      <c r="AI966" s="106">
        <f t="shared" si="416"/>
        <v>0</v>
      </c>
      <c r="AJ966" s="106">
        <f t="shared" si="417"/>
        <v>0</v>
      </c>
      <c r="AK966" s="106">
        <f t="shared" si="422"/>
        <v>8.2000000000000024E-3</v>
      </c>
      <c r="AL966" s="107">
        <f t="shared" si="418"/>
        <v>6.5002499999999994</v>
      </c>
    </row>
    <row r="967" spans="1:38" ht="12.75">
      <c r="A967" s="89">
        <v>31</v>
      </c>
      <c r="B967" s="89">
        <v>60</v>
      </c>
      <c r="C967" s="96">
        <v>0.32</v>
      </c>
      <c r="D967" s="96">
        <v>0.34</v>
      </c>
      <c r="E967" s="97">
        <v>3.28</v>
      </c>
      <c r="F967" s="102">
        <f t="shared" si="398"/>
        <v>0.2805379407802614</v>
      </c>
      <c r="G967" s="89">
        <v>19.16</v>
      </c>
      <c r="H967" s="103">
        <f t="shared" si="405"/>
        <v>32.213333333333331</v>
      </c>
      <c r="I967" s="103">
        <f t="shared" si="406"/>
        <v>1.0874999999999999</v>
      </c>
      <c r="J967" s="89" t="s">
        <v>74</v>
      </c>
      <c r="K967" s="89">
        <v>4</v>
      </c>
      <c r="L967" s="105">
        <f t="shared" si="419"/>
        <v>3.28</v>
      </c>
      <c r="P967" s="89">
        <v>2.2999999999999998</v>
      </c>
      <c r="Q967" s="89">
        <v>0.11</v>
      </c>
      <c r="R967" s="89">
        <v>0.27</v>
      </c>
      <c r="V967" s="89">
        <v>0.6</v>
      </c>
      <c r="X967" s="106">
        <f t="shared" si="420"/>
        <v>1.0102399999999999E-2</v>
      </c>
      <c r="Y967" s="106">
        <f t="shared" si="407"/>
        <v>0</v>
      </c>
      <c r="Z967" s="106">
        <f t="shared" si="408"/>
        <v>0</v>
      </c>
      <c r="AA967" s="106">
        <f t="shared" si="409"/>
        <v>0</v>
      </c>
      <c r="AB967" s="106">
        <f t="shared" si="410"/>
        <v>5.7499999999999999E-3</v>
      </c>
      <c r="AC967" s="106">
        <f t="shared" si="411"/>
        <v>0</v>
      </c>
      <c r="AD967" s="106">
        <f t="shared" si="412"/>
        <v>1.5E-3</v>
      </c>
      <c r="AE967" s="106">
        <f t="shared" si="413"/>
        <v>0</v>
      </c>
      <c r="AF967" s="172">
        <f t="shared" si="421"/>
        <v>7.2499999999999995E-3</v>
      </c>
      <c r="AG967" s="106">
        <f t="shared" si="414"/>
        <v>2.7500000000000002E-4</v>
      </c>
      <c r="AH967" s="106">
        <f t="shared" si="415"/>
        <v>6.7500000000000014E-4</v>
      </c>
      <c r="AI967" s="106">
        <f t="shared" si="416"/>
        <v>0</v>
      </c>
      <c r="AJ967" s="106">
        <f t="shared" si="417"/>
        <v>0</v>
      </c>
      <c r="AK967" s="106">
        <f t="shared" si="422"/>
        <v>8.2000000000000007E-3</v>
      </c>
      <c r="AL967" s="107">
        <f t="shared" si="418"/>
        <v>5.8297499999999989</v>
      </c>
    </row>
    <row r="968" spans="1:38" ht="12.75">
      <c r="A968" s="89">
        <v>31</v>
      </c>
      <c r="B968" s="89">
        <v>60</v>
      </c>
      <c r="C968" s="96">
        <v>0.32</v>
      </c>
      <c r="D968" s="96">
        <v>0.34</v>
      </c>
      <c r="E968" s="97">
        <v>3.28</v>
      </c>
      <c r="F968" s="102">
        <f t="shared" si="398"/>
        <v>0.2805379407802614</v>
      </c>
      <c r="G968" s="89">
        <v>19.16</v>
      </c>
      <c r="H968" s="103">
        <f t="shared" si="405"/>
        <v>32.213333333333331</v>
      </c>
      <c r="I968" s="103">
        <f t="shared" si="406"/>
        <v>1.0050000000000001</v>
      </c>
      <c r="J968" s="89" t="s">
        <v>74</v>
      </c>
      <c r="K968" s="89">
        <v>5</v>
      </c>
      <c r="L968" s="105">
        <f t="shared" si="419"/>
        <v>3.28</v>
      </c>
      <c r="M968" s="89">
        <v>2.68</v>
      </c>
      <c r="Q968" s="89">
        <v>0.3</v>
      </c>
      <c r="R968" s="89">
        <v>0.3</v>
      </c>
      <c r="X968" s="106">
        <f t="shared" si="420"/>
        <v>1.0102399999999999E-2</v>
      </c>
      <c r="Y968" s="106">
        <f t="shared" si="407"/>
        <v>6.7000000000000011E-3</v>
      </c>
      <c r="Z968" s="106">
        <f t="shared" si="408"/>
        <v>0</v>
      </c>
      <c r="AA968" s="106">
        <f t="shared" si="409"/>
        <v>0</v>
      </c>
      <c r="AB968" s="106">
        <f t="shared" si="410"/>
        <v>0</v>
      </c>
      <c r="AC968" s="106">
        <f t="shared" si="411"/>
        <v>0</v>
      </c>
      <c r="AD968" s="106">
        <f t="shared" si="412"/>
        <v>0</v>
      </c>
      <c r="AE968" s="106">
        <f t="shared" si="413"/>
        <v>0</v>
      </c>
      <c r="AF968" s="172">
        <f t="shared" si="421"/>
        <v>6.7000000000000011E-3</v>
      </c>
      <c r="AG968" s="106">
        <f t="shared" si="414"/>
        <v>7.5000000000000002E-4</v>
      </c>
      <c r="AH968" s="106">
        <f t="shared" si="415"/>
        <v>7.5000000000000002E-4</v>
      </c>
      <c r="AI968" s="106">
        <f t="shared" si="416"/>
        <v>0</v>
      </c>
      <c r="AJ968" s="106">
        <f t="shared" si="417"/>
        <v>0</v>
      </c>
      <c r="AK968" s="106">
        <f t="shared" si="422"/>
        <v>8.2000000000000007E-3</v>
      </c>
      <c r="AL968" s="107">
        <f t="shared" si="418"/>
        <v>6.4520999999999997</v>
      </c>
    </row>
    <row r="969" spans="1:38" ht="12.75">
      <c r="A969" s="89">
        <v>31</v>
      </c>
      <c r="B969" s="89">
        <v>60</v>
      </c>
      <c r="C969" s="96">
        <v>0.32</v>
      </c>
      <c r="D969" s="96">
        <v>0.34</v>
      </c>
      <c r="E969" s="97">
        <v>3.28</v>
      </c>
      <c r="F969" s="102">
        <f t="shared" si="398"/>
        <v>0.2805379407802614</v>
      </c>
      <c r="G969" s="89">
        <v>19.16</v>
      </c>
      <c r="H969" s="103">
        <f t="shared" si="405"/>
        <v>32.213333333333331</v>
      </c>
      <c r="I969" s="103">
        <f t="shared" si="406"/>
        <v>1.1625000000000003</v>
      </c>
      <c r="J969" s="89" t="s">
        <v>74</v>
      </c>
      <c r="K969" s="89">
        <v>6</v>
      </c>
      <c r="L969" s="105">
        <f t="shared" si="419"/>
        <v>3.2800000000000002</v>
      </c>
      <c r="M969" s="89">
        <v>3.1</v>
      </c>
      <c r="R969" s="89">
        <v>0.18</v>
      </c>
      <c r="X969" s="106">
        <f t="shared" si="420"/>
        <v>1.0102400000000001E-2</v>
      </c>
      <c r="Y969" s="106">
        <f t="shared" si="407"/>
        <v>7.7500000000000017E-3</v>
      </c>
      <c r="Z969" s="106">
        <f t="shared" si="408"/>
        <v>0</v>
      </c>
      <c r="AA969" s="106">
        <f t="shared" si="409"/>
        <v>0</v>
      </c>
      <c r="AB969" s="106">
        <f t="shared" si="410"/>
        <v>0</v>
      </c>
      <c r="AC969" s="106">
        <f t="shared" si="411"/>
        <v>0</v>
      </c>
      <c r="AD969" s="106">
        <f t="shared" si="412"/>
        <v>0</v>
      </c>
      <c r="AE969" s="106">
        <f t="shared" si="413"/>
        <v>0</v>
      </c>
      <c r="AF969" s="172">
        <f t="shared" si="421"/>
        <v>7.7500000000000017E-3</v>
      </c>
      <c r="AG969" s="106">
        <f t="shared" si="414"/>
        <v>0</v>
      </c>
      <c r="AH969" s="106">
        <f t="shared" si="415"/>
        <v>4.4999999999999999E-4</v>
      </c>
      <c r="AI969" s="106">
        <f t="shared" si="416"/>
        <v>0</v>
      </c>
      <c r="AJ969" s="106">
        <f t="shared" si="417"/>
        <v>0</v>
      </c>
      <c r="AK969" s="106">
        <f t="shared" si="422"/>
        <v>8.2000000000000024E-3</v>
      </c>
      <c r="AL969" s="107">
        <f t="shared" si="418"/>
        <v>7.4632499999999995</v>
      </c>
    </row>
    <row r="970" spans="1:38" ht="12.75">
      <c r="A970" s="89">
        <v>31</v>
      </c>
      <c r="B970" s="89">
        <v>60</v>
      </c>
      <c r="C970" s="96">
        <v>0.32</v>
      </c>
      <c r="D970" s="96">
        <v>0.34</v>
      </c>
      <c r="E970" s="97">
        <v>3.28</v>
      </c>
      <c r="F970" s="102">
        <f t="shared" si="398"/>
        <v>0.2805379407802614</v>
      </c>
      <c r="G970" s="89">
        <v>19.16</v>
      </c>
      <c r="H970" s="103">
        <f t="shared" si="405"/>
        <v>32.213333333333331</v>
      </c>
      <c r="I970" s="103">
        <f t="shared" si="406"/>
        <v>0.90843750000000012</v>
      </c>
      <c r="J970" s="89" t="s">
        <v>77</v>
      </c>
      <c r="K970" s="89">
        <v>1</v>
      </c>
      <c r="L970" s="105">
        <f t="shared" si="419"/>
        <v>3.28</v>
      </c>
      <c r="M970" s="89">
        <v>1.9</v>
      </c>
      <c r="Q970" s="89">
        <v>0.05</v>
      </c>
      <c r="U970" s="89">
        <v>0.56000000000000005</v>
      </c>
      <c r="V970" s="89">
        <v>0.77</v>
      </c>
      <c r="X970" s="106">
        <f t="shared" si="420"/>
        <v>7.6227199999999995E-3</v>
      </c>
      <c r="Y970" s="106">
        <f t="shared" si="407"/>
        <v>3.5624999999999997E-3</v>
      </c>
      <c r="Z970" s="106">
        <f t="shared" si="408"/>
        <v>0</v>
      </c>
      <c r="AA970" s="106">
        <f t="shared" si="409"/>
        <v>0</v>
      </c>
      <c r="AB970" s="106">
        <f t="shared" si="410"/>
        <v>0</v>
      </c>
      <c r="AC970" s="106">
        <f t="shared" si="411"/>
        <v>1.0500000000000002E-3</v>
      </c>
      <c r="AD970" s="106">
        <f t="shared" si="412"/>
        <v>1.4437500000000002E-3</v>
      </c>
      <c r="AE970" s="106">
        <f t="shared" si="413"/>
        <v>0</v>
      </c>
      <c r="AF970" s="172">
        <f t="shared" si="421"/>
        <v>6.0562500000000009E-3</v>
      </c>
      <c r="AG970" s="106">
        <f t="shared" si="414"/>
        <v>9.3750000000000016E-5</v>
      </c>
      <c r="AH970" s="106">
        <f t="shared" si="415"/>
        <v>0</v>
      </c>
      <c r="AI970" s="106">
        <f t="shared" si="416"/>
        <v>0</v>
      </c>
      <c r="AJ970" s="106">
        <f t="shared" si="417"/>
        <v>0</v>
      </c>
      <c r="AK970" s="106">
        <f t="shared" si="422"/>
        <v>6.1500000000000001E-3</v>
      </c>
      <c r="AL970" s="107">
        <f t="shared" si="418"/>
        <v>5.1798937499999997</v>
      </c>
    </row>
    <row r="971" spans="1:38" ht="12.75">
      <c r="A971" s="89">
        <v>31</v>
      </c>
      <c r="B971" s="89">
        <v>60</v>
      </c>
      <c r="C971" s="96">
        <v>0.32</v>
      </c>
      <c r="D971" s="96">
        <v>0.34</v>
      </c>
      <c r="E971" s="97">
        <v>3.28</v>
      </c>
      <c r="F971" s="102">
        <f t="shared" si="398"/>
        <v>0.2805379407802614</v>
      </c>
      <c r="G971" s="89">
        <v>19.16</v>
      </c>
      <c r="H971" s="103">
        <f t="shared" si="405"/>
        <v>32.213333333333331</v>
      </c>
      <c r="I971" s="103">
        <f t="shared" si="406"/>
        <v>0.92249999999999999</v>
      </c>
      <c r="J971" s="89" t="s">
        <v>77</v>
      </c>
      <c r="K971" s="89">
        <v>2</v>
      </c>
      <c r="L971" s="105">
        <f t="shared" si="419"/>
        <v>3.28</v>
      </c>
      <c r="O971" s="89">
        <v>3.28</v>
      </c>
      <c r="X971" s="106">
        <f t="shared" si="420"/>
        <v>7.6227199999999995E-3</v>
      </c>
      <c r="Y971" s="106">
        <f t="shared" si="407"/>
        <v>0</v>
      </c>
      <c r="Z971" s="106">
        <f t="shared" si="408"/>
        <v>0</v>
      </c>
      <c r="AA971" s="106">
        <f t="shared" si="409"/>
        <v>6.1500000000000001E-3</v>
      </c>
      <c r="AB971" s="106">
        <f t="shared" si="410"/>
        <v>0</v>
      </c>
      <c r="AC971" s="106">
        <f t="shared" si="411"/>
        <v>0</v>
      </c>
      <c r="AD971" s="106">
        <f t="shared" si="412"/>
        <v>0</v>
      </c>
      <c r="AE971" s="106">
        <f t="shared" si="413"/>
        <v>0</v>
      </c>
      <c r="AF971" s="172">
        <f t="shared" si="421"/>
        <v>6.1500000000000001E-3</v>
      </c>
      <c r="AG971" s="106">
        <f t="shared" si="414"/>
        <v>0</v>
      </c>
      <c r="AH971" s="106">
        <f t="shared" si="415"/>
        <v>0</v>
      </c>
      <c r="AI971" s="106">
        <f t="shared" si="416"/>
        <v>0</v>
      </c>
      <c r="AJ971" s="106">
        <f t="shared" si="417"/>
        <v>0</v>
      </c>
      <c r="AK971" s="106">
        <f t="shared" si="422"/>
        <v>6.1500000000000001E-3</v>
      </c>
      <c r="AL971" s="107">
        <f t="shared" si="418"/>
        <v>5.2582500000000003</v>
      </c>
    </row>
    <row r="972" spans="1:38" ht="12.75">
      <c r="A972" s="89">
        <v>31</v>
      </c>
      <c r="B972" s="89">
        <v>60</v>
      </c>
      <c r="C972" s="96">
        <v>0.32</v>
      </c>
      <c r="D972" s="96">
        <v>0.34</v>
      </c>
      <c r="E972" s="97">
        <v>3.28</v>
      </c>
      <c r="F972" s="102">
        <f t="shared" si="398"/>
        <v>0.2805379407802614</v>
      </c>
      <c r="G972" s="89">
        <v>19.16</v>
      </c>
      <c r="H972" s="103">
        <f t="shared" si="405"/>
        <v>32.213333333333331</v>
      </c>
      <c r="I972" s="103">
        <f t="shared" si="406"/>
        <v>0.59062499999999996</v>
      </c>
      <c r="J972" s="89" t="s">
        <v>77</v>
      </c>
      <c r="K972" s="89">
        <v>3</v>
      </c>
      <c r="L972" s="105">
        <f t="shared" si="419"/>
        <v>2.1</v>
      </c>
      <c r="P972" s="89">
        <v>2.1</v>
      </c>
      <c r="X972" s="106">
        <f t="shared" si="420"/>
        <v>4.8804000000000009E-3</v>
      </c>
      <c r="Y972" s="106">
        <f t="shared" si="407"/>
        <v>0</v>
      </c>
      <c r="Z972" s="106">
        <f t="shared" si="408"/>
        <v>0</v>
      </c>
      <c r="AA972" s="106">
        <f t="shared" si="409"/>
        <v>0</v>
      </c>
      <c r="AB972" s="106">
        <f t="shared" si="410"/>
        <v>3.9375E-3</v>
      </c>
      <c r="AC972" s="106">
        <f t="shared" si="411"/>
        <v>0</v>
      </c>
      <c r="AD972" s="106">
        <f t="shared" si="412"/>
        <v>0</v>
      </c>
      <c r="AE972" s="106">
        <f t="shared" si="413"/>
        <v>0</v>
      </c>
      <c r="AF972" s="172">
        <f t="shared" si="421"/>
        <v>3.9375E-3</v>
      </c>
      <c r="AG972" s="106">
        <f t="shared" si="414"/>
        <v>0</v>
      </c>
      <c r="AH972" s="106">
        <f t="shared" si="415"/>
        <v>0</v>
      </c>
      <c r="AI972" s="106">
        <f t="shared" si="416"/>
        <v>0</v>
      </c>
      <c r="AJ972" s="106">
        <f t="shared" si="417"/>
        <v>0</v>
      </c>
      <c r="AK972" s="106">
        <f t="shared" si="422"/>
        <v>3.9375E-3</v>
      </c>
      <c r="AL972" s="107">
        <f t="shared" si="418"/>
        <v>3.1775625000000001</v>
      </c>
    </row>
    <row r="973" spans="1:38" ht="12.75">
      <c r="A973" s="89">
        <v>31</v>
      </c>
      <c r="B973" s="89">
        <v>60</v>
      </c>
      <c r="C973" s="96">
        <v>0.32</v>
      </c>
      <c r="D973" s="96">
        <v>0.34</v>
      </c>
      <c r="E973" s="97">
        <v>3.28</v>
      </c>
      <c r="F973" s="102">
        <f t="shared" si="398"/>
        <v>0.2805379407802614</v>
      </c>
      <c r="G973" s="89">
        <v>19.16</v>
      </c>
      <c r="H973" s="103">
        <f t="shared" si="405"/>
        <v>32.213333333333331</v>
      </c>
      <c r="I973" s="103">
        <f t="shared" si="406"/>
        <v>0.92249999999999999</v>
      </c>
      <c r="J973" s="89" t="s">
        <v>77</v>
      </c>
      <c r="K973" s="89">
        <v>4</v>
      </c>
      <c r="L973" s="105">
        <f t="shared" si="419"/>
        <v>3.28</v>
      </c>
      <c r="M973" s="89">
        <v>3.28</v>
      </c>
      <c r="X973" s="106">
        <f t="shared" si="420"/>
        <v>7.6227199999999995E-3</v>
      </c>
      <c r="Y973" s="106">
        <f t="shared" si="407"/>
        <v>6.1500000000000001E-3</v>
      </c>
      <c r="Z973" s="106">
        <f t="shared" si="408"/>
        <v>0</v>
      </c>
      <c r="AA973" s="106">
        <f t="shared" si="409"/>
        <v>0</v>
      </c>
      <c r="AB973" s="106">
        <f t="shared" si="410"/>
        <v>0</v>
      </c>
      <c r="AC973" s="106">
        <f t="shared" si="411"/>
        <v>0</v>
      </c>
      <c r="AD973" s="106">
        <f t="shared" si="412"/>
        <v>0</v>
      </c>
      <c r="AE973" s="106">
        <f t="shared" si="413"/>
        <v>0</v>
      </c>
      <c r="AF973" s="172">
        <f t="shared" si="421"/>
        <v>6.1500000000000001E-3</v>
      </c>
      <c r="AG973" s="106">
        <f t="shared" si="414"/>
        <v>0</v>
      </c>
      <c r="AH973" s="106">
        <f t="shared" si="415"/>
        <v>0</v>
      </c>
      <c r="AI973" s="106">
        <f t="shared" si="416"/>
        <v>0</v>
      </c>
      <c r="AJ973" s="106">
        <f t="shared" si="417"/>
        <v>0</v>
      </c>
      <c r="AK973" s="106">
        <f t="shared" si="422"/>
        <v>6.1500000000000001E-3</v>
      </c>
      <c r="AL973" s="107">
        <f t="shared" si="418"/>
        <v>5.8486500000000001</v>
      </c>
    </row>
    <row r="974" spans="1:38" ht="12.75">
      <c r="A974" s="89">
        <v>31</v>
      </c>
      <c r="B974" s="89">
        <v>60</v>
      </c>
      <c r="C974" s="96">
        <v>0.32</v>
      </c>
      <c r="D974" s="96">
        <v>0.34</v>
      </c>
      <c r="E974" s="97">
        <v>3.28</v>
      </c>
      <c r="F974" s="102">
        <f t="shared" si="398"/>
        <v>0.2805379407802614</v>
      </c>
      <c r="G974" s="89">
        <v>19.16</v>
      </c>
      <c r="H974" s="103">
        <f t="shared" si="405"/>
        <v>32.213333333333331</v>
      </c>
      <c r="I974" s="103">
        <f t="shared" si="406"/>
        <v>1.0649999999999999</v>
      </c>
      <c r="J974" s="89" t="s">
        <v>78</v>
      </c>
      <c r="K974" s="89">
        <v>1</v>
      </c>
      <c r="L974" s="105">
        <f t="shared" si="419"/>
        <v>2.9</v>
      </c>
      <c r="M974" s="89">
        <v>2.84</v>
      </c>
      <c r="R974" s="89">
        <v>0.06</v>
      </c>
      <c r="X974" s="106">
        <f t="shared" si="420"/>
        <v>8.1431999999999997E-3</v>
      </c>
      <c r="Y974" s="106">
        <f t="shared" si="407"/>
        <v>7.0999999999999995E-3</v>
      </c>
      <c r="Z974" s="106">
        <f t="shared" si="408"/>
        <v>0</v>
      </c>
      <c r="AA974" s="106">
        <f t="shared" si="409"/>
        <v>0</v>
      </c>
      <c r="AB974" s="106">
        <f t="shared" si="410"/>
        <v>0</v>
      </c>
      <c r="AC974" s="106">
        <f t="shared" si="411"/>
        <v>0</v>
      </c>
      <c r="AD974" s="106">
        <f t="shared" si="412"/>
        <v>0</v>
      </c>
      <c r="AE974" s="106">
        <f t="shared" si="413"/>
        <v>0</v>
      </c>
      <c r="AF974" s="172">
        <f t="shared" si="421"/>
        <v>7.0999999999999995E-3</v>
      </c>
      <c r="AG974" s="106">
        <f t="shared" si="414"/>
        <v>0</v>
      </c>
      <c r="AH974" s="106">
        <f t="shared" si="415"/>
        <v>1.5000000000000001E-4</v>
      </c>
      <c r="AI974" s="106">
        <f t="shared" si="416"/>
        <v>0</v>
      </c>
      <c r="AJ974" s="106">
        <f t="shared" si="417"/>
        <v>0</v>
      </c>
      <c r="AK974" s="106">
        <f t="shared" si="422"/>
        <v>7.2499999999999995E-3</v>
      </c>
      <c r="AL974" s="107">
        <f t="shared" si="418"/>
        <v>6.837299999999999</v>
      </c>
    </row>
    <row r="975" spans="1:38" ht="12.75">
      <c r="A975" s="89">
        <v>31</v>
      </c>
      <c r="B975" s="89">
        <v>60</v>
      </c>
      <c r="C975" s="96">
        <v>0.32</v>
      </c>
      <c r="D975" s="96">
        <v>0.34</v>
      </c>
      <c r="E975" s="97">
        <v>3.28</v>
      </c>
      <c r="F975" s="102">
        <f t="shared" si="398"/>
        <v>0.2805379407802614</v>
      </c>
      <c r="G975" s="89">
        <v>19.16</v>
      </c>
      <c r="H975" s="103">
        <f t="shared" si="405"/>
        <v>32.213333333333331</v>
      </c>
      <c r="I975" s="103">
        <f t="shared" si="406"/>
        <v>0.76875000000000004</v>
      </c>
      <c r="J975" s="89" t="s">
        <v>78</v>
      </c>
      <c r="K975" s="89">
        <v>2</v>
      </c>
      <c r="L975" s="105">
        <f t="shared" si="419"/>
        <v>2.2199999999999998</v>
      </c>
      <c r="M975" s="89">
        <v>2.0499999999999998</v>
      </c>
      <c r="R975" s="89">
        <v>0.17</v>
      </c>
      <c r="X975" s="106">
        <f t="shared" si="420"/>
        <v>6.2337599999999996E-3</v>
      </c>
      <c r="Y975" s="106">
        <f t="shared" si="407"/>
        <v>5.1250000000000002E-3</v>
      </c>
      <c r="Z975" s="106">
        <f t="shared" si="408"/>
        <v>0</v>
      </c>
      <c r="AA975" s="106">
        <f t="shared" si="409"/>
        <v>0</v>
      </c>
      <c r="AB975" s="106">
        <f t="shared" si="410"/>
        <v>0</v>
      </c>
      <c r="AC975" s="106">
        <f t="shared" si="411"/>
        <v>0</v>
      </c>
      <c r="AD975" s="106">
        <f t="shared" si="412"/>
        <v>0</v>
      </c>
      <c r="AE975" s="106">
        <f t="shared" si="413"/>
        <v>0</v>
      </c>
      <c r="AF975" s="172">
        <f t="shared" si="421"/>
        <v>5.1250000000000002E-3</v>
      </c>
      <c r="AG975" s="106">
        <f t="shared" si="414"/>
        <v>0</v>
      </c>
      <c r="AH975" s="106">
        <f t="shared" si="415"/>
        <v>4.2500000000000003E-4</v>
      </c>
      <c r="AI975" s="106">
        <f t="shared" si="416"/>
        <v>0</v>
      </c>
      <c r="AJ975" s="106">
        <f t="shared" si="417"/>
        <v>0</v>
      </c>
      <c r="AK975" s="106">
        <f t="shared" si="422"/>
        <v>5.5499999999999994E-3</v>
      </c>
      <c r="AL975" s="107">
        <f t="shared" si="418"/>
        <v>4.9353749999999987</v>
      </c>
    </row>
    <row r="976" spans="1:38" ht="12.75">
      <c r="A976" s="89">
        <v>31</v>
      </c>
      <c r="B976" s="89">
        <v>60</v>
      </c>
      <c r="C976" s="96">
        <v>0.32</v>
      </c>
      <c r="D976" s="96">
        <v>0.34</v>
      </c>
      <c r="E976" s="97">
        <v>3.28</v>
      </c>
      <c r="F976" s="102">
        <f t="shared" si="398"/>
        <v>0.2805379407802614</v>
      </c>
      <c r="G976" s="89">
        <v>19.16</v>
      </c>
      <c r="H976" s="103">
        <f t="shared" si="405"/>
        <v>32.213333333333331</v>
      </c>
      <c r="I976" s="103">
        <f t="shared" si="406"/>
        <v>1.2300000000000002</v>
      </c>
      <c r="J976" s="89" t="s">
        <v>78</v>
      </c>
      <c r="K976" s="89">
        <v>3</v>
      </c>
      <c r="L976" s="105">
        <f t="shared" si="419"/>
        <v>3.28</v>
      </c>
      <c r="M976" s="89">
        <v>3.28</v>
      </c>
      <c r="X976" s="106">
        <f t="shared" si="420"/>
        <v>9.2102399999999997E-3</v>
      </c>
      <c r="Y976" s="106">
        <f t="shared" si="407"/>
        <v>8.2000000000000007E-3</v>
      </c>
      <c r="Z976" s="106">
        <f t="shared" si="408"/>
        <v>0</v>
      </c>
      <c r="AA976" s="106">
        <f t="shared" si="409"/>
        <v>0</v>
      </c>
      <c r="AB976" s="106">
        <f t="shared" si="410"/>
        <v>0</v>
      </c>
      <c r="AC976" s="106">
        <f t="shared" si="411"/>
        <v>0</v>
      </c>
      <c r="AD976" s="106">
        <f t="shared" si="412"/>
        <v>0</v>
      </c>
      <c r="AE976" s="106">
        <f t="shared" si="413"/>
        <v>0</v>
      </c>
      <c r="AF976" s="172">
        <f t="shared" si="421"/>
        <v>8.2000000000000007E-3</v>
      </c>
      <c r="AG976" s="106">
        <f t="shared" si="414"/>
        <v>0</v>
      </c>
      <c r="AH976" s="106">
        <f t="shared" si="415"/>
        <v>0</v>
      </c>
      <c r="AI976" s="106">
        <f t="shared" si="416"/>
        <v>0</v>
      </c>
      <c r="AJ976" s="106">
        <f t="shared" si="417"/>
        <v>0</v>
      </c>
      <c r="AK976" s="106">
        <f t="shared" si="422"/>
        <v>8.2000000000000007E-3</v>
      </c>
      <c r="AL976" s="107">
        <f t="shared" si="418"/>
        <v>7.8965999999999985</v>
      </c>
    </row>
    <row r="977" spans="1:38" ht="12.75">
      <c r="A977" s="89">
        <v>31</v>
      </c>
      <c r="B977" s="89">
        <v>60</v>
      </c>
      <c r="C977" s="96">
        <v>0.32</v>
      </c>
      <c r="D977" s="96">
        <v>0.34</v>
      </c>
      <c r="E977" s="97">
        <v>3.28</v>
      </c>
      <c r="F977" s="102">
        <f t="shared" si="398"/>
        <v>0.2805379407802614</v>
      </c>
      <c r="G977" s="89">
        <v>19.16</v>
      </c>
      <c r="H977" s="103">
        <f t="shared" si="405"/>
        <v>32.213333333333331</v>
      </c>
      <c r="I977" s="103">
        <f t="shared" si="406"/>
        <v>1.1925000000000001</v>
      </c>
      <c r="J977" s="89" t="s">
        <v>78</v>
      </c>
      <c r="K977" s="89">
        <v>4</v>
      </c>
      <c r="L977" s="105">
        <f t="shared" si="419"/>
        <v>3.28</v>
      </c>
      <c r="M977" s="89">
        <v>1.45</v>
      </c>
      <c r="N977" s="89">
        <v>1.73</v>
      </c>
      <c r="Q977" s="89">
        <v>0.1</v>
      </c>
      <c r="W977" s="89" t="s">
        <v>105</v>
      </c>
      <c r="X977" s="106">
        <f t="shared" si="420"/>
        <v>9.2102399999999997E-3</v>
      </c>
      <c r="Y977" s="106">
        <f t="shared" si="407"/>
        <v>3.6249999999999998E-3</v>
      </c>
      <c r="Z977" s="106">
        <f t="shared" si="408"/>
        <v>4.3250000000000007E-3</v>
      </c>
      <c r="AA977" s="106">
        <f t="shared" si="409"/>
        <v>0</v>
      </c>
      <c r="AB977" s="106">
        <f t="shared" si="410"/>
        <v>0</v>
      </c>
      <c r="AC977" s="106">
        <f t="shared" si="411"/>
        <v>0</v>
      </c>
      <c r="AD977" s="106">
        <f t="shared" si="412"/>
        <v>0</v>
      </c>
      <c r="AE977" s="106">
        <f t="shared" si="413"/>
        <v>0</v>
      </c>
      <c r="AF977" s="172">
        <f t="shared" si="421"/>
        <v>7.9500000000000005E-3</v>
      </c>
      <c r="AG977" s="106">
        <f t="shared" si="414"/>
        <v>2.5000000000000006E-4</v>
      </c>
      <c r="AH977" s="106">
        <f t="shared" si="415"/>
        <v>0</v>
      </c>
      <c r="AI977" s="106">
        <f t="shared" si="416"/>
        <v>0</v>
      </c>
      <c r="AJ977" s="106">
        <f t="shared" si="417"/>
        <v>0</v>
      </c>
      <c r="AK977" s="106">
        <f t="shared" si="422"/>
        <v>8.2000000000000007E-3</v>
      </c>
      <c r="AL977" s="107">
        <f t="shared" si="418"/>
        <v>7.6558499999999992</v>
      </c>
    </row>
    <row r="978" spans="1:38" ht="12.75">
      <c r="A978" s="89">
        <v>31</v>
      </c>
      <c r="B978" s="89">
        <v>60</v>
      </c>
      <c r="C978" s="96">
        <v>0.32</v>
      </c>
      <c r="D978" s="96">
        <v>0.34</v>
      </c>
      <c r="E978" s="97">
        <v>3.28</v>
      </c>
      <c r="F978" s="102">
        <f t="shared" si="398"/>
        <v>0.2805379407802614</v>
      </c>
      <c r="G978" s="89">
        <v>19.16</v>
      </c>
      <c r="H978" s="103">
        <f t="shared" si="405"/>
        <v>32.213333333333331</v>
      </c>
      <c r="I978" s="103">
        <f t="shared" si="406"/>
        <v>1.2300000000000002</v>
      </c>
      <c r="J978" s="89" t="s">
        <v>78</v>
      </c>
      <c r="K978" s="89">
        <v>5</v>
      </c>
      <c r="L978" s="105">
        <f t="shared" si="419"/>
        <v>3.28</v>
      </c>
      <c r="M978" s="89">
        <v>3.28</v>
      </c>
      <c r="X978" s="106">
        <f t="shared" si="420"/>
        <v>9.2102399999999997E-3</v>
      </c>
      <c r="Y978" s="106">
        <f t="shared" si="407"/>
        <v>8.2000000000000007E-3</v>
      </c>
      <c r="Z978" s="106">
        <f t="shared" si="408"/>
        <v>0</v>
      </c>
      <c r="AA978" s="106">
        <f t="shared" si="409"/>
        <v>0</v>
      </c>
      <c r="AB978" s="106">
        <f t="shared" si="410"/>
        <v>0</v>
      </c>
      <c r="AC978" s="106">
        <f t="shared" si="411"/>
        <v>0</v>
      </c>
      <c r="AD978" s="106">
        <f t="shared" si="412"/>
        <v>0</v>
      </c>
      <c r="AE978" s="106">
        <f t="shared" si="413"/>
        <v>0</v>
      </c>
      <c r="AF978" s="172">
        <f t="shared" si="421"/>
        <v>8.2000000000000007E-3</v>
      </c>
      <c r="AG978" s="106">
        <f t="shared" si="414"/>
        <v>0</v>
      </c>
      <c r="AH978" s="106">
        <f t="shared" si="415"/>
        <v>0</v>
      </c>
      <c r="AI978" s="106">
        <f t="shared" si="416"/>
        <v>0</v>
      </c>
      <c r="AJ978" s="106">
        <f t="shared" si="417"/>
        <v>0</v>
      </c>
      <c r="AK978" s="106">
        <f t="shared" si="422"/>
        <v>8.2000000000000007E-3</v>
      </c>
      <c r="AL978" s="107">
        <f t="shared" si="418"/>
        <v>7.8965999999999985</v>
      </c>
    </row>
    <row r="979" spans="1:38" ht="12.75">
      <c r="A979" s="89">
        <v>31</v>
      </c>
      <c r="B979" s="89">
        <v>60</v>
      </c>
      <c r="C979" s="96">
        <v>0.32</v>
      </c>
      <c r="D979" s="96">
        <v>0.34</v>
      </c>
      <c r="E979" s="97">
        <v>3.28</v>
      </c>
      <c r="F979" s="102">
        <f t="shared" si="398"/>
        <v>0.2805379407802614</v>
      </c>
      <c r="G979" s="89">
        <v>19.16</v>
      </c>
      <c r="H979" s="103">
        <f t="shared" si="405"/>
        <v>32.213333333333331</v>
      </c>
      <c r="I979" s="103">
        <f t="shared" si="406"/>
        <v>0.41820000000000002</v>
      </c>
      <c r="J979" s="89" t="s">
        <v>79</v>
      </c>
      <c r="K979" s="89">
        <v>2</v>
      </c>
      <c r="L979" s="97">
        <v>3.28</v>
      </c>
      <c r="X979" s="106">
        <f>L979*VLOOKUP(J979,dimension,2,FALSE)*VLOOKUP(J979,dimension,3,FALSE)*K979</f>
        <v>3.4899199999999997E-3</v>
      </c>
      <c r="Y979" s="106">
        <f t="shared" si="407"/>
        <v>0</v>
      </c>
      <c r="Z979" s="106">
        <f t="shared" si="408"/>
        <v>0</v>
      </c>
      <c r="AA979" s="106">
        <f t="shared" si="409"/>
        <v>0</v>
      </c>
      <c r="AB979" s="106">
        <f t="shared" si="410"/>
        <v>0</v>
      </c>
      <c r="AC979" s="106">
        <f t="shared" si="411"/>
        <v>0</v>
      </c>
      <c r="AD979" s="106">
        <f t="shared" si="412"/>
        <v>0</v>
      </c>
      <c r="AE979" s="106">
        <f t="shared" si="413"/>
        <v>2.7880000000000001E-3</v>
      </c>
      <c r="AF979" s="172">
        <f t="shared" si="421"/>
        <v>2.7880000000000001E-3</v>
      </c>
      <c r="AG979" s="106">
        <f t="shared" si="414"/>
        <v>0</v>
      </c>
      <c r="AH979" s="106">
        <f t="shared" si="415"/>
        <v>0</v>
      </c>
      <c r="AI979" s="106">
        <f t="shared" si="416"/>
        <v>0</v>
      </c>
      <c r="AJ979" s="106">
        <f t="shared" si="417"/>
        <v>0</v>
      </c>
      <c r="AK979" s="106">
        <f>L979*VLOOKUP(J979,dimension,4,FALSE)*VLOOKUP(J979,dimension,5,FALSE)*K979</f>
        <v>2.7880000000000001E-3</v>
      </c>
      <c r="AL979" s="107">
        <f t="shared" si="418"/>
        <v>2.38374</v>
      </c>
    </row>
    <row r="980" spans="1:38" ht="12.75">
      <c r="A980" s="89">
        <v>31</v>
      </c>
      <c r="B980" s="89">
        <v>61</v>
      </c>
      <c r="C980" s="96">
        <v>0.3</v>
      </c>
      <c r="D980" s="96">
        <v>0.32</v>
      </c>
      <c r="E980" s="97">
        <v>3.24</v>
      </c>
      <c r="F980" s="102">
        <f t="shared" si="398"/>
        <v>0.24454471374808312</v>
      </c>
      <c r="G980" s="89">
        <v>19.5</v>
      </c>
      <c r="H980" s="103">
        <f t="shared" si="405"/>
        <v>32.666666666666664</v>
      </c>
      <c r="I980" s="103">
        <f t="shared" si="406"/>
        <v>1.1475000000000002</v>
      </c>
      <c r="J980" s="89" t="s">
        <v>74</v>
      </c>
      <c r="K980" s="89">
        <v>1</v>
      </c>
      <c r="L980" s="105">
        <f t="shared" ref="L980:L992" si="423">SUM(M980:V980)</f>
        <v>3.2399999999999998</v>
      </c>
      <c r="M980" s="89">
        <v>1.41</v>
      </c>
      <c r="N980" s="89">
        <v>1.65</v>
      </c>
      <c r="Q980" s="89">
        <v>0.18</v>
      </c>
      <c r="X980" s="106">
        <f t="shared" ref="X980:X992" si="424">L980*VLOOKUP(J980,dimension,2,FALSE)*VLOOKUP(J980,dimension,3,FALSE)</f>
        <v>9.9791999999999988E-3</v>
      </c>
      <c r="Y980" s="106">
        <f t="shared" si="407"/>
        <v>3.5249999999999999E-3</v>
      </c>
      <c r="Z980" s="106">
        <f t="shared" si="408"/>
        <v>4.1250000000000002E-3</v>
      </c>
      <c r="AA980" s="106">
        <f t="shared" si="409"/>
        <v>0</v>
      </c>
      <c r="AB980" s="106">
        <f t="shared" si="410"/>
        <v>0</v>
      </c>
      <c r="AC980" s="106">
        <f t="shared" si="411"/>
        <v>0</v>
      </c>
      <c r="AD980" s="106">
        <f t="shared" si="412"/>
        <v>0</v>
      </c>
      <c r="AE980" s="106">
        <f t="shared" si="413"/>
        <v>0</v>
      </c>
      <c r="AF980" s="172">
        <f t="shared" si="421"/>
        <v>7.6500000000000005E-3</v>
      </c>
      <c r="AG980" s="106">
        <f t="shared" si="414"/>
        <v>4.4999999999999999E-4</v>
      </c>
      <c r="AH980" s="106">
        <f t="shared" si="415"/>
        <v>0</v>
      </c>
      <c r="AI980" s="106">
        <f t="shared" si="416"/>
        <v>0</v>
      </c>
      <c r="AJ980" s="106">
        <f t="shared" si="417"/>
        <v>0</v>
      </c>
      <c r="AK980" s="106">
        <f t="shared" ref="AK980:AK992" si="425">L980*VLOOKUP(J980,dimension,4,FALSE)*VLOOKUP(J980,dimension,5,FALSE)</f>
        <v>8.1000000000000013E-3</v>
      </c>
      <c r="AL980" s="107">
        <f t="shared" si="418"/>
        <v>7.3669499999999992</v>
      </c>
    </row>
    <row r="981" spans="1:38" ht="12.75">
      <c r="A981" s="89">
        <v>31</v>
      </c>
      <c r="B981" s="89">
        <v>61</v>
      </c>
      <c r="C981" s="96">
        <v>0.3</v>
      </c>
      <c r="D981" s="96">
        <v>0.32</v>
      </c>
      <c r="E981" s="97">
        <v>3.24</v>
      </c>
      <c r="F981" s="102">
        <f t="shared" si="398"/>
        <v>0.24454471374808312</v>
      </c>
      <c r="G981" s="89">
        <v>19.5</v>
      </c>
      <c r="H981" s="103">
        <f t="shared" si="405"/>
        <v>32.666666666666664</v>
      </c>
      <c r="I981" s="103">
        <f t="shared" si="406"/>
        <v>0.85125000000000006</v>
      </c>
      <c r="J981" s="89" t="s">
        <v>74</v>
      </c>
      <c r="K981" s="89">
        <v>2</v>
      </c>
      <c r="L981" s="105">
        <f t="shared" si="423"/>
        <v>3.24</v>
      </c>
      <c r="M981" s="89">
        <v>2.27</v>
      </c>
      <c r="Q981" s="89">
        <v>0.97</v>
      </c>
      <c r="X981" s="106">
        <f t="shared" si="424"/>
        <v>9.9792000000000006E-3</v>
      </c>
      <c r="Y981" s="106">
        <f t="shared" si="407"/>
        <v>5.6750000000000004E-3</v>
      </c>
      <c r="Z981" s="106">
        <f t="shared" si="408"/>
        <v>0</v>
      </c>
      <c r="AA981" s="106">
        <f t="shared" si="409"/>
        <v>0</v>
      </c>
      <c r="AB981" s="106">
        <f t="shared" si="410"/>
        <v>0</v>
      </c>
      <c r="AC981" s="106">
        <f t="shared" si="411"/>
        <v>0</v>
      </c>
      <c r="AD981" s="106">
        <f t="shared" si="412"/>
        <v>0</v>
      </c>
      <c r="AE981" s="106">
        <f t="shared" si="413"/>
        <v>0</v>
      </c>
      <c r="AF981" s="172">
        <f t="shared" si="421"/>
        <v>5.6750000000000004E-3</v>
      </c>
      <c r="AG981" s="106">
        <f t="shared" si="414"/>
        <v>2.4250000000000001E-3</v>
      </c>
      <c r="AH981" s="106">
        <f t="shared" si="415"/>
        <v>0</v>
      </c>
      <c r="AI981" s="106">
        <f t="shared" si="416"/>
        <v>0</v>
      </c>
      <c r="AJ981" s="106">
        <f t="shared" si="417"/>
        <v>0</v>
      </c>
      <c r="AK981" s="106">
        <f t="shared" si="425"/>
        <v>8.1000000000000013E-3</v>
      </c>
      <c r="AL981" s="107">
        <f t="shared" si="418"/>
        <v>5.4650249999999998</v>
      </c>
    </row>
    <row r="982" spans="1:38" ht="12.75">
      <c r="A982" s="89">
        <v>31</v>
      </c>
      <c r="B982" s="89">
        <v>61</v>
      </c>
      <c r="C982" s="96">
        <v>0.3</v>
      </c>
      <c r="D982" s="96">
        <v>0.32</v>
      </c>
      <c r="E982" s="97">
        <v>3.24</v>
      </c>
      <c r="F982" s="102">
        <f t="shared" ref="F982:F1045" si="426">SUMSQ(AVERAGE(C982:D982)/2)*PI()*E982</f>
        <v>0.24454471374808312</v>
      </c>
      <c r="G982" s="89">
        <v>19.5</v>
      </c>
      <c r="H982" s="103">
        <f t="shared" si="405"/>
        <v>32.666666666666664</v>
      </c>
      <c r="I982" s="103">
        <f t="shared" si="406"/>
        <v>1.0087500000000003</v>
      </c>
      <c r="J982" s="89" t="s">
        <v>74</v>
      </c>
      <c r="K982" s="89">
        <v>3</v>
      </c>
      <c r="L982" s="105">
        <f t="shared" si="423"/>
        <v>3.24</v>
      </c>
      <c r="M982" s="89">
        <v>1.08</v>
      </c>
      <c r="N982" s="89">
        <v>1.61</v>
      </c>
      <c r="Q982" s="89">
        <v>0.55000000000000004</v>
      </c>
      <c r="X982" s="106">
        <f t="shared" si="424"/>
        <v>9.9792000000000006E-3</v>
      </c>
      <c r="Y982" s="106">
        <f t="shared" si="407"/>
        <v>2.7000000000000006E-3</v>
      </c>
      <c r="Z982" s="106">
        <f t="shared" si="408"/>
        <v>4.0250000000000008E-3</v>
      </c>
      <c r="AA982" s="106">
        <f t="shared" si="409"/>
        <v>0</v>
      </c>
      <c r="AB982" s="106">
        <f t="shared" si="410"/>
        <v>0</v>
      </c>
      <c r="AC982" s="106">
        <f t="shared" si="411"/>
        <v>0</v>
      </c>
      <c r="AD982" s="106">
        <f t="shared" si="412"/>
        <v>0</v>
      </c>
      <c r="AE982" s="106">
        <f t="shared" si="413"/>
        <v>0</v>
      </c>
      <c r="AF982" s="172">
        <f t="shared" si="421"/>
        <v>6.7250000000000018E-3</v>
      </c>
      <c r="AG982" s="106">
        <f t="shared" si="414"/>
        <v>1.3750000000000004E-3</v>
      </c>
      <c r="AH982" s="106">
        <f t="shared" si="415"/>
        <v>0</v>
      </c>
      <c r="AI982" s="106">
        <f t="shared" si="416"/>
        <v>0</v>
      </c>
      <c r="AJ982" s="106">
        <f t="shared" si="417"/>
        <v>0</v>
      </c>
      <c r="AK982" s="106">
        <f t="shared" si="425"/>
        <v>8.1000000000000013E-3</v>
      </c>
      <c r="AL982" s="107">
        <f t="shared" si="418"/>
        <v>6.4761749999999996</v>
      </c>
    </row>
    <row r="983" spans="1:38" ht="12.75">
      <c r="A983" s="89">
        <v>31</v>
      </c>
      <c r="B983" s="89">
        <v>61</v>
      </c>
      <c r="C983" s="96">
        <v>0.3</v>
      </c>
      <c r="D983" s="96">
        <v>0.32</v>
      </c>
      <c r="E983" s="97">
        <v>3.24</v>
      </c>
      <c r="F983" s="102">
        <f t="shared" si="426"/>
        <v>0.24454471374808312</v>
      </c>
      <c r="G983" s="89">
        <v>19.5</v>
      </c>
      <c r="H983" s="103">
        <f t="shared" si="405"/>
        <v>32.666666666666664</v>
      </c>
      <c r="I983" s="103">
        <f t="shared" si="406"/>
        <v>1.2150000000000003</v>
      </c>
      <c r="J983" s="89" t="s">
        <v>74</v>
      </c>
      <c r="K983" s="89">
        <v>4</v>
      </c>
      <c r="L983" s="105">
        <f t="shared" si="423"/>
        <v>3.24</v>
      </c>
      <c r="M983" s="89">
        <v>3.24</v>
      </c>
      <c r="X983" s="106">
        <f t="shared" si="424"/>
        <v>9.9792000000000006E-3</v>
      </c>
      <c r="Y983" s="106">
        <f t="shared" si="407"/>
        <v>8.1000000000000013E-3</v>
      </c>
      <c r="Z983" s="106">
        <f t="shared" si="408"/>
        <v>0</v>
      </c>
      <c r="AA983" s="106">
        <f t="shared" si="409"/>
        <v>0</v>
      </c>
      <c r="AB983" s="106">
        <f t="shared" si="410"/>
        <v>0</v>
      </c>
      <c r="AC983" s="106">
        <f t="shared" si="411"/>
        <v>0</v>
      </c>
      <c r="AD983" s="106">
        <f t="shared" si="412"/>
        <v>0</v>
      </c>
      <c r="AE983" s="106">
        <f t="shared" si="413"/>
        <v>0</v>
      </c>
      <c r="AF983" s="172">
        <f t="shared" si="421"/>
        <v>8.1000000000000013E-3</v>
      </c>
      <c r="AG983" s="106">
        <f t="shared" si="414"/>
        <v>0</v>
      </c>
      <c r="AH983" s="106">
        <f t="shared" si="415"/>
        <v>0</v>
      </c>
      <c r="AI983" s="106">
        <f t="shared" si="416"/>
        <v>0</v>
      </c>
      <c r="AJ983" s="106">
        <f t="shared" si="417"/>
        <v>0</v>
      </c>
      <c r="AK983" s="106">
        <f t="shared" si="425"/>
        <v>8.1000000000000013E-3</v>
      </c>
      <c r="AL983" s="107">
        <f t="shared" si="418"/>
        <v>7.8003</v>
      </c>
    </row>
    <row r="984" spans="1:38" ht="12.75">
      <c r="A984" s="89">
        <v>31</v>
      </c>
      <c r="B984" s="89">
        <v>61</v>
      </c>
      <c r="C984" s="96">
        <v>0.3</v>
      </c>
      <c r="D984" s="96">
        <v>0.32</v>
      </c>
      <c r="E984" s="97">
        <v>3.24</v>
      </c>
      <c r="F984" s="102">
        <f t="shared" si="426"/>
        <v>0.24454471374808312</v>
      </c>
      <c r="G984" s="89">
        <v>19.5</v>
      </c>
      <c r="H984" s="103">
        <f t="shared" si="405"/>
        <v>32.666666666666664</v>
      </c>
      <c r="I984" s="103">
        <f t="shared" si="406"/>
        <v>1.2149999999999999</v>
      </c>
      <c r="J984" s="89" t="s">
        <v>74</v>
      </c>
      <c r="K984" s="89">
        <v>5</v>
      </c>
      <c r="L984" s="105">
        <f t="shared" si="423"/>
        <v>3.2399999999999998</v>
      </c>
      <c r="M984" s="89">
        <v>2.2599999999999998</v>
      </c>
      <c r="P984" s="89">
        <v>0.98</v>
      </c>
      <c r="X984" s="106">
        <f t="shared" si="424"/>
        <v>9.9791999999999988E-3</v>
      </c>
      <c r="Y984" s="106">
        <f t="shared" si="407"/>
        <v>5.6499999999999996E-3</v>
      </c>
      <c r="Z984" s="106">
        <f t="shared" si="408"/>
        <v>0</v>
      </c>
      <c r="AA984" s="106">
        <f t="shared" si="409"/>
        <v>0</v>
      </c>
      <c r="AB984" s="106">
        <f t="shared" si="410"/>
        <v>2.4500000000000004E-3</v>
      </c>
      <c r="AC984" s="106">
        <f t="shared" si="411"/>
        <v>0</v>
      </c>
      <c r="AD984" s="106">
        <f t="shared" si="412"/>
        <v>0</v>
      </c>
      <c r="AE984" s="106">
        <f t="shared" si="413"/>
        <v>0</v>
      </c>
      <c r="AF984" s="172">
        <f t="shared" si="421"/>
        <v>8.0999999999999996E-3</v>
      </c>
      <c r="AG984" s="106">
        <f t="shared" si="414"/>
        <v>0</v>
      </c>
      <c r="AH984" s="106">
        <f t="shared" si="415"/>
        <v>0</v>
      </c>
      <c r="AI984" s="106">
        <f t="shared" si="416"/>
        <v>0</v>
      </c>
      <c r="AJ984" s="106">
        <f t="shared" si="417"/>
        <v>0</v>
      </c>
      <c r="AK984" s="106">
        <f t="shared" si="425"/>
        <v>8.1000000000000013E-3</v>
      </c>
      <c r="AL984" s="107">
        <f t="shared" si="418"/>
        <v>7.4474999999999989</v>
      </c>
    </row>
    <row r="985" spans="1:38" ht="12.75">
      <c r="A985" s="89">
        <v>31</v>
      </c>
      <c r="B985" s="89">
        <v>61</v>
      </c>
      <c r="C985" s="96">
        <v>0.3</v>
      </c>
      <c r="D985" s="96">
        <v>0.32</v>
      </c>
      <c r="E985" s="97">
        <v>3.24</v>
      </c>
      <c r="F985" s="102">
        <f t="shared" si="426"/>
        <v>0.24454471374808312</v>
      </c>
      <c r="G985" s="89">
        <v>19.5</v>
      </c>
      <c r="H985" s="103">
        <f t="shared" si="405"/>
        <v>32.666666666666664</v>
      </c>
      <c r="I985" s="103">
        <f t="shared" si="406"/>
        <v>0.91125000000000023</v>
      </c>
      <c r="J985" s="89" t="s">
        <v>77</v>
      </c>
      <c r="K985" s="89">
        <v>1</v>
      </c>
      <c r="L985" s="105">
        <f t="shared" si="423"/>
        <v>3.24</v>
      </c>
      <c r="O985" s="89">
        <v>3.24</v>
      </c>
      <c r="X985" s="106">
        <f t="shared" si="424"/>
        <v>7.5297600000000008E-3</v>
      </c>
      <c r="Y985" s="106">
        <f t="shared" si="407"/>
        <v>0</v>
      </c>
      <c r="Z985" s="106">
        <f t="shared" si="408"/>
        <v>0</v>
      </c>
      <c r="AA985" s="106">
        <f t="shared" si="409"/>
        <v>6.0750000000000014E-3</v>
      </c>
      <c r="AB985" s="106">
        <f t="shared" si="410"/>
        <v>0</v>
      </c>
      <c r="AC985" s="106">
        <f t="shared" si="411"/>
        <v>0</v>
      </c>
      <c r="AD985" s="106">
        <f t="shared" si="412"/>
        <v>0</v>
      </c>
      <c r="AE985" s="106">
        <f t="shared" si="413"/>
        <v>0</v>
      </c>
      <c r="AF985" s="172">
        <f t="shared" si="421"/>
        <v>6.0750000000000014E-3</v>
      </c>
      <c r="AG985" s="106">
        <f t="shared" si="414"/>
        <v>0</v>
      </c>
      <c r="AH985" s="106">
        <f t="shared" si="415"/>
        <v>0</v>
      </c>
      <c r="AI985" s="106">
        <f t="shared" si="416"/>
        <v>0</v>
      </c>
      <c r="AJ985" s="106">
        <f t="shared" si="417"/>
        <v>0</v>
      </c>
      <c r="AK985" s="106">
        <f t="shared" si="425"/>
        <v>6.0750000000000014E-3</v>
      </c>
      <c r="AL985" s="107">
        <f t="shared" si="418"/>
        <v>5.1941250000000005</v>
      </c>
    </row>
    <row r="986" spans="1:38" ht="12.75">
      <c r="A986" s="89">
        <v>31</v>
      </c>
      <c r="B986" s="89">
        <v>61</v>
      </c>
      <c r="C986" s="96">
        <v>0.3</v>
      </c>
      <c r="D986" s="96">
        <v>0.32</v>
      </c>
      <c r="E986" s="97">
        <v>3.24</v>
      </c>
      <c r="F986" s="102">
        <f t="shared" si="426"/>
        <v>0.24454471374808312</v>
      </c>
      <c r="G986" s="89">
        <v>19.5</v>
      </c>
      <c r="H986" s="103">
        <f t="shared" si="405"/>
        <v>32.666666666666664</v>
      </c>
      <c r="I986" s="103">
        <f t="shared" si="406"/>
        <v>0.61875000000000002</v>
      </c>
      <c r="J986" s="89" t="s">
        <v>77</v>
      </c>
      <c r="K986" s="89">
        <v>2</v>
      </c>
      <c r="L986" s="105">
        <f t="shared" si="423"/>
        <v>3.1100000000000003</v>
      </c>
      <c r="P986" s="89">
        <v>2.2000000000000002</v>
      </c>
      <c r="Q986" s="89">
        <v>0.91</v>
      </c>
      <c r="X986" s="106">
        <f t="shared" si="424"/>
        <v>7.2276400000000005E-3</v>
      </c>
      <c r="Y986" s="106">
        <f t="shared" si="407"/>
        <v>0</v>
      </c>
      <c r="Z986" s="106">
        <f t="shared" si="408"/>
        <v>0</v>
      </c>
      <c r="AA986" s="106">
        <f t="shared" si="409"/>
        <v>0</v>
      </c>
      <c r="AB986" s="106">
        <f t="shared" si="410"/>
        <v>4.1250000000000002E-3</v>
      </c>
      <c r="AC986" s="106">
        <f t="shared" si="411"/>
        <v>0</v>
      </c>
      <c r="AD986" s="106">
        <f t="shared" si="412"/>
        <v>0</v>
      </c>
      <c r="AE986" s="106">
        <f t="shared" si="413"/>
        <v>0</v>
      </c>
      <c r="AF986" s="172">
        <f t="shared" si="421"/>
        <v>4.1250000000000002E-3</v>
      </c>
      <c r="AG986" s="106">
        <f t="shared" si="414"/>
        <v>1.7062500000000001E-3</v>
      </c>
      <c r="AH986" s="106">
        <f t="shared" si="415"/>
        <v>0</v>
      </c>
      <c r="AI986" s="106">
        <f t="shared" si="416"/>
        <v>0</v>
      </c>
      <c r="AJ986" s="106">
        <f t="shared" si="417"/>
        <v>0</v>
      </c>
      <c r="AK986" s="106">
        <f t="shared" si="425"/>
        <v>5.8312500000000005E-3</v>
      </c>
      <c r="AL986" s="107">
        <f t="shared" si="418"/>
        <v>3.3288750000000005</v>
      </c>
    </row>
    <row r="987" spans="1:38" ht="12.75">
      <c r="A987" s="89">
        <v>31</v>
      </c>
      <c r="B987" s="89">
        <v>61</v>
      </c>
      <c r="C987" s="96">
        <v>0.3</v>
      </c>
      <c r="D987" s="96">
        <v>0.32</v>
      </c>
      <c r="E987" s="97">
        <v>3.24</v>
      </c>
      <c r="F987" s="102">
        <f t="shared" si="426"/>
        <v>0.24454471374808312</v>
      </c>
      <c r="G987" s="89">
        <v>19.5</v>
      </c>
      <c r="H987" s="103">
        <f t="shared" si="405"/>
        <v>32.666666666666664</v>
      </c>
      <c r="I987" s="103">
        <f t="shared" si="406"/>
        <v>0.83531250000000012</v>
      </c>
      <c r="J987" s="89" t="s">
        <v>77</v>
      </c>
      <c r="K987" s="89">
        <v>3</v>
      </c>
      <c r="L987" s="105">
        <f t="shared" si="423"/>
        <v>3.0500000000000003</v>
      </c>
      <c r="M987" s="89">
        <v>0.73</v>
      </c>
      <c r="O987" s="89">
        <v>2.2400000000000002</v>
      </c>
      <c r="Q987" s="89">
        <v>0.08</v>
      </c>
      <c r="X987" s="106">
        <f t="shared" si="424"/>
        <v>7.0882000000000011E-3</v>
      </c>
      <c r="Y987" s="106">
        <f t="shared" si="407"/>
        <v>1.36875E-3</v>
      </c>
      <c r="Z987" s="106">
        <f t="shared" si="408"/>
        <v>0</v>
      </c>
      <c r="AA987" s="106">
        <f t="shared" si="409"/>
        <v>4.2000000000000006E-3</v>
      </c>
      <c r="AB987" s="106">
        <f t="shared" si="410"/>
        <v>0</v>
      </c>
      <c r="AC987" s="106">
        <f t="shared" si="411"/>
        <v>0</v>
      </c>
      <c r="AD987" s="106">
        <f t="shared" si="412"/>
        <v>0</v>
      </c>
      <c r="AE987" s="106">
        <f t="shared" si="413"/>
        <v>0</v>
      </c>
      <c r="AF987" s="172">
        <f t="shared" si="421"/>
        <v>5.5687500000000008E-3</v>
      </c>
      <c r="AG987" s="106">
        <f t="shared" si="414"/>
        <v>1.4999999999999999E-4</v>
      </c>
      <c r="AH987" s="106">
        <f t="shared" si="415"/>
        <v>0</v>
      </c>
      <c r="AI987" s="106">
        <f t="shared" si="416"/>
        <v>0</v>
      </c>
      <c r="AJ987" s="106">
        <f t="shared" si="417"/>
        <v>0</v>
      </c>
      <c r="AK987" s="106">
        <f t="shared" si="425"/>
        <v>5.7187500000000007E-3</v>
      </c>
      <c r="AL987" s="107">
        <f t="shared" si="418"/>
        <v>4.8926812500000008</v>
      </c>
    </row>
    <row r="988" spans="1:38" ht="12.75">
      <c r="A988" s="89">
        <v>31</v>
      </c>
      <c r="B988" s="89">
        <v>61</v>
      </c>
      <c r="C988" s="96">
        <v>0.3</v>
      </c>
      <c r="D988" s="96">
        <v>0.32</v>
      </c>
      <c r="E988" s="97">
        <v>3.24</v>
      </c>
      <c r="F988" s="102">
        <f t="shared" si="426"/>
        <v>0.24454471374808312</v>
      </c>
      <c r="G988" s="89">
        <v>19.5</v>
      </c>
      <c r="H988" s="103">
        <f t="shared" si="405"/>
        <v>32.666666666666664</v>
      </c>
      <c r="I988" s="103">
        <f t="shared" si="406"/>
        <v>1.2150000000000003</v>
      </c>
      <c r="J988" s="89" t="s">
        <v>78</v>
      </c>
      <c r="K988" s="89">
        <v>1</v>
      </c>
      <c r="L988" s="105">
        <f t="shared" si="423"/>
        <v>3.24</v>
      </c>
      <c r="M988" s="89">
        <v>3.24</v>
      </c>
      <c r="X988" s="106">
        <f t="shared" si="424"/>
        <v>9.0979199999999989E-3</v>
      </c>
      <c r="Y988" s="106">
        <f t="shared" si="407"/>
        <v>8.1000000000000013E-3</v>
      </c>
      <c r="Z988" s="106">
        <f t="shared" si="408"/>
        <v>0</v>
      </c>
      <c r="AA988" s="106">
        <f t="shared" si="409"/>
        <v>0</v>
      </c>
      <c r="AB988" s="106">
        <f t="shared" si="410"/>
        <v>0</v>
      </c>
      <c r="AC988" s="106">
        <f t="shared" si="411"/>
        <v>0</v>
      </c>
      <c r="AD988" s="106">
        <f t="shared" si="412"/>
        <v>0</v>
      </c>
      <c r="AE988" s="106">
        <f t="shared" si="413"/>
        <v>0</v>
      </c>
      <c r="AF988" s="172">
        <f t="shared" si="421"/>
        <v>8.1000000000000013E-3</v>
      </c>
      <c r="AG988" s="106">
        <f t="shared" si="414"/>
        <v>0</v>
      </c>
      <c r="AH988" s="106">
        <f t="shared" si="415"/>
        <v>0</v>
      </c>
      <c r="AI988" s="106">
        <f t="shared" si="416"/>
        <v>0</v>
      </c>
      <c r="AJ988" s="106">
        <f t="shared" si="417"/>
        <v>0</v>
      </c>
      <c r="AK988" s="106">
        <f t="shared" si="425"/>
        <v>8.1000000000000013E-3</v>
      </c>
      <c r="AL988" s="107">
        <f t="shared" si="418"/>
        <v>7.8003</v>
      </c>
    </row>
    <row r="989" spans="1:38" ht="12.75">
      <c r="A989" s="89">
        <v>31</v>
      </c>
      <c r="B989" s="89">
        <v>61</v>
      </c>
      <c r="C989" s="96">
        <v>0.3</v>
      </c>
      <c r="D989" s="96">
        <v>0.32</v>
      </c>
      <c r="E989" s="97">
        <v>3.24</v>
      </c>
      <c r="F989" s="102">
        <f t="shared" si="426"/>
        <v>0.24454471374808312</v>
      </c>
      <c r="G989" s="89">
        <v>19.5</v>
      </c>
      <c r="H989" s="103">
        <f t="shared" si="405"/>
        <v>32.666666666666664</v>
      </c>
      <c r="I989" s="103">
        <f t="shared" si="406"/>
        <v>1.1137500000000002</v>
      </c>
      <c r="J989" s="89" t="s">
        <v>78</v>
      </c>
      <c r="K989" s="89">
        <v>2</v>
      </c>
      <c r="L989" s="105">
        <f t="shared" si="423"/>
        <v>3.25</v>
      </c>
      <c r="M989" s="89">
        <v>2.97</v>
      </c>
      <c r="Q989" s="89">
        <v>0.28000000000000003</v>
      </c>
      <c r="X989" s="106">
        <f t="shared" si="424"/>
        <v>9.1259999999999987E-3</v>
      </c>
      <c r="Y989" s="106">
        <f t="shared" si="407"/>
        <v>7.425000000000001E-3</v>
      </c>
      <c r="Z989" s="106">
        <f t="shared" si="408"/>
        <v>0</v>
      </c>
      <c r="AA989" s="106">
        <f t="shared" si="409"/>
        <v>0</v>
      </c>
      <c r="AB989" s="106">
        <f t="shared" si="410"/>
        <v>0</v>
      </c>
      <c r="AC989" s="106">
        <f t="shared" si="411"/>
        <v>0</v>
      </c>
      <c r="AD989" s="106">
        <f t="shared" si="412"/>
        <v>0</v>
      </c>
      <c r="AE989" s="106">
        <f t="shared" si="413"/>
        <v>0</v>
      </c>
      <c r="AF989" s="172">
        <f t="shared" si="421"/>
        <v>7.425000000000001E-3</v>
      </c>
      <c r="AG989" s="106">
        <f t="shared" si="414"/>
        <v>7.000000000000001E-4</v>
      </c>
      <c r="AH989" s="106">
        <f t="shared" si="415"/>
        <v>0</v>
      </c>
      <c r="AI989" s="106">
        <f t="shared" si="416"/>
        <v>0</v>
      </c>
      <c r="AJ989" s="106">
        <f t="shared" si="417"/>
        <v>0</v>
      </c>
      <c r="AK989" s="106">
        <f t="shared" si="425"/>
        <v>8.1250000000000003E-3</v>
      </c>
      <c r="AL989" s="107">
        <f t="shared" si="418"/>
        <v>7.1502749999999997</v>
      </c>
    </row>
    <row r="990" spans="1:38" ht="12.75">
      <c r="A990" s="89">
        <v>31</v>
      </c>
      <c r="B990" s="89">
        <v>61</v>
      </c>
      <c r="C990" s="96">
        <v>0.3</v>
      </c>
      <c r="D990" s="96">
        <v>0.32</v>
      </c>
      <c r="E990" s="97">
        <v>3.24</v>
      </c>
      <c r="F990" s="102">
        <f t="shared" si="426"/>
        <v>0.24454471374808312</v>
      </c>
      <c r="G990" s="89">
        <v>19.5</v>
      </c>
      <c r="H990" s="103">
        <f t="shared" si="405"/>
        <v>32.666666666666664</v>
      </c>
      <c r="I990" s="103">
        <f t="shared" si="406"/>
        <v>1.2150000000000003</v>
      </c>
      <c r="J990" s="89" t="s">
        <v>78</v>
      </c>
      <c r="K990" s="89">
        <v>3</v>
      </c>
      <c r="L990" s="105">
        <f t="shared" si="423"/>
        <v>3.24</v>
      </c>
      <c r="M990" s="89">
        <v>3.24</v>
      </c>
      <c r="X990" s="106">
        <f t="shared" si="424"/>
        <v>9.0979199999999989E-3</v>
      </c>
      <c r="Y990" s="106">
        <f t="shared" si="407"/>
        <v>8.1000000000000013E-3</v>
      </c>
      <c r="Z990" s="106">
        <f t="shared" si="408"/>
        <v>0</v>
      </c>
      <c r="AA990" s="106">
        <f t="shared" si="409"/>
        <v>0</v>
      </c>
      <c r="AB990" s="106">
        <f t="shared" si="410"/>
        <v>0</v>
      </c>
      <c r="AC990" s="106">
        <f t="shared" si="411"/>
        <v>0</v>
      </c>
      <c r="AD990" s="106">
        <f t="shared" si="412"/>
        <v>0</v>
      </c>
      <c r="AE990" s="106">
        <f t="shared" si="413"/>
        <v>0</v>
      </c>
      <c r="AF990" s="172">
        <f t="shared" si="421"/>
        <v>8.1000000000000013E-3</v>
      </c>
      <c r="AG990" s="106">
        <f t="shared" si="414"/>
        <v>0</v>
      </c>
      <c r="AH990" s="106">
        <f t="shared" si="415"/>
        <v>0</v>
      </c>
      <c r="AI990" s="106">
        <f t="shared" si="416"/>
        <v>0</v>
      </c>
      <c r="AJ990" s="106">
        <f t="shared" si="417"/>
        <v>0</v>
      </c>
      <c r="AK990" s="106">
        <f t="shared" si="425"/>
        <v>8.1000000000000013E-3</v>
      </c>
      <c r="AL990" s="107">
        <f t="shared" si="418"/>
        <v>7.8003</v>
      </c>
    </row>
    <row r="991" spans="1:38" ht="12.75">
      <c r="A991" s="89">
        <v>31</v>
      </c>
      <c r="B991" s="89">
        <v>61</v>
      </c>
      <c r="C991" s="96">
        <v>0.3</v>
      </c>
      <c r="D991" s="96">
        <v>0.32</v>
      </c>
      <c r="E991" s="97">
        <v>3.24</v>
      </c>
      <c r="F991" s="102">
        <f t="shared" si="426"/>
        <v>0.24454471374808312</v>
      </c>
      <c r="G991" s="89">
        <v>19.5</v>
      </c>
      <c r="H991" s="103">
        <f t="shared" si="405"/>
        <v>32.666666666666664</v>
      </c>
      <c r="I991" s="103">
        <f t="shared" si="406"/>
        <v>1.1250000000000002</v>
      </c>
      <c r="J991" s="89" t="s">
        <v>78</v>
      </c>
      <c r="K991" s="89">
        <v>4</v>
      </c>
      <c r="L991" s="105">
        <f t="shared" si="423"/>
        <v>3</v>
      </c>
      <c r="M991" s="89">
        <v>3</v>
      </c>
      <c r="X991" s="106">
        <f t="shared" si="424"/>
        <v>8.4239999999999992E-3</v>
      </c>
      <c r="Y991" s="106">
        <f t="shared" si="407"/>
        <v>7.5000000000000015E-3</v>
      </c>
      <c r="Z991" s="106">
        <f t="shared" si="408"/>
        <v>0</v>
      </c>
      <c r="AA991" s="106">
        <f t="shared" si="409"/>
        <v>0</v>
      </c>
      <c r="AB991" s="106">
        <f t="shared" si="410"/>
        <v>0</v>
      </c>
      <c r="AC991" s="106">
        <f t="shared" si="411"/>
        <v>0</v>
      </c>
      <c r="AD991" s="106">
        <f t="shared" si="412"/>
        <v>0</v>
      </c>
      <c r="AE991" s="106">
        <f t="shared" si="413"/>
        <v>0</v>
      </c>
      <c r="AF991" s="172">
        <f t="shared" si="421"/>
        <v>7.5000000000000015E-3</v>
      </c>
      <c r="AG991" s="106">
        <f t="shared" si="414"/>
        <v>0</v>
      </c>
      <c r="AH991" s="106">
        <f t="shared" si="415"/>
        <v>0</v>
      </c>
      <c r="AI991" s="106">
        <f t="shared" si="416"/>
        <v>0</v>
      </c>
      <c r="AJ991" s="106">
        <f t="shared" si="417"/>
        <v>0</v>
      </c>
      <c r="AK991" s="106">
        <f t="shared" si="425"/>
        <v>7.5000000000000015E-3</v>
      </c>
      <c r="AL991" s="107">
        <f t="shared" si="418"/>
        <v>7.2224999999999993</v>
      </c>
    </row>
    <row r="992" spans="1:38" ht="12.75">
      <c r="A992" s="89">
        <v>31</v>
      </c>
      <c r="B992" s="89">
        <v>61</v>
      </c>
      <c r="C992" s="96">
        <v>0.3</v>
      </c>
      <c r="D992" s="96">
        <v>0.32</v>
      </c>
      <c r="E992" s="97">
        <v>3.24</v>
      </c>
      <c r="F992" s="102">
        <f t="shared" si="426"/>
        <v>0.24454471374808312</v>
      </c>
      <c r="G992" s="89">
        <v>19.5</v>
      </c>
      <c r="H992" s="103">
        <f t="shared" si="405"/>
        <v>32.666666666666664</v>
      </c>
      <c r="I992" s="103">
        <f t="shared" si="406"/>
        <v>1.2150000000000003</v>
      </c>
      <c r="J992" s="89" t="s">
        <v>78</v>
      </c>
      <c r="K992" s="89">
        <v>5</v>
      </c>
      <c r="L992" s="105">
        <f t="shared" si="423"/>
        <v>3.24</v>
      </c>
      <c r="M992" s="89">
        <v>3.24</v>
      </c>
      <c r="X992" s="106">
        <f t="shared" si="424"/>
        <v>9.0979199999999989E-3</v>
      </c>
      <c r="Y992" s="106">
        <f t="shared" si="407"/>
        <v>8.1000000000000013E-3</v>
      </c>
      <c r="Z992" s="106">
        <f t="shared" si="408"/>
        <v>0</v>
      </c>
      <c r="AA992" s="106">
        <f t="shared" si="409"/>
        <v>0</v>
      </c>
      <c r="AB992" s="106">
        <f t="shared" si="410"/>
        <v>0</v>
      </c>
      <c r="AC992" s="106">
        <f t="shared" si="411"/>
        <v>0</v>
      </c>
      <c r="AD992" s="106">
        <f t="shared" si="412"/>
        <v>0</v>
      </c>
      <c r="AE992" s="106">
        <f t="shared" si="413"/>
        <v>0</v>
      </c>
      <c r="AF992" s="172">
        <f t="shared" si="421"/>
        <v>8.1000000000000013E-3</v>
      </c>
      <c r="AG992" s="106">
        <f t="shared" si="414"/>
        <v>0</v>
      </c>
      <c r="AH992" s="106">
        <f t="shared" si="415"/>
        <v>0</v>
      </c>
      <c r="AI992" s="106">
        <f t="shared" si="416"/>
        <v>0</v>
      </c>
      <c r="AJ992" s="106">
        <f t="shared" si="417"/>
        <v>0</v>
      </c>
      <c r="AK992" s="106">
        <f t="shared" si="425"/>
        <v>8.1000000000000013E-3</v>
      </c>
      <c r="AL992" s="107">
        <f t="shared" si="418"/>
        <v>7.8003</v>
      </c>
    </row>
    <row r="993" spans="1:38" ht="12.75">
      <c r="A993" s="89">
        <v>31</v>
      </c>
      <c r="B993" s="89">
        <v>61</v>
      </c>
      <c r="C993" s="96">
        <v>0.3</v>
      </c>
      <c r="D993" s="96">
        <v>0.32</v>
      </c>
      <c r="E993" s="97">
        <v>3.24</v>
      </c>
      <c r="F993" s="102">
        <f t="shared" si="426"/>
        <v>0.24454471374808312</v>
      </c>
      <c r="G993" s="89">
        <v>19.5</v>
      </c>
      <c r="H993" s="103">
        <f t="shared" si="405"/>
        <v>32.666666666666664</v>
      </c>
      <c r="I993" s="103">
        <f t="shared" si="406"/>
        <v>0.61965000000000015</v>
      </c>
      <c r="J993" s="89" t="s">
        <v>79</v>
      </c>
      <c r="K993" s="89">
        <v>3</v>
      </c>
      <c r="L993" s="97">
        <v>3.24</v>
      </c>
      <c r="X993" s="106">
        <f>L993*VLOOKUP(J993,dimension,2,FALSE)*VLOOKUP(J993,dimension,3,FALSE)*K993</f>
        <v>5.1710400000000009E-3</v>
      </c>
      <c r="Y993" s="106">
        <f t="shared" si="407"/>
        <v>0</v>
      </c>
      <c r="Z993" s="106">
        <f t="shared" si="408"/>
        <v>0</v>
      </c>
      <c r="AA993" s="106">
        <f t="shared" si="409"/>
        <v>0</v>
      </c>
      <c r="AB993" s="106">
        <f t="shared" si="410"/>
        <v>0</v>
      </c>
      <c r="AC993" s="106">
        <f t="shared" si="411"/>
        <v>0</v>
      </c>
      <c r="AD993" s="106">
        <f t="shared" si="412"/>
        <v>0</v>
      </c>
      <c r="AE993" s="106">
        <f t="shared" si="413"/>
        <v>4.131000000000001E-3</v>
      </c>
      <c r="AF993" s="172">
        <f t="shared" si="421"/>
        <v>4.131000000000001E-3</v>
      </c>
      <c r="AG993" s="106">
        <f t="shared" si="414"/>
        <v>0</v>
      </c>
      <c r="AH993" s="106">
        <f t="shared" si="415"/>
        <v>0</v>
      </c>
      <c r="AI993" s="106">
        <f t="shared" si="416"/>
        <v>0</v>
      </c>
      <c r="AJ993" s="106">
        <f t="shared" si="417"/>
        <v>0</v>
      </c>
      <c r="AK993" s="106">
        <f>L993*VLOOKUP(J993,dimension,4,FALSE)*VLOOKUP(J993,dimension,5,FALSE)*K993</f>
        <v>4.131000000000001E-3</v>
      </c>
      <c r="AL993" s="107">
        <f t="shared" si="418"/>
        <v>3.5320050000000007</v>
      </c>
    </row>
    <row r="994" spans="1:38" ht="12.75">
      <c r="A994" s="89">
        <v>32</v>
      </c>
      <c r="B994" s="89">
        <v>62</v>
      </c>
      <c r="C994" s="96">
        <v>0.28999999999999998</v>
      </c>
      <c r="D994" s="96">
        <v>0.33</v>
      </c>
      <c r="E994" s="97">
        <v>3.1</v>
      </c>
      <c r="F994" s="102">
        <f t="shared" si="426"/>
        <v>0.23397796685773384</v>
      </c>
      <c r="G994" s="89">
        <v>18.66</v>
      </c>
      <c r="H994" s="103">
        <f t="shared" si="405"/>
        <v>31.546666666666667</v>
      </c>
      <c r="I994" s="103">
        <f t="shared" si="406"/>
        <v>1.11375</v>
      </c>
      <c r="J994" s="89" t="s">
        <v>74</v>
      </c>
      <c r="K994" s="89">
        <v>1</v>
      </c>
      <c r="L994" s="105">
        <f t="shared" ref="L994:L1006" si="427">SUM(M994:V994)</f>
        <v>3.0999999999999996</v>
      </c>
      <c r="M994" s="89">
        <v>2.23</v>
      </c>
      <c r="Q994" s="89">
        <v>0.13</v>
      </c>
      <c r="V994" s="89">
        <v>0.74</v>
      </c>
      <c r="X994" s="106">
        <f t="shared" ref="X994:X1006" si="428">L994*VLOOKUP(J994,dimension,2,FALSE)*VLOOKUP(J994,dimension,3,FALSE)</f>
        <v>9.5479999999999992E-3</v>
      </c>
      <c r="Y994" s="106">
        <f t="shared" si="407"/>
        <v>5.5750000000000001E-3</v>
      </c>
      <c r="Z994" s="106">
        <f t="shared" si="408"/>
        <v>0</v>
      </c>
      <c r="AA994" s="106">
        <f t="shared" si="409"/>
        <v>0</v>
      </c>
      <c r="AB994" s="106">
        <f t="shared" si="410"/>
        <v>0</v>
      </c>
      <c r="AC994" s="106">
        <f t="shared" si="411"/>
        <v>0</v>
      </c>
      <c r="AD994" s="106">
        <f t="shared" si="412"/>
        <v>1.8500000000000001E-3</v>
      </c>
      <c r="AE994" s="106">
        <f t="shared" si="413"/>
        <v>0</v>
      </c>
      <c r="AF994" s="172">
        <f t="shared" si="421"/>
        <v>7.4250000000000002E-3</v>
      </c>
      <c r="AG994" s="106">
        <f t="shared" si="414"/>
        <v>3.2500000000000004E-4</v>
      </c>
      <c r="AH994" s="106">
        <f t="shared" si="415"/>
        <v>0</v>
      </c>
      <c r="AI994" s="106">
        <f t="shared" si="416"/>
        <v>0</v>
      </c>
      <c r="AJ994" s="106">
        <f t="shared" si="417"/>
        <v>0</v>
      </c>
      <c r="AK994" s="106">
        <f t="shared" ref="AK994:AK1006" si="429">L994*VLOOKUP(J994,dimension,4,FALSE)*VLOOKUP(J994,dimension,5,FALSE)</f>
        <v>7.7499999999999999E-3</v>
      </c>
      <c r="AL994" s="107">
        <f t="shared" si="418"/>
        <v>6.7506749999999993</v>
      </c>
    </row>
    <row r="995" spans="1:38" ht="12.75">
      <c r="A995" s="89">
        <v>32</v>
      </c>
      <c r="B995" s="89">
        <v>62</v>
      </c>
      <c r="C995" s="96">
        <v>0.28999999999999998</v>
      </c>
      <c r="D995" s="96">
        <v>0.33</v>
      </c>
      <c r="E995" s="97">
        <v>3.1</v>
      </c>
      <c r="F995" s="102">
        <f t="shared" si="426"/>
        <v>0.23397796685773384</v>
      </c>
      <c r="G995" s="89">
        <v>18.66</v>
      </c>
      <c r="H995" s="103">
        <f t="shared" si="405"/>
        <v>31.546666666666667</v>
      </c>
      <c r="I995" s="103">
        <f t="shared" si="406"/>
        <v>1.095</v>
      </c>
      <c r="J995" s="89" t="s">
        <v>74</v>
      </c>
      <c r="K995" s="89">
        <v>2</v>
      </c>
      <c r="L995" s="105">
        <f t="shared" si="427"/>
        <v>2.92</v>
      </c>
      <c r="M995" s="89">
        <v>2.92</v>
      </c>
      <c r="X995" s="106">
        <f t="shared" si="428"/>
        <v>8.9935999999999992E-3</v>
      </c>
      <c r="Y995" s="106">
        <f t="shared" si="407"/>
        <v>7.3000000000000001E-3</v>
      </c>
      <c r="Z995" s="106">
        <f t="shared" si="408"/>
        <v>0</v>
      </c>
      <c r="AA995" s="106">
        <f t="shared" si="409"/>
        <v>0</v>
      </c>
      <c r="AB995" s="106">
        <f t="shared" si="410"/>
        <v>0</v>
      </c>
      <c r="AC995" s="106">
        <f t="shared" si="411"/>
        <v>0</v>
      </c>
      <c r="AD995" s="106">
        <f t="shared" si="412"/>
        <v>0</v>
      </c>
      <c r="AE995" s="106">
        <f t="shared" si="413"/>
        <v>0</v>
      </c>
      <c r="AF995" s="172">
        <f t="shared" si="421"/>
        <v>7.3000000000000001E-3</v>
      </c>
      <c r="AG995" s="106">
        <f t="shared" si="414"/>
        <v>0</v>
      </c>
      <c r="AH995" s="106">
        <f t="shared" si="415"/>
        <v>0</v>
      </c>
      <c r="AI995" s="106">
        <f t="shared" si="416"/>
        <v>0</v>
      </c>
      <c r="AJ995" s="106">
        <f t="shared" si="417"/>
        <v>0</v>
      </c>
      <c r="AK995" s="106">
        <f t="shared" si="429"/>
        <v>7.3000000000000001E-3</v>
      </c>
      <c r="AL995" s="107">
        <f t="shared" si="418"/>
        <v>7.0298999999999987</v>
      </c>
    </row>
    <row r="996" spans="1:38" ht="12.75">
      <c r="A996" s="89">
        <v>32</v>
      </c>
      <c r="B996" s="89">
        <v>62</v>
      </c>
      <c r="C996" s="96">
        <v>0.28999999999999998</v>
      </c>
      <c r="D996" s="96">
        <v>0.33</v>
      </c>
      <c r="E996" s="97">
        <v>3.1</v>
      </c>
      <c r="F996" s="102">
        <f t="shared" si="426"/>
        <v>0.23397796685773384</v>
      </c>
      <c r="G996" s="89">
        <v>18.66</v>
      </c>
      <c r="H996" s="103">
        <f t="shared" si="405"/>
        <v>31.546666666666667</v>
      </c>
      <c r="I996" s="103">
        <f t="shared" si="406"/>
        <v>1.095</v>
      </c>
      <c r="J996" s="89" t="s">
        <v>74</v>
      </c>
      <c r="K996" s="89">
        <v>3</v>
      </c>
      <c r="L996" s="105">
        <f t="shared" si="427"/>
        <v>2.92</v>
      </c>
      <c r="M996" s="89">
        <v>2.92</v>
      </c>
      <c r="X996" s="106">
        <f t="shared" si="428"/>
        <v>8.9935999999999992E-3</v>
      </c>
      <c r="Y996" s="106">
        <f t="shared" si="407"/>
        <v>7.3000000000000001E-3</v>
      </c>
      <c r="Z996" s="106">
        <f t="shared" si="408"/>
        <v>0</v>
      </c>
      <c r="AA996" s="106">
        <f t="shared" si="409"/>
        <v>0</v>
      </c>
      <c r="AB996" s="106">
        <f t="shared" si="410"/>
        <v>0</v>
      </c>
      <c r="AC996" s="106">
        <f t="shared" si="411"/>
        <v>0</v>
      </c>
      <c r="AD996" s="106">
        <f t="shared" si="412"/>
        <v>0</v>
      </c>
      <c r="AE996" s="106">
        <f t="shared" si="413"/>
        <v>0</v>
      </c>
      <c r="AF996" s="172">
        <f t="shared" si="421"/>
        <v>7.3000000000000001E-3</v>
      </c>
      <c r="AG996" s="106">
        <f t="shared" si="414"/>
        <v>0</v>
      </c>
      <c r="AH996" s="106">
        <f t="shared" si="415"/>
        <v>0</v>
      </c>
      <c r="AI996" s="106">
        <f t="shared" si="416"/>
        <v>0</v>
      </c>
      <c r="AJ996" s="106">
        <f t="shared" si="417"/>
        <v>0</v>
      </c>
      <c r="AK996" s="106">
        <f t="shared" si="429"/>
        <v>7.3000000000000001E-3</v>
      </c>
      <c r="AL996" s="107">
        <f t="shared" si="418"/>
        <v>7.0298999999999987</v>
      </c>
    </row>
    <row r="997" spans="1:38" ht="12.75">
      <c r="A997" s="89">
        <v>32</v>
      </c>
      <c r="B997" s="89">
        <v>62</v>
      </c>
      <c r="C997" s="96">
        <v>0.28999999999999998</v>
      </c>
      <c r="D997" s="96">
        <v>0.33</v>
      </c>
      <c r="E997" s="97">
        <v>3.1</v>
      </c>
      <c r="F997" s="102">
        <f t="shared" si="426"/>
        <v>0.23397796685773384</v>
      </c>
      <c r="G997" s="89">
        <v>18.66</v>
      </c>
      <c r="H997" s="103">
        <f t="shared" si="405"/>
        <v>31.546666666666667</v>
      </c>
      <c r="I997" s="103">
        <f t="shared" si="406"/>
        <v>1.0499999999999998</v>
      </c>
      <c r="J997" s="89" t="s">
        <v>74</v>
      </c>
      <c r="K997" s="89">
        <v>4</v>
      </c>
      <c r="L997" s="105">
        <f t="shared" si="427"/>
        <v>2.9099999999999997</v>
      </c>
      <c r="M997" s="89">
        <v>2.8</v>
      </c>
      <c r="R997" s="89">
        <v>0.11</v>
      </c>
      <c r="X997" s="106">
        <f t="shared" si="428"/>
        <v>8.9627999999999999E-3</v>
      </c>
      <c r="Y997" s="106">
        <f t="shared" si="407"/>
        <v>6.9999999999999993E-3</v>
      </c>
      <c r="Z997" s="106">
        <f t="shared" si="408"/>
        <v>0</v>
      </c>
      <c r="AA997" s="106">
        <f t="shared" si="409"/>
        <v>0</v>
      </c>
      <c r="AB997" s="106">
        <f t="shared" si="410"/>
        <v>0</v>
      </c>
      <c r="AC997" s="106">
        <f t="shared" si="411"/>
        <v>0</v>
      </c>
      <c r="AD997" s="106">
        <f t="shared" si="412"/>
        <v>0</v>
      </c>
      <c r="AE997" s="106">
        <f t="shared" si="413"/>
        <v>0</v>
      </c>
      <c r="AF997" s="172">
        <f t="shared" si="421"/>
        <v>6.9999999999999993E-3</v>
      </c>
      <c r="AG997" s="106">
        <f t="shared" si="414"/>
        <v>0</v>
      </c>
      <c r="AH997" s="106">
        <f t="shared" si="415"/>
        <v>2.7500000000000002E-4</v>
      </c>
      <c r="AI997" s="106">
        <f t="shared" si="416"/>
        <v>0</v>
      </c>
      <c r="AJ997" s="106">
        <f t="shared" si="417"/>
        <v>0</v>
      </c>
      <c r="AK997" s="106">
        <f t="shared" si="429"/>
        <v>7.2750000000000002E-3</v>
      </c>
      <c r="AL997" s="107">
        <f t="shared" si="418"/>
        <v>6.7409999999999988</v>
      </c>
    </row>
    <row r="998" spans="1:38" ht="12.75">
      <c r="A998" s="89">
        <v>32</v>
      </c>
      <c r="B998" s="89">
        <v>62</v>
      </c>
      <c r="C998" s="96">
        <v>0.28999999999999998</v>
      </c>
      <c r="D998" s="96">
        <v>0.33</v>
      </c>
      <c r="E998" s="97">
        <v>3.1</v>
      </c>
      <c r="F998" s="102">
        <f t="shared" si="426"/>
        <v>0.23397796685773384</v>
      </c>
      <c r="G998" s="89">
        <v>18.66</v>
      </c>
      <c r="H998" s="103">
        <f t="shared" si="405"/>
        <v>31.546666666666667</v>
      </c>
      <c r="I998" s="103">
        <f t="shared" si="406"/>
        <v>1.13625</v>
      </c>
      <c r="J998" s="89" t="s">
        <v>74</v>
      </c>
      <c r="K998" s="89">
        <v>5</v>
      </c>
      <c r="L998" s="105">
        <f t="shared" si="427"/>
        <v>3.0999999999999996</v>
      </c>
      <c r="M998" s="89">
        <v>3.03</v>
      </c>
      <c r="R998" s="89">
        <v>7.0000000000000007E-2</v>
      </c>
      <c r="X998" s="106">
        <f t="shared" si="428"/>
        <v>9.5479999999999992E-3</v>
      </c>
      <c r="Y998" s="106">
        <f t="shared" si="407"/>
        <v>7.5750000000000001E-3</v>
      </c>
      <c r="Z998" s="106">
        <f t="shared" si="408"/>
        <v>0</v>
      </c>
      <c r="AA998" s="106">
        <f t="shared" si="409"/>
        <v>0</v>
      </c>
      <c r="AB998" s="106">
        <f t="shared" si="410"/>
        <v>0</v>
      </c>
      <c r="AC998" s="106">
        <f t="shared" si="411"/>
        <v>0</v>
      </c>
      <c r="AD998" s="106">
        <f t="shared" si="412"/>
        <v>0</v>
      </c>
      <c r="AE998" s="106">
        <f t="shared" si="413"/>
        <v>0</v>
      </c>
      <c r="AF998" s="172">
        <f t="shared" si="421"/>
        <v>7.5750000000000001E-3</v>
      </c>
      <c r="AG998" s="106">
        <f t="shared" si="414"/>
        <v>0</v>
      </c>
      <c r="AH998" s="106">
        <f t="shared" si="415"/>
        <v>1.7500000000000003E-4</v>
      </c>
      <c r="AI998" s="106">
        <f t="shared" si="416"/>
        <v>0</v>
      </c>
      <c r="AJ998" s="106">
        <f t="shared" si="417"/>
        <v>0</v>
      </c>
      <c r="AK998" s="106">
        <f t="shared" si="429"/>
        <v>7.7499999999999999E-3</v>
      </c>
      <c r="AL998" s="107">
        <f t="shared" si="418"/>
        <v>7.2947249999999988</v>
      </c>
    </row>
    <row r="999" spans="1:38" ht="12.75">
      <c r="A999" s="89">
        <v>32</v>
      </c>
      <c r="B999" s="89">
        <v>62</v>
      </c>
      <c r="C999" s="96">
        <v>0.28999999999999998</v>
      </c>
      <c r="D999" s="96">
        <v>0.33</v>
      </c>
      <c r="E999" s="97">
        <v>3.1</v>
      </c>
      <c r="F999" s="102">
        <f t="shared" si="426"/>
        <v>0.23397796685773384</v>
      </c>
      <c r="G999" s="89">
        <v>18.66</v>
      </c>
      <c r="H999" s="103">
        <f t="shared" si="405"/>
        <v>31.546666666666667</v>
      </c>
      <c r="I999" s="103">
        <f t="shared" si="406"/>
        <v>1.1100000000000001</v>
      </c>
      <c r="J999" s="89" t="s">
        <v>74</v>
      </c>
      <c r="K999" s="89">
        <v>6</v>
      </c>
      <c r="L999" s="105">
        <f t="shared" si="427"/>
        <v>3.02</v>
      </c>
      <c r="M999" s="89">
        <v>2.96</v>
      </c>
      <c r="R999" s="89">
        <v>0.06</v>
      </c>
      <c r="X999" s="106">
        <f t="shared" si="428"/>
        <v>9.3016000000000001E-3</v>
      </c>
      <c r="Y999" s="106">
        <f t="shared" si="407"/>
        <v>7.4000000000000003E-3</v>
      </c>
      <c r="Z999" s="106">
        <f t="shared" si="408"/>
        <v>0</v>
      </c>
      <c r="AA999" s="106">
        <f t="shared" si="409"/>
        <v>0</v>
      </c>
      <c r="AB999" s="106">
        <f t="shared" si="410"/>
        <v>0</v>
      </c>
      <c r="AC999" s="106">
        <f t="shared" si="411"/>
        <v>0</v>
      </c>
      <c r="AD999" s="106">
        <f t="shared" si="412"/>
        <v>0</v>
      </c>
      <c r="AE999" s="106">
        <f t="shared" si="413"/>
        <v>0</v>
      </c>
      <c r="AF999" s="172">
        <f t="shared" si="421"/>
        <v>7.4000000000000003E-3</v>
      </c>
      <c r="AG999" s="106">
        <f t="shared" si="414"/>
        <v>0</v>
      </c>
      <c r="AH999" s="106">
        <f t="shared" si="415"/>
        <v>1.5000000000000001E-4</v>
      </c>
      <c r="AI999" s="106">
        <f t="shared" si="416"/>
        <v>0</v>
      </c>
      <c r="AJ999" s="106">
        <f t="shared" si="417"/>
        <v>0</v>
      </c>
      <c r="AK999" s="106">
        <f t="shared" si="429"/>
        <v>7.5500000000000012E-3</v>
      </c>
      <c r="AL999" s="107">
        <f t="shared" si="418"/>
        <v>7.126199999999999</v>
      </c>
    </row>
    <row r="1000" spans="1:38" ht="12.75">
      <c r="A1000" s="89">
        <v>32</v>
      </c>
      <c r="B1000" s="89">
        <v>62</v>
      </c>
      <c r="C1000" s="96">
        <v>0.28999999999999998</v>
      </c>
      <c r="D1000" s="96">
        <v>0.33</v>
      </c>
      <c r="E1000" s="97">
        <v>3.1</v>
      </c>
      <c r="F1000" s="102">
        <f t="shared" si="426"/>
        <v>0.23397796685773384</v>
      </c>
      <c r="G1000" s="89">
        <v>18.66</v>
      </c>
      <c r="H1000" s="103">
        <f t="shared" si="405"/>
        <v>31.546666666666667</v>
      </c>
      <c r="I1000" s="103">
        <f t="shared" si="406"/>
        <v>1.0649999999999999</v>
      </c>
      <c r="J1000" s="89" t="s">
        <v>74</v>
      </c>
      <c r="K1000" s="89">
        <v>7</v>
      </c>
      <c r="L1000" s="105">
        <f t="shared" si="427"/>
        <v>3.0999999999999996</v>
      </c>
      <c r="M1000" s="89">
        <v>2.84</v>
      </c>
      <c r="Q1000" s="89">
        <v>0.19</v>
      </c>
      <c r="R1000" s="89">
        <v>7.0000000000000007E-2</v>
      </c>
      <c r="X1000" s="106">
        <f t="shared" si="428"/>
        <v>9.5479999999999992E-3</v>
      </c>
      <c r="Y1000" s="106">
        <f t="shared" si="407"/>
        <v>7.0999999999999995E-3</v>
      </c>
      <c r="Z1000" s="106">
        <f t="shared" si="408"/>
        <v>0</v>
      </c>
      <c r="AA1000" s="106">
        <f t="shared" si="409"/>
        <v>0</v>
      </c>
      <c r="AB1000" s="106">
        <f t="shared" si="410"/>
        <v>0</v>
      </c>
      <c r="AC1000" s="106">
        <f t="shared" si="411"/>
        <v>0</v>
      </c>
      <c r="AD1000" s="106">
        <f t="shared" si="412"/>
        <v>0</v>
      </c>
      <c r="AE1000" s="106">
        <f t="shared" si="413"/>
        <v>0</v>
      </c>
      <c r="AF1000" s="172">
        <f t="shared" si="421"/>
        <v>7.0999999999999995E-3</v>
      </c>
      <c r="AG1000" s="106">
        <f t="shared" si="414"/>
        <v>4.7500000000000011E-4</v>
      </c>
      <c r="AH1000" s="106">
        <f t="shared" si="415"/>
        <v>1.7500000000000003E-4</v>
      </c>
      <c r="AI1000" s="106">
        <f t="shared" si="416"/>
        <v>0</v>
      </c>
      <c r="AJ1000" s="106">
        <f t="shared" si="417"/>
        <v>0</v>
      </c>
      <c r="AK1000" s="106">
        <f t="shared" si="429"/>
        <v>7.7499999999999999E-3</v>
      </c>
      <c r="AL1000" s="107">
        <f t="shared" si="418"/>
        <v>6.837299999999999</v>
      </c>
    </row>
    <row r="1001" spans="1:38" ht="12.75">
      <c r="A1001" s="89">
        <v>32</v>
      </c>
      <c r="B1001" s="89">
        <v>62</v>
      </c>
      <c r="C1001" s="96">
        <v>0.28999999999999998</v>
      </c>
      <c r="D1001" s="96">
        <v>0.33</v>
      </c>
      <c r="E1001" s="97">
        <v>3.1</v>
      </c>
      <c r="F1001" s="102">
        <f t="shared" si="426"/>
        <v>0.23397796685773384</v>
      </c>
      <c r="G1001" s="89">
        <v>18.66</v>
      </c>
      <c r="H1001" s="103">
        <f t="shared" si="405"/>
        <v>31.546666666666667</v>
      </c>
      <c r="I1001" s="103">
        <f t="shared" si="406"/>
        <v>0.79500000000000015</v>
      </c>
      <c r="J1001" s="89" t="s">
        <v>74</v>
      </c>
      <c r="K1001" s="89">
        <v>8</v>
      </c>
      <c r="L1001" s="105">
        <f t="shared" si="427"/>
        <v>3.1</v>
      </c>
      <c r="P1001" s="89">
        <v>2.12</v>
      </c>
      <c r="Q1001" s="89">
        <v>0.98</v>
      </c>
      <c r="X1001" s="106">
        <f t="shared" si="428"/>
        <v>9.5480000000000009E-3</v>
      </c>
      <c r="Y1001" s="106">
        <f t="shared" si="407"/>
        <v>0</v>
      </c>
      <c r="Z1001" s="106">
        <f t="shared" si="408"/>
        <v>0</v>
      </c>
      <c r="AA1001" s="106">
        <f t="shared" si="409"/>
        <v>0</v>
      </c>
      <c r="AB1001" s="106">
        <f t="shared" si="410"/>
        <v>5.3000000000000009E-3</v>
      </c>
      <c r="AC1001" s="106">
        <f t="shared" si="411"/>
        <v>0</v>
      </c>
      <c r="AD1001" s="106">
        <f t="shared" si="412"/>
        <v>0</v>
      </c>
      <c r="AE1001" s="106">
        <f t="shared" si="413"/>
        <v>0</v>
      </c>
      <c r="AF1001" s="172">
        <f t="shared" si="421"/>
        <v>5.3000000000000009E-3</v>
      </c>
      <c r="AG1001" s="106">
        <f t="shared" si="414"/>
        <v>2.4500000000000004E-3</v>
      </c>
      <c r="AH1001" s="106">
        <f t="shared" si="415"/>
        <v>0</v>
      </c>
      <c r="AI1001" s="106">
        <f t="shared" si="416"/>
        <v>0</v>
      </c>
      <c r="AJ1001" s="106">
        <f t="shared" si="417"/>
        <v>0</v>
      </c>
      <c r="AK1001" s="106">
        <f t="shared" si="429"/>
        <v>7.7500000000000017E-3</v>
      </c>
      <c r="AL1001" s="107">
        <f t="shared" si="418"/>
        <v>4.3407</v>
      </c>
    </row>
    <row r="1002" spans="1:38" ht="12.75">
      <c r="A1002" s="89">
        <v>32</v>
      </c>
      <c r="B1002" s="89">
        <v>62</v>
      </c>
      <c r="C1002" s="96">
        <v>0.28999999999999998</v>
      </c>
      <c r="D1002" s="96">
        <v>0.33</v>
      </c>
      <c r="E1002" s="97">
        <v>3.1</v>
      </c>
      <c r="F1002" s="102">
        <f t="shared" si="426"/>
        <v>0.23397796685773384</v>
      </c>
      <c r="G1002" s="89">
        <v>18.66</v>
      </c>
      <c r="H1002" s="103">
        <f t="shared" si="405"/>
        <v>31.546666666666667</v>
      </c>
      <c r="I1002" s="103">
        <f t="shared" si="406"/>
        <v>1.1212500000000001</v>
      </c>
      <c r="J1002" s="89" t="s">
        <v>74</v>
      </c>
      <c r="K1002" s="89">
        <v>9</v>
      </c>
      <c r="L1002" s="105">
        <f t="shared" si="427"/>
        <v>3.1</v>
      </c>
      <c r="M1002" s="89">
        <v>1.99</v>
      </c>
      <c r="N1002" s="89">
        <v>1</v>
      </c>
      <c r="Q1002" s="89">
        <v>0.11</v>
      </c>
      <c r="X1002" s="106">
        <f t="shared" si="428"/>
        <v>9.5480000000000009E-3</v>
      </c>
      <c r="Y1002" s="106">
        <f t="shared" si="407"/>
        <v>4.9750000000000003E-3</v>
      </c>
      <c r="Z1002" s="106">
        <f t="shared" si="408"/>
        <v>2.5000000000000005E-3</v>
      </c>
      <c r="AA1002" s="106">
        <f t="shared" si="409"/>
        <v>0</v>
      </c>
      <c r="AB1002" s="106">
        <f t="shared" si="410"/>
        <v>0</v>
      </c>
      <c r="AC1002" s="106">
        <f t="shared" si="411"/>
        <v>0</v>
      </c>
      <c r="AD1002" s="106">
        <f t="shared" si="412"/>
        <v>0</v>
      </c>
      <c r="AE1002" s="106">
        <f t="shared" si="413"/>
        <v>0</v>
      </c>
      <c r="AF1002" s="172">
        <f t="shared" si="421"/>
        <v>7.4750000000000007E-3</v>
      </c>
      <c r="AG1002" s="106">
        <f t="shared" si="414"/>
        <v>2.7500000000000002E-4</v>
      </c>
      <c r="AH1002" s="106">
        <f t="shared" si="415"/>
        <v>0</v>
      </c>
      <c r="AI1002" s="106">
        <f t="shared" si="416"/>
        <v>0</v>
      </c>
      <c r="AJ1002" s="106">
        <f t="shared" si="417"/>
        <v>0</v>
      </c>
      <c r="AK1002" s="106">
        <f t="shared" si="429"/>
        <v>7.7500000000000017E-3</v>
      </c>
      <c r="AL1002" s="107">
        <f t="shared" si="418"/>
        <v>7.1984249999999994</v>
      </c>
    </row>
    <row r="1003" spans="1:38" ht="12.75">
      <c r="A1003" s="89">
        <v>32</v>
      </c>
      <c r="B1003" s="89">
        <v>62</v>
      </c>
      <c r="C1003" s="96">
        <v>0.28999999999999998</v>
      </c>
      <c r="D1003" s="96">
        <v>0.33</v>
      </c>
      <c r="E1003" s="97">
        <v>3.1</v>
      </c>
      <c r="F1003" s="102">
        <f t="shared" si="426"/>
        <v>0.23397796685773384</v>
      </c>
      <c r="G1003" s="89">
        <v>18.66</v>
      </c>
      <c r="H1003" s="103">
        <f t="shared" si="405"/>
        <v>31.546666666666667</v>
      </c>
      <c r="I1003" s="103">
        <f t="shared" si="406"/>
        <v>1.08</v>
      </c>
      <c r="J1003" s="89" t="s">
        <v>74</v>
      </c>
      <c r="K1003" s="89">
        <v>10</v>
      </c>
      <c r="L1003" s="105">
        <f t="shared" si="427"/>
        <v>3.1</v>
      </c>
      <c r="M1003" s="89">
        <v>1.1299999999999999</v>
      </c>
      <c r="N1003" s="89">
        <v>0.9</v>
      </c>
      <c r="Q1003" s="89">
        <v>0.22</v>
      </c>
      <c r="V1003" s="89">
        <v>0.85</v>
      </c>
      <c r="X1003" s="106">
        <f t="shared" si="428"/>
        <v>9.5480000000000009E-3</v>
      </c>
      <c r="Y1003" s="106">
        <f t="shared" si="407"/>
        <v>2.8249999999999998E-3</v>
      </c>
      <c r="Z1003" s="106">
        <f t="shared" si="408"/>
        <v>2.2500000000000003E-3</v>
      </c>
      <c r="AA1003" s="106">
        <f t="shared" si="409"/>
        <v>0</v>
      </c>
      <c r="AB1003" s="106">
        <f t="shared" si="410"/>
        <v>0</v>
      </c>
      <c r="AC1003" s="106">
        <f t="shared" si="411"/>
        <v>0</v>
      </c>
      <c r="AD1003" s="106">
        <f t="shared" si="412"/>
        <v>2.1250000000000002E-3</v>
      </c>
      <c r="AE1003" s="106">
        <f t="shared" si="413"/>
        <v>0</v>
      </c>
      <c r="AF1003" s="172">
        <f t="shared" si="421"/>
        <v>7.1999999999999998E-3</v>
      </c>
      <c r="AG1003" s="106">
        <f t="shared" si="414"/>
        <v>5.5000000000000003E-4</v>
      </c>
      <c r="AH1003" s="106">
        <f t="shared" si="415"/>
        <v>0</v>
      </c>
      <c r="AI1003" s="106">
        <f t="shared" si="416"/>
        <v>0</v>
      </c>
      <c r="AJ1003" s="106">
        <f t="shared" si="417"/>
        <v>0</v>
      </c>
      <c r="AK1003" s="106">
        <f t="shared" si="429"/>
        <v>7.7500000000000017E-3</v>
      </c>
      <c r="AL1003" s="107">
        <f t="shared" si="418"/>
        <v>6.4745999999999988</v>
      </c>
    </row>
    <row r="1004" spans="1:38" ht="12.75">
      <c r="A1004" s="89">
        <v>32</v>
      </c>
      <c r="B1004" s="89">
        <v>62</v>
      </c>
      <c r="C1004" s="96">
        <v>0.28999999999999998</v>
      </c>
      <c r="D1004" s="96">
        <v>0.33</v>
      </c>
      <c r="E1004" s="97">
        <v>3.1</v>
      </c>
      <c r="F1004" s="102">
        <f t="shared" si="426"/>
        <v>0.23397796685773384</v>
      </c>
      <c r="G1004" s="89">
        <v>18.66</v>
      </c>
      <c r="H1004" s="103">
        <f t="shared" si="405"/>
        <v>31.546666666666667</v>
      </c>
      <c r="I1004" s="103">
        <f t="shared" si="406"/>
        <v>1.1625000000000003</v>
      </c>
      <c r="J1004" s="89" t="s">
        <v>78</v>
      </c>
      <c r="K1004" s="89">
        <v>1</v>
      </c>
      <c r="L1004" s="105">
        <f t="shared" si="427"/>
        <v>3.1</v>
      </c>
      <c r="M1004" s="89">
        <v>3.1</v>
      </c>
      <c r="X1004" s="106">
        <f t="shared" si="428"/>
        <v>8.7048000000000004E-3</v>
      </c>
      <c r="Y1004" s="106">
        <f t="shared" si="407"/>
        <v>7.7500000000000017E-3</v>
      </c>
      <c r="Z1004" s="106">
        <f t="shared" si="408"/>
        <v>0</v>
      </c>
      <c r="AA1004" s="106">
        <f t="shared" si="409"/>
        <v>0</v>
      </c>
      <c r="AB1004" s="106">
        <f t="shared" si="410"/>
        <v>0</v>
      </c>
      <c r="AC1004" s="106">
        <f t="shared" si="411"/>
        <v>0</v>
      </c>
      <c r="AD1004" s="106">
        <f t="shared" si="412"/>
        <v>0</v>
      </c>
      <c r="AE1004" s="106">
        <f t="shared" si="413"/>
        <v>0</v>
      </c>
      <c r="AF1004" s="172">
        <f t="shared" si="421"/>
        <v>7.7500000000000017E-3</v>
      </c>
      <c r="AG1004" s="106">
        <f t="shared" si="414"/>
        <v>0</v>
      </c>
      <c r="AH1004" s="106">
        <f t="shared" si="415"/>
        <v>0</v>
      </c>
      <c r="AI1004" s="106">
        <f t="shared" si="416"/>
        <v>0</v>
      </c>
      <c r="AJ1004" s="106">
        <f t="shared" si="417"/>
        <v>0</v>
      </c>
      <c r="AK1004" s="106">
        <f t="shared" si="429"/>
        <v>7.7500000000000017E-3</v>
      </c>
      <c r="AL1004" s="107">
        <f t="shared" si="418"/>
        <v>7.4632499999999995</v>
      </c>
    </row>
    <row r="1005" spans="1:38" ht="12.75">
      <c r="A1005" s="89">
        <v>32</v>
      </c>
      <c r="B1005" s="89">
        <v>62</v>
      </c>
      <c r="C1005" s="96">
        <v>0.28999999999999998</v>
      </c>
      <c r="D1005" s="96">
        <v>0.33</v>
      </c>
      <c r="E1005" s="97">
        <v>3.1</v>
      </c>
      <c r="F1005" s="102">
        <f t="shared" si="426"/>
        <v>0.23397796685773384</v>
      </c>
      <c r="G1005" s="89">
        <v>18.66</v>
      </c>
      <c r="H1005" s="103">
        <f t="shared" si="405"/>
        <v>31.546666666666667</v>
      </c>
      <c r="I1005" s="103">
        <f t="shared" si="406"/>
        <v>1.1625000000000003</v>
      </c>
      <c r="J1005" s="89" t="s">
        <v>78</v>
      </c>
      <c r="K1005" s="89">
        <v>2</v>
      </c>
      <c r="L1005" s="105">
        <f t="shared" si="427"/>
        <v>3.1</v>
      </c>
      <c r="M1005" s="89">
        <v>3.1</v>
      </c>
      <c r="X1005" s="106">
        <f t="shared" si="428"/>
        <v>8.7048000000000004E-3</v>
      </c>
      <c r="Y1005" s="106">
        <f t="shared" si="407"/>
        <v>7.7500000000000017E-3</v>
      </c>
      <c r="Z1005" s="106">
        <f t="shared" si="408"/>
        <v>0</v>
      </c>
      <c r="AA1005" s="106">
        <f t="shared" si="409"/>
        <v>0</v>
      </c>
      <c r="AB1005" s="106">
        <f t="shared" si="410"/>
        <v>0</v>
      </c>
      <c r="AC1005" s="106">
        <f t="shared" si="411"/>
        <v>0</v>
      </c>
      <c r="AD1005" s="106">
        <f t="shared" si="412"/>
        <v>0</v>
      </c>
      <c r="AE1005" s="106">
        <f t="shared" si="413"/>
        <v>0</v>
      </c>
      <c r="AF1005" s="172">
        <f t="shared" si="421"/>
        <v>7.7500000000000017E-3</v>
      </c>
      <c r="AG1005" s="106">
        <f t="shared" si="414"/>
        <v>0</v>
      </c>
      <c r="AH1005" s="106">
        <f t="shared" si="415"/>
        <v>0</v>
      </c>
      <c r="AI1005" s="106">
        <f t="shared" si="416"/>
        <v>0</v>
      </c>
      <c r="AJ1005" s="106">
        <f t="shared" si="417"/>
        <v>0</v>
      </c>
      <c r="AK1005" s="106">
        <f t="shared" si="429"/>
        <v>7.7500000000000017E-3</v>
      </c>
      <c r="AL1005" s="107">
        <f t="shared" si="418"/>
        <v>7.4632499999999995</v>
      </c>
    </row>
    <row r="1006" spans="1:38" ht="12.75">
      <c r="A1006" s="89">
        <v>32</v>
      </c>
      <c r="B1006" s="89">
        <v>62</v>
      </c>
      <c r="C1006" s="96">
        <v>0.28999999999999998</v>
      </c>
      <c r="D1006" s="96">
        <v>0.33</v>
      </c>
      <c r="E1006" s="97">
        <v>3.1</v>
      </c>
      <c r="F1006" s="102">
        <f t="shared" si="426"/>
        <v>0.23397796685773384</v>
      </c>
      <c r="G1006" s="89">
        <v>18.66</v>
      </c>
      <c r="H1006" s="103">
        <f t="shared" si="405"/>
        <v>31.546666666666667</v>
      </c>
      <c r="I1006" s="103">
        <f t="shared" si="406"/>
        <v>1.1062500000000002</v>
      </c>
      <c r="J1006" s="89" t="s">
        <v>78</v>
      </c>
      <c r="K1006" s="89">
        <v>3</v>
      </c>
      <c r="L1006" s="105">
        <f t="shared" si="427"/>
        <v>3.1</v>
      </c>
      <c r="O1006" s="89">
        <v>2.95</v>
      </c>
      <c r="R1006" s="89">
        <v>0.15</v>
      </c>
      <c r="X1006" s="106">
        <f t="shared" si="428"/>
        <v>8.7048000000000004E-3</v>
      </c>
      <c r="Y1006" s="106">
        <f t="shared" si="407"/>
        <v>0</v>
      </c>
      <c r="Z1006" s="106">
        <f t="shared" si="408"/>
        <v>0</v>
      </c>
      <c r="AA1006" s="106">
        <f t="shared" si="409"/>
        <v>7.3750000000000013E-3</v>
      </c>
      <c r="AB1006" s="106">
        <f t="shared" si="410"/>
        <v>0</v>
      </c>
      <c r="AC1006" s="106">
        <f t="shared" si="411"/>
        <v>0</v>
      </c>
      <c r="AD1006" s="106">
        <f t="shared" si="412"/>
        <v>0</v>
      </c>
      <c r="AE1006" s="106">
        <f t="shared" si="413"/>
        <v>0</v>
      </c>
      <c r="AF1006" s="172">
        <f t="shared" si="421"/>
        <v>7.3750000000000013E-3</v>
      </c>
      <c r="AG1006" s="106">
        <f t="shared" si="414"/>
        <v>0</v>
      </c>
      <c r="AH1006" s="106">
        <f t="shared" si="415"/>
        <v>3.7500000000000001E-4</v>
      </c>
      <c r="AI1006" s="106">
        <f t="shared" si="416"/>
        <v>0</v>
      </c>
      <c r="AJ1006" s="106">
        <f t="shared" si="417"/>
        <v>0</v>
      </c>
      <c r="AK1006" s="106">
        <f t="shared" si="429"/>
        <v>7.7500000000000017E-3</v>
      </c>
      <c r="AL1006" s="107">
        <f t="shared" si="418"/>
        <v>6.3056250000000009</v>
      </c>
    </row>
    <row r="1007" spans="1:38" ht="12.75">
      <c r="A1007" s="89">
        <v>32</v>
      </c>
      <c r="B1007" s="89">
        <v>62</v>
      </c>
      <c r="C1007" s="96">
        <v>0.28999999999999998</v>
      </c>
      <c r="D1007" s="96">
        <v>0.33</v>
      </c>
      <c r="E1007" s="97">
        <v>3.1</v>
      </c>
      <c r="F1007" s="102">
        <f t="shared" si="426"/>
        <v>0.23397796685773384</v>
      </c>
      <c r="G1007" s="89">
        <v>18.66</v>
      </c>
      <c r="H1007" s="103">
        <f t="shared" si="405"/>
        <v>31.546666666666667</v>
      </c>
      <c r="I1007" s="103">
        <f t="shared" si="406"/>
        <v>0.39525000000000005</v>
      </c>
      <c r="J1007" s="89" t="s">
        <v>79</v>
      </c>
      <c r="K1007" s="89">
        <v>2</v>
      </c>
      <c r="L1007" s="97">
        <v>3.1</v>
      </c>
      <c r="X1007" s="106">
        <f>L1007*VLOOKUP(J1007,dimension,2,FALSE)*VLOOKUP(J1007,dimension,3,FALSE)*K1007</f>
        <v>3.2983999999999999E-3</v>
      </c>
      <c r="Y1007" s="106">
        <f t="shared" si="407"/>
        <v>0</v>
      </c>
      <c r="Z1007" s="106">
        <f t="shared" si="408"/>
        <v>0</v>
      </c>
      <c r="AA1007" s="106">
        <f t="shared" si="409"/>
        <v>0</v>
      </c>
      <c r="AB1007" s="106">
        <f t="shared" si="410"/>
        <v>0</v>
      </c>
      <c r="AC1007" s="106">
        <f t="shared" si="411"/>
        <v>0</v>
      </c>
      <c r="AD1007" s="106">
        <f t="shared" si="412"/>
        <v>0</v>
      </c>
      <c r="AE1007" s="106">
        <f t="shared" si="413"/>
        <v>2.6350000000000002E-3</v>
      </c>
      <c r="AF1007" s="172">
        <f t="shared" si="421"/>
        <v>2.6350000000000002E-3</v>
      </c>
      <c r="AG1007" s="106">
        <f t="shared" si="414"/>
        <v>0</v>
      </c>
      <c r="AH1007" s="106">
        <f t="shared" si="415"/>
        <v>0</v>
      </c>
      <c r="AI1007" s="106">
        <f t="shared" si="416"/>
        <v>0</v>
      </c>
      <c r="AJ1007" s="106">
        <f t="shared" si="417"/>
        <v>0</v>
      </c>
      <c r="AK1007" s="106">
        <f>L1007*VLOOKUP(J1007,dimension,4,FALSE)*VLOOKUP(J1007,dimension,5,FALSE)*K1007</f>
        <v>2.6350000000000006E-3</v>
      </c>
      <c r="AL1007" s="107">
        <f t="shared" si="418"/>
        <v>2.2529250000000007</v>
      </c>
    </row>
    <row r="1008" spans="1:38" ht="12.75">
      <c r="A1008" s="89">
        <v>32</v>
      </c>
      <c r="B1008" s="89">
        <v>63</v>
      </c>
      <c r="C1008" s="96">
        <v>0.33</v>
      </c>
      <c r="D1008" s="96">
        <v>0.35499999999999998</v>
      </c>
      <c r="E1008" s="97">
        <v>3.2</v>
      </c>
      <c r="F1008" s="102">
        <f t="shared" si="426"/>
        <v>0.29482276257613416</v>
      </c>
      <c r="G1008" s="89">
        <v>21</v>
      </c>
      <c r="H1008" s="103">
        <f t="shared" si="405"/>
        <v>34.666666666666671</v>
      </c>
      <c r="I1008" s="103">
        <f t="shared" si="406"/>
        <v>1.1850000000000003</v>
      </c>
      <c r="J1008" s="89" t="s">
        <v>74</v>
      </c>
      <c r="K1008" s="89">
        <v>1</v>
      </c>
      <c r="L1008" s="105">
        <f t="shared" ref="L1008:L1023" si="430">SUM(M1008:V1008)</f>
        <v>3.2</v>
      </c>
      <c r="O1008" s="89">
        <v>3.16</v>
      </c>
      <c r="Q1008" s="89">
        <v>0.04</v>
      </c>
      <c r="X1008" s="106">
        <f t="shared" ref="X1008:X1023" si="431">L1008*VLOOKUP(J1008,dimension,2,FALSE)*VLOOKUP(J1008,dimension,3,FALSE)</f>
        <v>9.8560000000000019E-3</v>
      </c>
      <c r="Y1008" s="106">
        <f t="shared" si="407"/>
        <v>0</v>
      </c>
      <c r="Z1008" s="106">
        <f t="shared" si="408"/>
        <v>0</v>
      </c>
      <c r="AA1008" s="106">
        <f t="shared" si="409"/>
        <v>7.9000000000000025E-3</v>
      </c>
      <c r="AB1008" s="106">
        <f t="shared" si="410"/>
        <v>0</v>
      </c>
      <c r="AC1008" s="106">
        <f t="shared" si="411"/>
        <v>0</v>
      </c>
      <c r="AD1008" s="106">
        <f t="shared" si="412"/>
        <v>0</v>
      </c>
      <c r="AE1008" s="106">
        <f t="shared" si="413"/>
        <v>0</v>
      </c>
      <c r="AF1008" s="172">
        <f t="shared" si="421"/>
        <v>7.9000000000000025E-3</v>
      </c>
      <c r="AG1008" s="106">
        <f t="shared" si="414"/>
        <v>1E-4</v>
      </c>
      <c r="AH1008" s="106">
        <f t="shared" si="415"/>
        <v>0</v>
      </c>
      <c r="AI1008" s="106">
        <f t="shared" si="416"/>
        <v>0</v>
      </c>
      <c r="AJ1008" s="106">
        <f t="shared" si="417"/>
        <v>0</v>
      </c>
      <c r="AK1008" s="106">
        <f t="shared" ref="AK1008:AK1023" si="432">L1008*VLOOKUP(J1008,dimension,4,FALSE)*VLOOKUP(J1008,dimension,5,FALSE)</f>
        <v>8.0000000000000019E-3</v>
      </c>
      <c r="AL1008" s="107">
        <f t="shared" si="418"/>
        <v>6.7545000000000011</v>
      </c>
    </row>
    <row r="1009" spans="1:38" ht="12.75">
      <c r="A1009" s="89">
        <v>32</v>
      </c>
      <c r="B1009" s="89">
        <v>63</v>
      </c>
      <c r="C1009" s="96">
        <v>0.33</v>
      </c>
      <c r="D1009" s="96">
        <v>0.35499999999999998</v>
      </c>
      <c r="E1009" s="97">
        <v>3.2</v>
      </c>
      <c r="F1009" s="102">
        <f t="shared" si="426"/>
        <v>0.29482276257613416</v>
      </c>
      <c r="G1009" s="89">
        <v>21</v>
      </c>
      <c r="H1009" s="103">
        <f t="shared" si="405"/>
        <v>34.666666666666671</v>
      </c>
      <c r="I1009" s="103">
        <f t="shared" si="406"/>
        <v>1.18875</v>
      </c>
      <c r="J1009" s="89" t="s">
        <v>74</v>
      </c>
      <c r="K1009" s="89">
        <v>2</v>
      </c>
      <c r="L1009" s="105">
        <f t="shared" si="430"/>
        <v>3.1999999999999997</v>
      </c>
      <c r="O1009" s="89">
        <v>3.17</v>
      </c>
      <c r="Q1009" s="89">
        <v>0.03</v>
      </c>
      <c r="X1009" s="106">
        <f t="shared" si="431"/>
        <v>9.8560000000000002E-3</v>
      </c>
      <c r="Y1009" s="106">
        <f t="shared" si="407"/>
        <v>0</v>
      </c>
      <c r="Z1009" s="106">
        <f t="shared" si="408"/>
        <v>0</v>
      </c>
      <c r="AA1009" s="106">
        <f t="shared" si="409"/>
        <v>7.9249999999999998E-3</v>
      </c>
      <c r="AB1009" s="106">
        <f t="shared" si="410"/>
        <v>0</v>
      </c>
      <c r="AC1009" s="106">
        <f t="shared" si="411"/>
        <v>0</v>
      </c>
      <c r="AD1009" s="106">
        <f t="shared" si="412"/>
        <v>0</v>
      </c>
      <c r="AE1009" s="106">
        <f t="shared" si="413"/>
        <v>0</v>
      </c>
      <c r="AF1009" s="172">
        <f t="shared" si="421"/>
        <v>7.9249999999999998E-3</v>
      </c>
      <c r="AG1009" s="106">
        <f t="shared" si="414"/>
        <v>7.5000000000000007E-5</v>
      </c>
      <c r="AH1009" s="106">
        <f t="shared" si="415"/>
        <v>0</v>
      </c>
      <c r="AI1009" s="106">
        <f t="shared" si="416"/>
        <v>0</v>
      </c>
      <c r="AJ1009" s="106">
        <f t="shared" si="417"/>
        <v>0</v>
      </c>
      <c r="AK1009" s="106">
        <f t="shared" si="432"/>
        <v>8.0000000000000002E-3</v>
      </c>
      <c r="AL1009" s="107">
        <f t="shared" si="418"/>
        <v>6.7758750000000001</v>
      </c>
    </row>
    <row r="1010" spans="1:38" ht="12.75">
      <c r="A1010" s="89">
        <v>32</v>
      </c>
      <c r="B1010" s="89">
        <v>63</v>
      </c>
      <c r="C1010" s="96">
        <v>0.33</v>
      </c>
      <c r="D1010" s="96">
        <v>0.35499999999999998</v>
      </c>
      <c r="E1010" s="97">
        <v>3.2</v>
      </c>
      <c r="F1010" s="102">
        <f t="shared" si="426"/>
        <v>0.29482276257613416</v>
      </c>
      <c r="G1010" s="89">
        <v>21</v>
      </c>
      <c r="H1010" s="103">
        <f t="shared" si="405"/>
        <v>34.666666666666671</v>
      </c>
      <c r="I1010" s="103">
        <f t="shared" si="406"/>
        <v>1.2000000000000002</v>
      </c>
      <c r="J1010" s="89" t="s">
        <v>74</v>
      </c>
      <c r="K1010" s="89">
        <v>3</v>
      </c>
      <c r="L1010" s="105">
        <f t="shared" si="430"/>
        <v>3.2</v>
      </c>
      <c r="M1010" s="89">
        <v>3.2</v>
      </c>
      <c r="X1010" s="106">
        <f t="shared" si="431"/>
        <v>9.8560000000000019E-3</v>
      </c>
      <c r="Y1010" s="106">
        <f t="shared" si="407"/>
        <v>8.0000000000000019E-3</v>
      </c>
      <c r="Z1010" s="106">
        <f t="shared" si="408"/>
        <v>0</v>
      </c>
      <c r="AA1010" s="106">
        <f t="shared" si="409"/>
        <v>0</v>
      </c>
      <c r="AB1010" s="106">
        <f t="shared" si="410"/>
        <v>0</v>
      </c>
      <c r="AC1010" s="106">
        <f t="shared" si="411"/>
        <v>0</v>
      </c>
      <c r="AD1010" s="106">
        <f t="shared" si="412"/>
        <v>0</v>
      </c>
      <c r="AE1010" s="106">
        <f t="shared" si="413"/>
        <v>0</v>
      </c>
      <c r="AF1010" s="172">
        <f t="shared" si="421"/>
        <v>8.0000000000000019E-3</v>
      </c>
      <c r="AG1010" s="106">
        <f t="shared" si="414"/>
        <v>0</v>
      </c>
      <c r="AH1010" s="106">
        <f t="shared" si="415"/>
        <v>0</v>
      </c>
      <c r="AI1010" s="106">
        <f t="shared" si="416"/>
        <v>0</v>
      </c>
      <c r="AJ1010" s="106">
        <f t="shared" si="417"/>
        <v>0</v>
      </c>
      <c r="AK1010" s="106">
        <f t="shared" si="432"/>
        <v>8.0000000000000019E-3</v>
      </c>
      <c r="AL1010" s="107">
        <f t="shared" si="418"/>
        <v>7.7039999999999997</v>
      </c>
    </row>
    <row r="1011" spans="1:38" ht="12.75">
      <c r="A1011" s="89">
        <v>32</v>
      </c>
      <c r="B1011" s="89">
        <v>63</v>
      </c>
      <c r="C1011" s="96">
        <v>0.33</v>
      </c>
      <c r="D1011" s="96">
        <v>0.35499999999999998</v>
      </c>
      <c r="E1011" s="97">
        <v>3.2</v>
      </c>
      <c r="F1011" s="102">
        <f t="shared" si="426"/>
        <v>0.29482276257613416</v>
      </c>
      <c r="G1011" s="89">
        <v>21</v>
      </c>
      <c r="H1011" s="103">
        <f t="shared" si="405"/>
        <v>34.666666666666671</v>
      </c>
      <c r="I1011" s="103">
        <f t="shared" si="406"/>
        <v>1.0874999999999999</v>
      </c>
      <c r="J1011" s="89" t="s">
        <v>74</v>
      </c>
      <c r="K1011" s="89">
        <v>4</v>
      </c>
      <c r="L1011" s="105">
        <f t="shared" si="430"/>
        <v>3.1999999999999997</v>
      </c>
      <c r="M1011" s="89">
        <v>2.9</v>
      </c>
      <c r="R1011" s="89">
        <v>0.3</v>
      </c>
      <c r="X1011" s="106">
        <f t="shared" si="431"/>
        <v>9.8560000000000002E-3</v>
      </c>
      <c r="Y1011" s="106">
        <f t="shared" si="407"/>
        <v>7.2499999999999995E-3</v>
      </c>
      <c r="Z1011" s="106">
        <f t="shared" si="408"/>
        <v>0</v>
      </c>
      <c r="AA1011" s="106">
        <f t="shared" si="409"/>
        <v>0</v>
      </c>
      <c r="AB1011" s="106">
        <f t="shared" si="410"/>
        <v>0</v>
      </c>
      <c r="AC1011" s="106">
        <f t="shared" si="411"/>
        <v>0</v>
      </c>
      <c r="AD1011" s="106">
        <f t="shared" si="412"/>
        <v>0</v>
      </c>
      <c r="AE1011" s="106">
        <f t="shared" si="413"/>
        <v>0</v>
      </c>
      <c r="AF1011" s="172">
        <f t="shared" si="421"/>
        <v>7.2499999999999995E-3</v>
      </c>
      <c r="AG1011" s="106">
        <f t="shared" si="414"/>
        <v>0</v>
      </c>
      <c r="AH1011" s="106">
        <f t="shared" si="415"/>
        <v>7.5000000000000002E-4</v>
      </c>
      <c r="AI1011" s="106">
        <f t="shared" si="416"/>
        <v>0</v>
      </c>
      <c r="AJ1011" s="106">
        <f t="shared" si="417"/>
        <v>0</v>
      </c>
      <c r="AK1011" s="106">
        <f t="shared" si="432"/>
        <v>8.0000000000000002E-3</v>
      </c>
      <c r="AL1011" s="107">
        <f t="shared" si="418"/>
        <v>6.981749999999999</v>
      </c>
    </row>
    <row r="1012" spans="1:38" ht="12.75">
      <c r="A1012" s="89">
        <v>32</v>
      </c>
      <c r="B1012" s="89">
        <v>63</v>
      </c>
      <c r="C1012" s="96">
        <v>0.33</v>
      </c>
      <c r="D1012" s="96">
        <v>0.35499999999999998</v>
      </c>
      <c r="E1012" s="97">
        <v>3.2</v>
      </c>
      <c r="F1012" s="102">
        <f t="shared" si="426"/>
        <v>0.29482276257613416</v>
      </c>
      <c r="G1012" s="89">
        <v>21</v>
      </c>
      <c r="H1012" s="103">
        <f t="shared" si="405"/>
        <v>34.666666666666671</v>
      </c>
      <c r="I1012" s="103">
        <f t="shared" si="406"/>
        <v>1.1587500000000002</v>
      </c>
      <c r="J1012" s="89" t="s">
        <v>74</v>
      </c>
      <c r="K1012" s="89">
        <v>5</v>
      </c>
      <c r="L1012" s="105">
        <f t="shared" si="430"/>
        <v>3.1999999999999997</v>
      </c>
      <c r="M1012" s="89">
        <v>2.14</v>
      </c>
      <c r="N1012" s="89">
        <v>0.95</v>
      </c>
      <c r="Q1012" s="89">
        <v>0.11</v>
      </c>
      <c r="X1012" s="106">
        <f t="shared" si="431"/>
        <v>9.8560000000000002E-3</v>
      </c>
      <c r="Y1012" s="106">
        <f t="shared" si="407"/>
        <v>5.3500000000000006E-3</v>
      </c>
      <c r="Z1012" s="106">
        <f t="shared" si="408"/>
        <v>2.3750000000000004E-3</v>
      </c>
      <c r="AA1012" s="106">
        <f t="shared" si="409"/>
        <v>0</v>
      </c>
      <c r="AB1012" s="106">
        <f t="shared" si="410"/>
        <v>0</v>
      </c>
      <c r="AC1012" s="106">
        <f t="shared" si="411"/>
        <v>0</v>
      </c>
      <c r="AD1012" s="106">
        <f t="shared" si="412"/>
        <v>0</v>
      </c>
      <c r="AE1012" s="106">
        <f t="shared" si="413"/>
        <v>0</v>
      </c>
      <c r="AF1012" s="172">
        <f t="shared" si="421"/>
        <v>7.725000000000001E-3</v>
      </c>
      <c r="AG1012" s="106">
        <f t="shared" si="414"/>
        <v>2.7500000000000002E-4</v>
      </c>
      <c r="AH1012" s="106">
        <f t="shared" si="415"/>
        <v>0</v>
      </c>
      <c r="AI1012" s="106">
        <f t="shared" si="416"/>
        <v>0</v>
      </c>
      <c r="AJ1012" s="106">
        <f t="shared" si="417"/>
        <v>0</v>
      </c>
      <c r="AK1012" s="106">
        <f t="shared" si="432"/>
        <v>8.0000000000000002E-3</v>
      </c>
      <c r="AL1012" s="107">
        <f t="shared" si="418"/>
        <v>7.4391749999999996</v>
      </c>
    </row>
    <row r="1013" spans="1:38" ht="12.75">
      <c r="A1013" s="89">
        <v>32</v>
      </c>
      <c r="B1013" s="89">
        <v>63</v>
      </c>
      <c r="C1013" s="96">
        <v>0.33</v>
      </c>
      <c r="D1013" s="96">
        <v>0.35499999999999998</v>
      </c>
      <c r="E1013" s="97">
        <v>3.2</v>
      </c>
      <c r="F1013" s="102">
        <f t="shared" si="426"/>
        <v>0.29482276257613416</v>
      </c>
      <c r="G1013" s="89">
        <v>21</v>
      </c>
      <c r="H1013" s="103">
        <f t="shared" si="405"/>
        <v>34.666666666666671</v>
      </c>
      <c r="I1013" s="103">
        <f t="shared" si="406"/>
        <v>1.2000000000000002</v>
      </c>
      <c r="J1013" s="89" t="s">
        <v>74</v>
      </c>
      <c r="K1013" s="89">
        <v>6</v>
      </c>
      <c r="L1013" s="105">
        <f t="shared" si="430"/>
        <v>3.2</v>
      </c>
      <c r="M1013" s="89">
        <v>3.2</v>
      </c>
      <c r="X1013" s="106">
        <f t="shared" si="431"/>
        <v>9.8560000000000019E-3</v>
      </c>
      <c r="Y1013" s="106">
        <f t="shared" si="407"/>
        <v>8.0000000000000019E-3</v>
      </c>
      <c r="Z1013" s="106">
        <f t="shared" si="408"/>
        <v>0</v>
      </c>
      <c r="AA1013" s="106">
        <f t="shared" si="409"/>
        <v>0</v>
      </c>
      <c r="AB1013" s="106">
        <f t="shared" si="410"/>
        <v>0</v>
      </c>
      <c r="AC1013" s="106">
        <f t="shared" si="411"/>
        <v>0</v>
      </c>
      <c r="AD1013" s="106">
        <f t="shared" si="412"/>
        <v>0</v>
      </c>
      <c r="AE1013" s="106">
        <f t="shared" si="413"/>
        <v>0</v>
      </c>
      <c r="AF1013" s="172">
        <f t="shared" si="421"/>
        <v>8.0000000000000019E-3</v>
      </c>
      <c r="AG1013" s="106">
        <f t="shared" si="414"/>
        <v>0</v>
      </c>
      <c r="AH1013" s="106">
        <f t="shared" si="415"/>
        <v>0</v>
      </c>
      <c r="AI1013" s="106">
        <f t="shared" si="416"/>
        <v>0</v>
      </c>
      <c r="AJ1013" s="106">
        <f t="shared" si="417"/>
        <v>0</v>
      </c>
      <c r="AK1013" s="106">
        <f t="shared" si="432"/>
        <v>8.0000000000000019E-3</v>
      </c>
      <c r="AL1013" s="107">
        <f t="shared" si="418"/>
        <v>7.7039999999999997</v>
      </c>
    </row>
    <row r="1014" spans="1:38" ht="12.75">
      <c r="A1014" s="89">
        <v>32</v>
      </c>
      <c r="B1014" s="89">
        <v>63</v>
      </c>
      <c r="C1014" s="96">
        <v>0.33</v>
      </c>
      <c r="D1014" s="96">
        <v>0.35499999999999998</v>
      </c>
      <c r="E1014" s="97">
        <v>3.2</v>
      </c>
      <c r="F1014" s="102">
        <f t="shared" si="426"/>
        <v>0.29482276257613416</v>
      </c>
      <c r="G1014" s="89">
        <v>21</v>
      </c>
      <c r="H1014" s="103">
        <f t="shared" si="405"/>
        <v>34.666666666666671</v>
      </c>
      <c r="I1014" s="103">
        <f t="shared" si="406"/>
        <v>1.0425000000000002</v>
      </c>
      <c r="J1014" s="89" t="s">
        <v>74</v>
      </c>
      <c r="K1014" s="89">
        <v>7</v>
      </c>
      <c r="L1014" s="105">
        <f t="shared" si="430"/>
        <v>3.2</v>
      </c>
      <c r="M1014" s="89">
        <v>1.85</v>
      </c>
      <c r="N1014" s="89">
        <v>0.93</v>
      </c>
      <c r="Q1014" s="89">
        <v>0.42</v>
      </c>
      <c r="X1014" s="106">
        <f t="shared" si="431"/>
        <v>9.8560000000000019E-3</v>
      </c>
      <c r="Y1014" s="106">
        <f t="shared" si="407"/>
        <v>4.6250000000000006E-3</v>
      </c>
      <c r="Z1014" s="106">
        <f t="shared" si="408"/>
        <v>2.3250000000000002E-3</v>
      </c>
      <c r="AA1014" s="106">
        <f t="shared" si="409"/>
        <v>0</v>
      </c>
      <c r="AB1014" s="106">
        <f t="shared" si="410"/>
        <v>0</v>
      </c>
      <c r="AC1014" s="106">
        <f t="shared" si="411"/>
        <v>0</v>
      </c>
      <c r="AD1014" s="106">
        <f t="shared" si="412"/>
        <v>0</v>
      </c>
      <c r="AE1014" s="106">
        <f t="shared" si="413"/>
        <v>0</v>
      </c>
      <c r="AF1014" s="172">
        <f t="shared" si="421"/>
        <v>6.9500000000000013E-3</v>
      </c>
      <c r="AG1014" s="106">
        <f t="shared" si="414"/>
        <v>1.0500000000000002E-3</v>
      </c>
      <c r="AH1014" s="106">
        <f t="shared" si="415"/>
        <v>0</v>
      </c>
      <c r="AI1014" s="106">
        <f t="shared" si="416"/>
        <v>0</v>
      </c>
      <c r="AJ1014" s="106">
        <f t="shared" si="417"/>
        <v>0</v>
      </c>
      <c r="AK1014" s="106">
        <f t="shared" si="432"/>
        <v>8.0000000000000019E-3</v>
      </c>
      <c r="AL1014" s="107">
        <f t="shared" si="418"/>
        <v>6.69285</v>
      </c>
    </row>
    <row r="1015" spans="1:38" ht="12.75">
      <c r="A1015" s="89">
        <v>32</v>
      </c>
      <c r="B1015" s="89">
        <v>63</v>
      </c>
      <c r="C1015" s="96">
        <v>0.33</v>
      </c>
      <c r="D1015" s="96">
        <v>0.35499999999999998</v>
      </c>
      <c r="E1015" s="97">
        <v>3.2</v>
      </c>
      <c r="F1015" s="102">
        <f t="shared" si="426"/>
        <v>0.29482276257613416</v>
      </c>
      <c r="G1015" s="89">
        <v>21</v>
      </c>
      <c r="H1015" s="103">
        <f t="shared" si="405"/>
        <v>34.666666666666671</v>
      </c>
      <c r="I1015" s="103">
        <f t="shared" si="406"/>
        <v>1.1100000000000001</v>
      </c>
      <c r="J1015" s="89" t="s">
        <v>74</v>
      </c>
      <c r="K1015" s="89">
        <v>8</v>
      </c>
      <c r="L1015" s="105">
        <f t="shared" si="430"/>
        <v>3.2</v>
      </c>
      <c r="M1015" s="89">
        <v>2.96</v>
      </c>
      <c r="R1015" s="89">
        <v>0.24</v>
      </c>
      <c r="X1015" s="106">
        <f t="shared" si="431"/>
        <v>9.8560000000000019E-3</v>
      </c>
      <c r="Y1015" s="106">
        <f t="shared" si="407"/>
        <v>7.4000000000000003E-3</v>
      </c>
      <c r="Z1015" s="106">
        <f t="shared" si="408"/>
        <v>0</v>
      </c>
      <c r="AA1015" s="106">
        <f t="shared" si="409"/>
        <v>0</v>
      </c>
      <c r="AB1015" s="106">
        <f t="shared" si="410"/>
        <v>0</v>
      </c>
      <c r="AC1015" s="106">
        <f t="shared" si="411"/>
        <v>0</v>
      </c>
      <c r="AD1015" s="106">
        <f t="shared" si="412"/>
        <v>0</v>
      </c>
      <c r="AE1015" s="106">
        <f t="shared" si="413"/>
        <v>0</v>
      </c>
      <c r="AF1015" s="172">
        <f t="shared" si="421"/>
        <v>7.4000000000000003E-3</v>
      </c>
      <c r="AG1015" s="106">
        <f t="shared" si="414"/>
        <v>0</v>
      </c>
      <c r="AH1015" s="106">
        <f t="shared" si="415"/>
        <v>6.0000000000000006E-4</v>
      </c>
      <c r="AI1015" s="106">
        <f t="shared" si="416"/>
        <v>0</v>
      </c>
      <c r="AJ1015" s="106">
        <f t="shared" si="417"/>
        <v>0</v>
      </c>
      <c r="AK1015" s="106">
        <f t="shared" si="432"/>
        <v>8.0000000000000019E-3</v>
      </c>
      <c r="AL1015" s="107">
        <f t="shared" si="418"/>
        <v>7.126199999999999</v>
      </c>
    </row>
    <row r="1016" spans="1:38" ht="12.75">
      <c r="A1016" s="89">
        <v>32</v>
      </c>
      <c r="B1016" s="89">
        <v>63</v>
      </c>
      <c r="C1016" s="96">
        <v>0.33</v>
      </c>
      <c r="D1016" s="96">
        <v>0.35499999999999998</v>
      </c>
      <c r="E1016" s="97">
        <v>3.2</v>
      </c>
      <c r="F1016" s="102">
        <f t="shared" si="426"/>
        <v>0.29482276257613416</v>
      </c>
      <c r="G1016" s="89">
        <v>21</v>
      </c>
      <c r="H1016" s="103">
        <f t="shared" si="405"/>
        <v>34.666666666666671</v>
      </c>
      <c r="I1016" s="103">
        <f t="shared" si="406"/>
        <v>0.90000000000000013</v>
      </c>
      <c r="J1016" s="89" t="s">
        <v>77</v>
      </c>
      <c r="K1016" s="89">
        <v>1</v>
      </c>
      <c r="L1016" s="105">
        <f t="shared" si="430"/>
        <v>3.2</v>
      </c>
      <c r="M1016" s="89">
        <v>3.2</v>
      </c>
      <c r="X1016" s="106">
        <f t="shared" si="431"/>
        <v>7.4368000000000012E-3</v>
      </c>
      <c r="Y1016" s="106">
        <f t="shared" si="407"/>
        <v>6.000000000000001E-3</v>
      </c>
      <c r="Z1016" s="106">
        <f t="shared" si="408"/>
        <v>0</v>
      </c>
      <c r="AA1016" s="106">
        <f t="shared" si="409"/>
        <v>0</v>
      </c>
      <c r="AB1016" s="106">
        <f t="shared" si="410"/>
        <v>0</v>
      </c>
      <c r="AC1016" s="106">
        <f t="shared" si="411"/>
        <v>0</v>
      </c>
      <c r="AD1016" s="106">
        <f t="shared" si="412"/>
        <v>0</v>
      </c>
      <c r="AE1016" s="106">
        <f t="shared" si="413"/>
        <v>0</v>
      </c>
      <c r="AF1016" s="172">
        <f t="shared" si="421"/>
        <v>6.000000000000001E-3</v>
      </c>
      <c r="AG1016" s="106">
        <f t="shared" si="414"/>
        <v>0</v>
      </c>
      <c r="AH1016" s="106">
        <f t="shared" si="415"/>
        <v>0</v>
      </c>
      <c r="AI1016" s="106">
        <f t="shared" si="416"/>
        <v>0</v>
      </c>
      <c r="AJ1016" s="106">
        <f t="shared" si="417"/>
        <v>0</v>
      </c>
      <c r="AK1016" s="106">
        <f t="shared" si="432"/>
        <v>6.000000000000001E-3</v>
      </c>
      <c r="AL1016" s="107">
        <f t="shared" si="418"/>
        <v>5.7060000000000004</v>
      </c>
    </row>
    <row r="1017" spans="1:38" ht="12.75">
      <c r="A1017" s="89">
        <v>32</v>
      </c>
      <c r="B1017" s="89">
        <v>63</v>
      </c>
      <c r="C1017" s="96">
        <v>0.33</v>
      </c>
      <c r="D1017" s="96">
        <v>0.35499999999999998</v>
      </c>
      <c r="E1017" s="97">
        <v>3.2</v>
      </c>
      <c r="F1017" s="102">
        <f t="shared" si="426"/>
        <v>0.29482276257613416</v>
      </c>
      <c r="G1017" s="89">
        <v>21</v>
      </c>
      <c r="H1017" s="103">
        <f t="shared" si="405"/>
        <v>34.666666666666671</v>
      </c>
      <c r="I1017" s="103">
        <f t="shared" si="406"/>
        <v>0.90000000000000013</v>
      </c>
      <c r="J1017" s="89" t="s">
        <v>77</v>
      </c>
      <c r="K1017" s="89">
        <v>2</v>
      </c>
      <c r="L1017" s="105">
        <f t="shared" si="430"/>
        <v>3.2</v>
      </c>
      <c r="M1017" s="89">
        <v>3.2</v>
      </c>
      <c r="X1017" s="106">
        <f t="shared" si="431"/>
        <v>7.4368000000000012E-3</v>
      </c>
      <c r="Y1017" s="106">
        <f t="shared" si="407"/>
        <v>6.000000000000001E-3</v>
      </c>
      <c r="Z1017" s="106">
        <f t="shared" si="408"/>
        <v>0</v>
      </c>
      <c r="AA1017" s="106">
        <f t="shared" si="409"/>
        <v>0</v>
      </c>
      <c r="AB1017" s="106">
        <f t="shared" si="410"/>
        <v>0</v>
      </c>
      <c r="AC1017" s="106">
        <f t="shared" si="411"/>
        <v>0</v>
      </c>
      <c r="AD1017" s="106">
        <f t="shared" si="412"/>
        <v>0</v>
      </c>
      <c r="AE1017" s="106">
        <f t="shared" si="413"/>
        <v>0</v>
      </c>
      <c r="AF1017" s="172">
        <f t="shared" si="421"/>
        <v>6.000000000000001E-3</v>
      </c>
      <c r="AG1017" s="106">
        <f t="shared" si="414"/>
        <v>0</v>
      </c>
      <c r="AH1017" s="106">
        <f t="shared" si="415"/>
        <v>0</v>
      </c>
      <c r="AI1017" s="106">
        <f t="shared" si="416"/>
        <v>0</v>
      </c>
      <c r="AJ1017" s="106">
        <f t="shared" si="417"/>
        <v>0</v>
      </c>
      <c r="AK1017" s="106">
        <f t="shared" si="432"/>
        <v>6.000000000000001E-3</v>
      </c>
      <c r="AL1017" s="107">
        <f t="shared" si="418"/>
        <v>5.7060000000000004</v>
      </c>
    </row>
    <row r="1018" spans="1:38" ht="12.75">
      <c r="A1018" s="89">
        <v>32</v>
      </c>
      <c r="B1018" s="89">
        <v>63</v>
      </c>
      <c r="C1018" s="96">
        <v>0.33</v>
      </c>
      <c r="D1018" s="96">
        <v>0.35499999999999998</v>
      </c>
      <c r="E1018" s="97">
        <v>3.2</v>
      </c>
      <c r="F1018" s="102">
        <f t="shared" si="426"/>
        <v>0.29482276257613416</v>
      </c>
      <c r="G1018" s="89">
        <v>21</v>
      </c>
      <c r="H1018" s="103">
        <f t="shared" si="405"/>
        <v>34.666666666666671</v>
      </c>
      <c r="I1018" s="103">
        <f t="shared" si="406"/>
        <v>1.0050000000000001</v>
      </c>
      <c r="J1018" s="89" t="s">
        <v>78</v>
      </c>
      <c r="K1018" s="89">
        <v>1</v>
      </c>
      <c r="L1018" s="105">
        <f t="shared" si="430"/>
        <v>2.68</v>
      </c>
      <c r="M1018" s="89">
        <v>2.68</v>
      </c>
      <c r="X1018" s="106">
        <f t="shared" si="431"/>
        <v>7.5254400000000004E-3</v>
      </c>
      <c r="Y1018" s="106">
        <f t="shared" si="407"/>
        <v>6.7000000000000011E-3</v>
      </c>
      <c r="Z1018" s="106">
        <f t="shared" si="408"/>
        <v>0</v>
      </c>
      <c r="AA1018" s="106">
        <f t="shared" si="409"/>
        <v>0</v>
      </c>
      <c r="AB1018" s="106">
        <f t="shared" si="410"/>
        <v>0</v>
      </c>
      <c r="AC1018" s="106">
        <f t="shared" si="411"/>
        <v>0</v>
      </c>
      <c r="AD1018" s="106">
        <f t="shared" si="412"/>
        <v>0</v>
      </c>
      <c r="AE1018" s="106">
        <f t="shared" si="413"/>
        <v>0</v>
      </c>
      <c r="AF1018" s="172">
        <f t="shared" si="421"/>
        <v>6.7000000000000011E-3</v>
      </c>
      <c r="AG1018" s="106">
        <f t="shared" si="414"/>
        <v>0</v>
      </c>
      <c r="AH1018" s="106">
        <f t="shared" si="415"/>
        <v>0</v>
      </c>
      <c r="AI1018" s="106">
        <f t="shared" si="416"/>
        <v>0</v>
      </c>
      <c r="AJ1018" s="106">
        <f t="shared" si="417"/>
        <v>0</v>
      </c>
      <c r="AK1018" s="106">
        <f t="shared" si="432"/>
        <v>6.7000000000000011E-3</v>
      </c>
      <c r="AL1018" s="107">
        <f t="shared" si="418"/>
        <v>6.4520999999999997</v>
      </c>
    </row>
    <row r="1019" spans="1:38" ht="12.75">
      <c r="A1019" s="89">
        <v>32</v>
      </c>
      <c r="B1019" s="89">
        <v>63</v>
      </c>
      <c r="C1019" s="96">
        <v>0.33</v>
      </c>
      <c r="D1019" s="96">
        <v>0.35499999999999998</v>
      </c>
      <c r="E1019" s="97">
        <v>3.2</v>
      </c>
      <c r="F1019" s="102">
        <f t="shared" si="426"/>
        <v>0.29482276257613416</v>
      </c>
      <c r="G1019" s="89">
        <v>21</v>
      </c>
      <c r="H1019" s="103">
        <f t="shared" si="405"/>
        <v>34.666666666666671</v>
      </c>
      <c r="I1019" s="103">
        <f t="shared" si="406"/>
        <v>1.2000000000000002</v>
      </c>
      <c r="J1019" s="89" t="s">
        <v>78</v>
      </c>
      <c r="K1019" s="89">
        <v>2</v>
      </c>
      <c r="L1019" s="105">
        <f t="shared" si="430"/>
        <v>3.2</v>
      </c>
      <c r="M1019" s="89">
        <v>3.2</v>
      </c>
      <c r="X1019" s="106">
        <f t="shared" si="431"/>
        <v>8.9855999999999998E-3</v>
      </c>
      <c r="Y1019" s="106">
        <f t="shared" si="407"/>
        <v>8.0000000000000019E-3</v>
      </c>
      <c r="Z1019" s="106">
        <f t="shared" si="408"/>
        <v>0</v>
      </c>
      <c r="AA1019" s="106">
        <f t="shared" si="409"/>
        <v>0</v>
      </c>
      <c r="AB1019" s="106">
        <f t="shared" si="410"/>
        <v>0</v>
      </c>
      <c r="AC1019" s="106">
        <f t="shared" si="411"/>
        <v>0</v>
      </c>
      <c r="AD1019" s="106">
        <f t="shared" si="412"/>
        <v>0</v>
      </c>
      <c r="AE1019" s="106">
        <f t="shared" si="413"/>
        <v>0</v>
      </c>
      <c r="AF1019" s="172">
        <f t="shared" si="421"/>
        <v>8.0000000000000019E-3</v>
      </c>
      <c r="AG1019" s="106">
        <f t="shared" si="414"/>
        <v>0</v>
      </c>
      <c r="AH1019" s="106">
        <f t="shared" si="415"/>
        <v>0</v>
      </c>
      <c r="AI1019" s="106">
        <f t="shared" si="416"/>
        <v>0</v>
      </c>
      <c r="AJ1019" s="106">
        <f t="shared" si="417"/>
        <v>0</v>
      </c>
      <c r="AK1019" s="106">
        <f t="shared" si="432"/>
        <v>8.0000000000000019E-3</v>
      </c>
      <c r="AL1019" s="107">
        <f t="shared" si="418"/>
        <v>7.7039999999999997</v>
      </c>
    </row>
    <row r="1020" spans="1:38" ht="12.75">
      <c r="A1020" s="89">
        <v>32</v>
      </c>
      <c r="B1020" s="89">
        <v>63</v>
      </c>
      <c r="C1020" s="96">
        <v>0.33</v>
      </c>
      <c r="D1020" s="96">
        <v>0.35499999999999998</v>
      </c>
      <c r="E1020" s="97">
        <v>3.2</v>
      </c>
      <c r="F1020" s="102">
        <f t="shared" si="426"/>
        <v>0.29482276257613416</v>
      </c>
      <c r="G1020" s="89">
        <v>21</v>
      </c>
      <c r="H1020" s="103">
        <f t="shared" si="405"/>
        <v>34.666666666666671</v>
      </c>
      <c r="I1020" s="103">
        <f t="shared" si="406"/>
        <v>1.2000000000000002</v>
      </c>
      <c r="J1020" s="89" t="s">
        <v>78</v>
      </c>
      <c r="K1020" s="89">
        <v>3</v>
      </c>
      <c r="L1020" s="105">
        <f t="shared" si="430"/>
        <v>3.2</v>
      </c>
      <c r="M1020" s="89">
        <v>3.2</v>
      </c>
      <c r="X1020" s="106">
        <f t="shared" si="431"/>
        <v>8.9855999999999998E-3</v>
      </c>
      <c r="Y1020" s="106">
        <f t="shared" si="407"/>
        <v>8.0000000000000019E-3</v>
      </c>
      <c r="Z1020" s="106">
        <f t="shared" si="408"/>
        <v>0</v>
      </c>
      <c r="AA1020" s="106">
        <f t="shared" si="409"/>
        <v>0</v>
      </c>
      <c r="AB1020" s="106">
        <f t="shared" si="410"/>
        <v>0</v>
      </c>
      <c r="AC1020" s="106">
        <f t="shared" si="411"/>
        <v>0</v>
      </c>
      <c r="AD1020" s="106">
        <f t="shared" si="412"/>
        <v>0</v>
      </c>
      <c r="AE1020" s="106">
        <f t="shared" si="413"/>
        <v>0</v>
      </c>
      <c r="AF1020" s="172">
        <f t="shared" si="421"/>
        <v>8.0000000000000019E-3</v>
      </c>
      <c r="AG1020" s="106">
        <f t="shared" si="414"/>
        <v>0</v>
      </c>
      <c r="AH1020" s="106">
        <f t="shared" si="415"/>
        <v>0</v>
      </c>
      <c r="AI1020" s="106">
        <f t="shared" si="416"/>
        <v>0</v>
      </c>
      <c r="AJ1020" s="106">
        <f t="shared" si="417"/>
        <v>0</v>
      </c>
      <c r="AK1020" s="106">
        <f t="shared" si="432"/>
        <v>8.0000000000000019E-3</v>
      </c>
      <c r="AL1020" s="107">
        <f t="shared" si="418"/>
        <v>7.7039999999999997</v>
      </c>
    </row>
    <row r="1021" spans="1:38" ht="12.75">
      <c r="A1021" s="89">
        <v>32</v>
      </c>
      <c r="B1021" s="89">
        <v>63</v>
      </c>
      <c r="C1021" s="96">
        <v>0.33</v>
      </c>
      <c r="D1021" s="96">
        <v>0.35499999999999998</v>
      </c>
      <c r="E1021" s="97">
        <v>3.2</v>
      </c>
      <c r="F1021" s="102">
        <f t="shared" si="426"/>
        <v>0.29482276257613416</v>
      </c>
      <c r="G1021" s="89">
        <v>21</v>
      </c>
      <c r="H1021" s="103">
        <f t="shared" si="405"/>
        <v>34.666666666666671</v>
      </c>
      <c r="I1021" s="103">
        <f t="shared" si="406"/>
        <v>1.1475000000000002</v>
      </c>
      <c r="J1021" s="89" t="s">
        <v>78</v>
      </c>
      <c r="K1021" s="89">
        <v>4</v>
      </c>
      <c r="L1021" s="105">
        <f t="shared" si="430"/>
        <v>3.06</v>
      </c>
      <c r="M1021" s="89">
        <v>3.06</v>
      </c>
      <c r="X1021" s="106">
        <f t="shared" si="431"/>
        <v>8.5924799999999996E-3</v>
      </c>
      <c r="Y1021" s="106">
        <f t="shared" si="407"/>
        <v>7.6500000000000014E-3</v>
      </c>
      <c r="Z1021" s="106">
        <f t="shared" si="408"/>
        <v>0</v>
      </c>
      <c r="AA1021" s="106">
        <f t="shared" si="409"/>
        <v>0</v>
      </c>
      <c r="AB1021" s="106">
        <f t="shared" si="410"/>
        <v>0</v>
      </c>
      <c r="AC1021" s="106">
        <f t="shared" si="411"/>
        <v>0</v>
      </c>
      <c r="AD1021" s="106">
        <f t="shared" si="412"/>
        <v>0</v>
      </c>
      <c r="AE1021" s="106">
        <f t="shared" si="413"/>
        <v>0</v>
      </c>
      <c r="AF1021" s="172">
        <f t="shared" si="421"/>
        <v>7.6500000000000014E-3</v>
      </c>
      <c r="AG1021" s="106">
        <f t="shared" si="414"/>
        <v>0</v>
      </c>
      <c r="AH1021" s="106">
        <f t="shared" si="415"/>
        <v>0</v>
      </c>
      <c r="AI1021" s="106">
        <f t="shared" si="416"/>
        <v>0</v>
      </c>
      <c r="AJ1021" s="106">
        <f t="shared" si="417"/>
        <v>0</v>
      </c>
      <c r="AK1021" s="106">
        <f t="shared" si="432"/>
        <v>7.6500000000000014E-3</v>
      </c>
      <c r="AL1021" s="107">
        <f t="shared" si="418"/>
        <v>7.3669499999999992</v>
      </c>
    </row>
    <row r="1022" spans="1:38" ht="12.75">
      <c r="A1022" s="89">
        <v>32</v>
      </c>
      <c r="B1022" s="89">
        <v>63</v>
      </c>
      <c r="C1022" s="96">
        <v>0.33</v>
      </c>
      <c r="D1022" s="96">
        <v>0.35499999999999998</v>
      </c>
      <c r="E1022" s="97">
        <v>3.2</v>
      </c>
      <c r="F1022" s="102">
        <f t="shared" si="426"/>
        <v>0.29482276257613416</v>
      </c>
      <c r="G1022" s="89">
        <v>21</v>
      </c>
      <c r="H1022" s="103">
        <f t="shared" si="405"/>
        <v>34.666666666666671</v>
      </c>
      <c r="I1022" s="103">
        <f t="shared" si="406"/>
        <v>1.0874999999999999</v>
      </c>
      <c r="J1022" s="89" t="s">
        <v>78</v>
      </c>
      <c r="K1022" s="89">
        <v>5</v>
      </c>
      <c r="L1022" s="105">
        <f t="shared" si="430"/>
        <v>2.9</v>
      </c>
      <c r="M1022" s="89">
        <v>2.9</v>
      </c>
      <c r="X1022" s="106">
        <f t="shared" si="431"/>
        <v>8.1431999999999997E-3</v>
      </c>
      <c r="Y1022" s="106">
        <f t="shared" si="407"/>
        <v>7.2499999999999995E-3</v>
      </c>
      <c r="Z1022" s="106">
        <f t="shared" si="408"/>
        <v>0</v>
      </c>
      <c r="AA1022" s="106">
        <f t="shared" si="409"/>
        <v>0</v>
      </c>
      <c r="AB1022" s="106">
        <f t="shared" si="410"/>
        <v>0</v>
      </c>
      <c r="AC1022" s="106">
        <f t="shared" si="411"/>
        <v>0</v>
      </c>
      <c r="AD1022" s="106">
        <f t="shared" si="412"/>
        <v>0</v>
      </c>
      <c r="AE1022" s="106">
        <f t="shared" si="413"/>
        <v>0</v>
      </c>
      <c r="AF1022" s="172">
        <f t="shared" si="421"/>
        <v>7.2499999999999995E-3</v>
      </c>
      <c r="AG1022" s="106">
        <f t="shared" si="414"/>
        <v>0</v>
      </c>
      <c r="AH1022" s="106">
        <f t="shared" si="415"/>
        <v>0</v>
      </c>
      <c r="AI1022" s="106">
        <f t="shared" si="416"/>
        <v>0</v>
      </c>
      <c r="AJ1022" s="106">
        <f t="shared" si="417"/>
        <v>0</v>
      </c>
      <c r="AK1022" s="106">
        <f t="shared" si="432"/>
        <v>7.2499999999999995E-3</v>
      </c>
      <c r="AL1022" s="107">
        <f t="shared" si="418"/>
        <v>6.981749999999999</v>
      </c>
    </row>
    <row r="1023" spans="1:38" ht="12.75">
      <c r="A1023" s="89">
        <v>32</v>
      </c>
      <c r="B1023" s="89">
        <v>63</v>
      </c>
      <c r="C1023" s="96">
        <v>0.33</v>
      </c>
      <c r="D1023" s="96">
        <v>0.35499999999999998</v>
      </c>
      <c r="E1023" s="97">
        <v>3.2</v>
      </c>
      <c r="F1023" s="102">
        <f t="shared" si="426"/>
        <v>0.29482276257613416</v>
      </c>
      <c r="G1023" s="89">
        <v>21</v>
      </c>
      <c r="H1023" s="103">
        <f t="shared" si="405"/>
        <v>34.666666666666671</v>
      </c>
      <c r="I1023" s="103">
        <f t="shared" si="406"/>
        <v>1.2000000000000002</v>
      </c>
      <c r="J1023" s="89" t="s">
        <v>78</v>
      </c>
      <c r="K1023" s="89">
        <v>6</v>
      </c>
      <c r="L1023" s="105">
        <f t="shared" si="430"/>
        <v>3.2</v>
      </c>
      <c r="M1023" s="89">
        <v>3.2</v>
      </c>
      <c r="W1023" s="89" t="s">
        <v>108</v>
      </c>
      <c r="X1023" s="106">
        <f t="shared" si="431"/>
        <v>8.9855999999999998E-3</v>
      </c>
      <c r="Y1023" s="106">
        <f t="shared" si="407"/>
        <v>8.0000000000000019E-3</v>
      </c>
      <c r="Z1023" s="106">
        <f t="shared" si="408"/>
        <v>0</v>
      </c>
      <c r="AA1023" s="106">
        <f t="shared" si="409"/>
        <v>0</v>
      </c>
      <c r="AB1023" s="106">
        <f t="shared" si="410"/>
        <v>0</v>
      </c>
      <c r="AC1023" s="106">
        <f t="shared" si="411"/>
        <v>0</v>
      </c>
      <c r="AD1023" s="106">
        <f t="shared" si="412"/>
        <v>0</v>
      </c>
      <c r="AE1023" s="106">
        <f t="shared" si="413"/>
        <v>0</v>
      </c>
      <c r="AF1023" s="172">
        <f t="shared" si="421"/>
        <v>8.0000000000000019E-3</v>
      </c>
      <c r="AG1023" s="106">
        <f t="shared" si="414"/>
        <v>0</v>
      </c>
      <c r="AH1023" s="106">
        <f t="shared" si="415"/>
        <v>0</v>
      </c>
      <c r="AI1023" s="106">
        <f t="shared" si="416"/>
        <v>0</v>
      </c>
      <c r="AJ1023" s="106">
        <f t="shared" si="417"/>
        <v>0</v>
      </c>
      <c r="AK1023" s="106">
        <f t="shared" si="432"/>
        <v>8.0000000000000019E-3</v>
      </c>
      <c r="AL1023" s="107">
        <f t="shared" si="418"/>
        <v>7.7039999999999997</v>
      </c>
    </row>
    <row r="1024" spans="1:38" ht="12.75">
      <c r="A1024" s="89">
        <v>32</v>
      </c>
      <c r="B1024" s="89">
        <v>63</v>
      </c>
      <c r="C1024" s="96">
        <v>0.33</v>
      </c>
      <c r="D1024" s="96">
        <v>0.35499999999999998</v>
      </c>
      <c r="E1024" s="97">
        <v>3.2</v>
      </c>
      <c r="F1024" s="102">
        <f t="shared" si="426"/>
        <v>0.29482276257613416</v>
      </c>
      <c r="G1024" s="89">
        <v>21</v>
      </c>
      <c r="H1024" s="103">
        <f t="shared" si="405"/>
        <v>34.666666666666671</v>
      </c>
      <c r="I1024" s="103">
        <f t="shared" si="406"/>
        <v>1.02</v>
      </c>
      <c r="J1024" s="89" t="s">
        <v>79</v>
      </c>
      <c r="K1024" s="89">
        <v>5</v>
      </c>
      <c r="L1024" s="97">
        <v>3.2</v>
      </c>
      <c r="X1024" s="106">
        <f>L1024*VLOOKUP(J1024,dimension,2,FALSE)*VLOOKUP(J1024,dimension,3,FALSE)*K1024</f>
        <v>8.5120000000000005E-3</v>
      </c>
      <c r="Y1024" s="106">
        <f t="shared" si="407"/>
        <v>0</v>
      </c>
      <c r="Z1024" s="106">
        <f t="shared" si="408"/>
        <v>0</v>
      </c>
      <c r="AA1024" s="106">
        <f t="shared" si="409"/>
        <v>0</v>
      </c>
      <c r="AB1024" s="106">
        <f t="shared" si="410"/>
        <v>0</v>
      </c>
      <c r="AC1024" s="106">
        <f t="shared" si="411"/>
        <v>0</v>
      </c>
      <c r="AD1024" s="106">
        <f t="shared" si="412"/>
        <v>0</v>
      </c>
      <c r="AE1024" s="106">
        <f t="shared" si="413"/>
        <v>6.8000000000000005E-3</v>
      </c>
      <c r="AF1024" s="172">
        <f t="shared" si="421"/>
        <v>6.8000000000000005E-3</v>
      </c>
      <c r="AG1024" s="106">
        <f t="shared" si="414"/>
        <v>0</v>
      </c>
      <c r="AH1024" s="106">
        <f t="shared" si="415"/>
        <v>0</v>
      </c>
      <c r="AI1024" s="106">
        <f t="shared" si="416"/>
        <v>0</v>
      </c>
      <c r="AJ1024" s="106">
        <f t="shared" si="417"/>
        <v>0</v>
      </c>
      <c r="AK1024" s="106">
        <f>L1024*VLOOKUP(J1024,dimension,4,FALSE)*VLOOKUP(J1024,dimension,5,FALSE)*K1024</f>
        <v>6.8000000000000014E-3</v>
      </c>
      <c r="AL1024" s="107">
        <f t="shared" si="418"/>
        <v>5.8140000000000009</v>
      </c>
    </row>
    <row r="1025" spans="1:38" ht="12.75">
      <c r="A1025" s="89">
        <v>33</v>
      </c>
      <c r="B1025" s="89">
        <v>64</v>
      </c>
      <c r="C1025" s="96">
        <v>0.38</v>
      </c>
      <c r="D1025" s="96">
        <v>0.42</v>
      </c>
      <c r="E1025" s="97">
        <v>3.38</v>
      </c>
      <c r="F1025" s="102">
        <f t="shared" si="426"/>
        <v>0.42474332676534005</v>
      </c>
      <c r="G1025" s="89">
        <v>31.25</v>
      </c>
      <c r="H1025" s="103">
        <f t="shared" si="405"/>
        <v>48.333333333333329</v>
      </c>
      <c r="I1025" s="103">
        <f t="shared" si="406"/>
        <v>1.2412500000000002</v>
      </c>
      <c r="J1025" s="89" t="s">
        <v>74</v>
      </c>
      <c r="K1025" s="89">
        <v>1</v>
      </c>
      <c r="L1025" s="105">
        <f t="shared" ref="L1025:L1044" si="433">SUM(M1025:V1025)</f>
        <v>3.38</v>
      </c>
      <c r="P1025" s="89">
        <v>3.31</v>
      </c>
      <c r="Q1025" s="89">
        <v>7.0000000000000007E-2</v>
      </c>
      <c r="X1025" s="106">
        <f t="shared" ref="X1025:X1044" si="434">L1025*VLOOKUP(J1025,dimension,2,FALSE)*VLOOKUP(J1025,dimension,3,FALSE)</f>
        <v>1.04104E-2</v>
      </c>
      <c r="Y1025" s="106">
        <f t="shared" si="407"/>
        <v>0</v>
      </c>
      <c r="Z1025" s="106">
        <f t="shared" si="408"/>
        <v>0</v>
      </c>
      <c r="AA1025" s="106">
        <f t="shared" si="409"/>
        <v>0</v>
      </c>
      <c r="AB1025" s="106">
        <f t="shared" si="410"/>
        <v>8.2750000000000011E-3</v>
      </c>
      <c r="AC1025" s="106">
        <f t="shared" si="411"/>
        <v>0</v>
      </c>
      <c r="AD1025" s="106">
        <f t="shared" si="412"/>
        <v>0</v>
      </c>
      <c r="AE1025" s="106">
        <f t="shared" si="413"/>
        <v>0</v>
      </c>
      <c r="AF1025" s="172">
        <f t="shared" si="421"/>
        <v>8.2750000000000011E-3</v>
      </c>
      <c r="AG1025" s="106">
        <f t="shared" si="414"/>
        <v>1.7500000000000003E-4</v>
      </c>
      <c r="AH1025" s="106">
        <f t="shared" si="415"/>
        <v>0</v>
      </c>
      <c r="AI1025" s="106">
        <f t="shared" si="416"/>
        <v>0</v>
      </c>
      <c r="AJ1025" s="106">
        <f t="shared" si="417"/>
        <v>0</v>
      </c>
      <c r="AK1025" s="106">
        <f t="shared" ref="AK1025:AK1044" si="435">L1025*VLOOKUP(J1025,dimension,4,FALSE)*VLOOKUP(J1025,dimension,5,FALSE)</f>
        <v>8.4500000000000009E-3</v>
      </c>
      <c r="AL1025" s="107">
        <f t="shared" si="418"/>
        <v>6.7772249999999996</v>
      </c>
    </row>
    <row r="1026" spans="1:38" ht="12.75">
      <c r="A1026" s="89">
        <v>33</v>
      </c>
      <c r="B1026" s="89">
        <v>64</v>
      </c>
      <c r="C1026" s="96">
        <v>0.38</v>
      </c>
      <c r="D1026" s="96">
        <v>0.42</v>
      </c>
      <c r="E1026" s="97">
        <v>3.38</v>
      </c>
      <c r="F1026" s="102">
        <f t="shared" si="426"/>
        <v>0.42474332676534005</v>
      </c>
      <c r="G1026" s="89">
        <v>31.25</v>
      </c>
      <c r="H1026" s="103">
        <f t="shared" si="405"/>
        <v>48.333333333333329</v>
      </c>
      <c r="I1026" s="103">
        <f t="shared" si="406"/>
        <v>1.2675000000000001</v>
      </c>
      <c r="J1026" s="89" t="s">
        <v>74</v>
      </c>
      <c r="K1026" s="89">
        <v>2</v>
      </c>
      <c r="L1026" s="105">
        <f t="shared" si="433"/>
        <v>3.38</v>
      </c>
      <c r="M1026" s="89">
        <v>3.38</v>
      </c>
      <c r="X1026" s="106">
        <f t="shared" si="434"/>
        <v>1.04104E-2</v>
      </c>
      <c r="Y1026" s="106">
        <f t="shared" si="407"/>
        <v>8.4500000000000009E-3</v>
      </c>
      <c r="Z1026" s="106">
        <f t="shared" si="408"/>
        <v>0</v>
      </c>
      <c r="AA1026" s="106">
        <f t="shared" si="409"/>
        <v>0</v>
      </c>
      <c r="AB1026" s="106">
        <f t="shared" si="410"/>
        <v>0</v>
      </c>
      <c r="AC1026" s="106">
        <f t="shared" si="411"/>
        <v>0</v>
      </c>
      <c r="AD1026" s="106">
        <f t="shared" si="412"/>
        <v>0</v>
      </c>
      <c r="AE1026" s="106">
        <f t="shared" si="413"/>
        <v>0</v>
      </c>
      <c r="AF1026" s="172">
        <f t="shared" si="421"/>
        <v>8.4500000000000009E-3</v>
      </c>
      <c r="AG1026" s="106">
        <f t="shared" si="414"/>
        <v>0</v>
      </c>
      <c r="AH1026" s="106">
        <f t="shared" si="415"/>
        <v>0</v>
      </c>
      <c r="AI1026" s="106">
        <f t="shared" si="416"/>
        <v>0</v>
      </c>
      <c r="AJ1026" s="106">
        <f t="shared" si="417"/>
        <v>0</v>
      </c>
      <c r="AK1026" s="106">
        <f t="shared" si="435"/>
        <v>8.4500000000000009E-3</v>
      </c>
      <c r="AL1026" s="107">
        <f t="shared" si="418"/>
        <v>8.1373499999999996</v>
      </c>
    </row>
    <row r="1027" spans="1:38" ht="12.75">
      <c r="A1027" s="89">
        <v>33</v>
      </c>
      <c r="B1027" s="89">
        <v>64</v>
      </c>
      <c r="C1027" s="96">
        <v>0.38</v>
      </c>
      <c r="D1027" s="96">
        <v>0.42</v>
      </c>
      <c r="E1027" s="97">
        <v>3.38</v>
      </c>
      <c r="F1027" s="102">
        <f t="shared" si="426"/>
        <v>0.42474332676534005</v>
      </c>
      <c r="G1027" s="89">
        <v>31.25</v>
      </c>
      <c r="H1027" s="103">
        <f t="shared" ref="H1027:H1090" si="436">SUM(G1027,loadTime)/60*costMilling</f>
        <v>48.333333333333329</v>
      </c>
      <c r="I1027" s="103">
        <f t="shared" ref="I1027:I1090" si="437">AF1027*KDCost</f>
        <v>1.2524999999999999</v>
      </c>
      <c r="J1027" s="89" t="s">
        <v>74</v>
      </c>
      <c r="K1027" s="89">
        <v>3</v>
      </c>
      <c r="L1027" s="105">
        <f t="shared" si="433"/>
        <v>3.3800000000000003</v>
      </c>
      <c r="M1027" s="89">
        <v>2.72</v>
      </c>
      <c r="Q1027" s="89">
        <v>0.04</v>
      </c>
      <c r="V1027" s="89">
        <v>0.62</v>
      </c>
      <c r="W1027" s="89" t="s">
        <v>105</v>
      </c>
      <c r="X1027" s="106">
        <f t="shared" si="434"/>
        <v>1.0410400000000002E-2</v>
      </c>
      <c r="Y1027" s="106">
        <f t="shared" ref="Y1027:Y1090" si="438">M1027*VLOOKUP($J1027,dimension,4,FALSE)*VLOOKUP($J1027,dimension,5,FALSE)</f>
        <v>6.8000000000000005E-3</v>
      </c>
      <c r="Z1027" s="106">
        <f t="shared" ref="Z1027:Z1090" si="439">N1027*VLOOKUP($J1027,dimension,4,FALSE)*VLOOKUP($J1027,dimension,5,FALSE)</f>
        <v>0</v>
      </c>
      <c r="AA1027" s="106">
        <f t="shared" ref="AA1027:AA1090" si="440">O1027*VLOOKUP($J1027,dimension,4,FALSE)*VLOOKUP($J1027,dimension,5,FALSE)</f>
        <v>0</v>
      </c>
      <c r="AB1027" s="106">
        <f t="shared" ref="AB1027:AB1090" si="441">P1027*VLOOKUP($J1027,dimension,4,FALSE)*VLOOKUP($J1027,dimension,5,FALSE)</f>
        <v>0</v>
      </c>
      <c r="AC1027" s="106">
        <f t="shared" ref="AC1027:AC1090" si="442">U1027*VLOOKUP($J1027,dimension,4,FALSE)*VLOOKUP($J1027,dimension,5,FALSE)</f>
        <v>0</v>
      </c>
      <c r="AD1027" s="106">
        <f t="shared" ref="AD1027:AD1090" si="443">V1027*VLOOKUP($J1027,dimension,4,FALSE)*VLOOKUP($J1027,dimension,5,FALSE)</f>
        <v>1.5500000000000002E-3</v>
      </c>
      <c r="AE1027" s="106">
        <f t="shared" ref="AE1027:AE1090" si="444">IF(J1027="Fillets",K1027*VLOOKUP(J1027,dimension,4,FALSE)*VLOOKUP(J1027,dimension,5,FALSE),0)*L1027</f>
        <v>0</v>
      </c>
      <c r="AF1027" s="172">
        <f t="shared" si="421"/>
        <v>8.3499999999999998E-3</v>
      </c>
      <c r="AG1027" s="106">
        <f t="shared" ref="AG1027:AG1090" si="445">Q1027*VLOOKUP($J1027,dimension,4,FALSE)*VLOOKUP($J1027,dimension,5,FALSE)</f>
        <v>1E-4</v>
      </c>
      <c r="AH1027" s="106">
        <f t="shared" ref="AH1027:AH1090" si="446">R1027*VLOOKUP($J1027,dimension,4,FALSE)*VLOOKUP($J1027,dimension,5,FALSE)</f>
        <v>0</v>
      </c>
      <c r="AI1027" s="106">
        <f t="shared" ref="AI1027:AI1090" si="447">S1027*VLOOKUP($J1027,dimension,4,FALSE)*VLOOKUP($J1027,dimension,5,FALSE)</f>
        <v>0</v>
      </c>
      <c r="AJ1027" s="106">
        <f t="shared" ref="AJ1027:AJ1090" si="448">T1027*VLOOKUP($J1027,dimension,4,FALSE)*VLOOKUP($J1027,dimension,5,FALSE)</f>
        <v>0</v>
      </c>
      <c r="AK1027" s="106">
        <f t="shared" si="435"/>
        <v>8.4500000000000026E-3</v>
      </c>
      <c r="AL1027" s="107">
        <f t="shared" ref="AL1027:AL1090" si="449">IF(J1027="Fillets",AK1027*priceFillets,IF(J1027="4 x 1",(M1027*priceSelect)+(N1027*priceSelect)+(O1027*priceStandard)+(P1027*priceHigh)+(U1027*priceShortClear)+(V1027*priceLongClear),IF(J1027="3 x 1",(M1027*priceSelect3)+(N1027*priceSelect3)+(O1027*priceStandard3)+(P1027*priceHigh3)+(U1027*priceShortClear3)+(V1027*priceLongClear3),IF(J1027="2 x 2",(M1027*priceSelect2)+(N1027*priceSelect2)+(O1027*priceStandard2)+(P1027*priceHigh2)+(U1027*priceShortClear2)+(V1027*priceLongClear2),IF(J1027="2 x 2",(M1027*priceSelect2)+(N1027*priceSelect2)+(O1027*priceStandard2)+(P1027*priceHigh2)+(U1027*priceShortClear2)+(V1027*priceLongClear2),(M1027*priceSelect6)+(N1027*priceSelect6)+(O1027*priceStandard6)+(P1027*priceHigh6)+(U1027*priceShortClear6)+(V1027*priceLongClear6))))))</f>
        <v>7.7062499999999998</v>
      </c>
    </row>
    <row r="1028" spans="1:38" ht="12.75">
      <c r="A1028" s="89">
        <v>33</v>
      </c>
      <c r="B1028" s="89">
        <v>64</v>
      </c>
      <c r="C1028" s="96">
        <v>0.38</v>
      </c>
      <c r="D1028" s="96">
        <v>0.42</v>
      </c>
      <c r="E1028" s="97">
        <v>3.38</v>
      </c>
      <c r="F1028" s="102">
        <f t="shared" si="426"/>
        <v>0.42474332676534005</v>
      </c>
      <c r="G1028" s="89">
        <v>31.25</v>
      </c>
      <c r="H1028" s="103">
        <f t="shared" si="436"/>
        <v>48.333333333333329</v>
      </c>
      <c r="I1028" s="103">
        <f t="shared" si="437"/>
        <v>1.2675000000000001</v>
      </c>
      <c r="J1028" s="89" t="s">
        <v>74</v>
      </c>
      <c r="K1028" s="89">
        <v>4</v>
      </c>
      <c r="L1028" s="105">
        <f t="shared" si="433"/>
        <v>3.38</v>
      </c>
      <c r="M1028" s="89">
        <v>3.38</v>
      </c>
      <c r="X1028" s="106">
        <f t="shared" si="434"/>
        <v>1.04104E-2</v>
      </c>
      <c r="Y1028" s="106">
        <f t="shared" si="438"/>
        <v>8.4500000000000009E-3</v>
      </c>
      <c r="Z1028" s="106">
        <f t="shared" si="439"/>
        <v>0</v>
      </c>
      <c r="AA1028" s="106">
        <f t="shared" si="440"/>
        <v>0</v>
      </c>
      <c r="AB1028" s="106">
        <f t="shared" si="441"/>
        <v>0</v>
      </c>
      <c r="AC1028" s="106">
        <f t="shared" si="442"/>
        <v>0</v>
      </c>
      <c r="AD1028" s="106">
        <f t="shared" si="443"/>
        <v>0</v>
      </c>
      <c r="AE1028" s="106">
        <f t="shared" si="444"/>
        <v>0</v>
      </c>
      <c r="AF1028" s="172">
        <f t="shared" ref="AF1028:AF1091" si="450">SUM(Y1028:AE1028)</f>
        <v>8.4500000000000009E-3</v>
      </c>
      <c r="AG1028" s="106">
        <f t="shared" si="445"/>
        <v>0</v>
      </c>
      <c r="AH1028" s="106">
        <f t="shared" si="446"/>
        <v>0</v>
      </c>
      <c r="AI1028" s="106">
        <f t="shared" si="447"/>
        <v>0</v>
      </c>
      <c r="AJ1028" s="106">
        <f t="shared" si="448"/>
        <v>0</v>
      </c>
      <c r="AK1028" s="106">
        <f t="shared" si="435"/>
        <v>8.4500000000000009E-3</v>
      </c>
      <c r="AL1028" s="107">
        <f t="shared" si="449"/>
        <v>8.1373499999999996</v>
      </c>
    </row>
    <row r="1029" spans="1:38" ht="12.75">
      <c r="A1029" s="89">
        <v>33</v>
      </c>
      <c r="B1029" s="89">
        <v>64</v>
      </c>
      <c r="C1029" s="96">
        <v>0.38</v>
      </c>
      <c r="D1029" s="96">
        <v>0.42</v>
      </c>
      <c r="E1029" s="97">
        <v>3.38</v>
      </c>
      <c r="F1029" s="102">
        <f t="shared" si="426"/>
        <v>0.42474332676534005</v>
      </c>
      <c r="G1029" s="89">
        <v>31.25</v>
      </c>
      <c r="H1029" s="103">
        <f t="shared" si="436"/>
        <v>48.333333333333329</v>
      </c>
      <c r="I1029" s="103">
        <f t="shared" si="437"/>
        <v>1.2075000000000002</v>
      </c>
      <c r="J1029" s="89" t="s">
        <v>74</v>
      </c>
      <c r="K1029" s="89">
        <v>5</v>
      </c>
      <c r="L1029" s="105">
        <f t="shared" si="433"/>
        <v>3.2800000000000002</v>
      </c>
      <c r="O1029" s="89">
        <v>3.22</v>
      </c>
      <c r="Q1029" s="89">
        <v>0.06</v>
      </c>
      <c r="X1029" s="106">
        <f t="shared" si="434"/>
        <v>1.0102400000000001E-2</v>
      </c>
      <c r="Y1029" s="106">
        <f t="shared" si="438"/>
        <v>0</v>
      </c>
      <c r="Z1029" s="106">
        <f t="shared" si="439"/>
        <v>0</v>
      </c>
      <c r="AA1029" s="106">
        <f t="shared" si="440"/>
        <v>8.0500000000000016E-3</v>
      </c>
      <c r="AB1029" s="106">
        <f t="shared" si="441"/>
        <v>0</v>
      </c>
      <c r="AC1029" s="106">
        <f t="shared" si="442"/>
        <v>0</v>
      </c>
      <c r="AD1029" s="106">
        <f t="shared" si="443"/>
        <v>0</v>
      </c>
      <c r="AE1029" s="106">
        <f t="shared" si="444"/>
        <v>0</v>
      </c>
      <c r="AF1029" s="172">
        <f t="shared" si="450"/>
        <v>8.0500000000000016E-3</v>
      </c>
      <c r="AG1029" s="106">
        <f t="shared" si="445"/>
        <v>1.5000000000000001E-4</v>
      </c>
      <c r="AH1029" s="106">
        <f t="shared" si="446"/>
        <v>0</v>
      </c>
      <c r="AI1029" s="106">
        <f t="shared" si="447"/>
        <v>0</v>
      </c>
      <c r="AJ1029" s="106">
        <f t="shared" si="448"/>
        <v>0</v>
      </c>
      <c r="AK1029" s="106">
        <f t="shared" si="435"/>
        <v>8.2000000000000024E-3</v>
      </c>
      <c r="AL1029" s="107">
        <f t="shared" si="449"/>
        <v>6.8827500000000006</v>
      </c>
    </row>
    <row r="1030" spans="1:38" ht="12.75">
      <c r="A1030" s="89">
        <v>33</v>
      </c>
      <c r="B1030" s="89">
        <v>64</v>
      </c>
      <c r="C1030" s="96">
        <v>0.38</v>
      </c>
      <c r="D1030" s="96">
        <v>0.42</v>
      </c>
      <c r="E1030" s="97">
        <v>3.38</v>
      </c>
      <c r="F1030" s="102">
        <f t="shared" si="426"/>
        <v>0.42474332676534005</v>
      </c>
      <c r="G1030" s="89">
        <v>31.25</v>
      </c>
      <c r="H1030" s="103">
        <f t="shared" si="436"/>
        <v>48.333333333333329</v>
      </c>
      <c r="I1030" s="103">
        <f t="shared" si="437"/>
        <v>0.78375000000000006</v>
      </c>
      <c r="J1030" s="89" t="s">
        <v>74</v>
      </c>
      <c r="K1030" s="89">
        <v>6</v>
      </c>
      <c r="L1030" s="105">
        <f t="shared" si="433"/>
        <v>3.38</v>
      </c>
      <c r="M1030" s="89">
        <v>2.09</v>
      </c>
      <c r="Q1030" s="89">
        <v>1.29</v>
      </c>
      <c r="X1030" s="106">
        <f t="shared" si="434"/>
        <v>1.04104E-2</v>
      </c>
      <c r="Y1030" s="106">
        <f t="shared" si="438"/>
        <v>5.2250000000000005E-3</v>
      </c>
      <c r="Z1030" s="106">
        <f t="shared" si="439"/>
        <v>0</v>
      </c>
      <c r="AA1030" s="106">
        <f t="shared" si="440"/>
        <v>0</v>
      </c>
      <c r="AB1030" s="106">
        <f t="shared" si="441"/>
        <v>0</v>
      </c>
      <c r="AC1030" s="106">
        <f t="shared" si="442"/>
        <v>0</v>
      </c>
      <c r="AD1030" s="106">
        <f t="shared" si="443"/>
        <v>0</v>
      </c>
      <c r="AE1030" s="106">
        <f t="shared" si="444"/>
        <v>0</v>
      </c>
      <c r="AF1030" s="172">
        <f t="shared" si="450"/>
        <v>5.2250000000000005E-3</v>
      </c>
      <c r="AG1030" s="106">
        <f t="shared" si="445"/>
        <v>3.2250000000000004E-3</v>
      </c>
      <c r="AH1030" s="106">
        <f t="shared" si="446"/>
        <v>0</v>
      </c>
      <c r="AI1030" s="106">
        <f t="shared" si="447"/>
        <v>0</v>
      </c>
      <c r="AJ1030" s="106">
        <f t="shared" si="448"/>
        <v>0</v>
      </c>
      <c r="AK1030" s="106">
        <f t="shared" si="435"/>
        <v>8.4500000000000009E-3</v>
      </c>
      <c r="AL1030" s="107">
        <f t="shared" si="449"/>
        <v>5.031674999999999</v>
      </c>
    </row>
    <row r="1031" spans="1:38" ht="12.75">
      <c r="A1031" s="89">
        <v>33</v>
      </c>
      <c r="B1031" s="89">
        <v>64</v>
      </c>
      <c r="C1031" s="96">
        <v>0.38</v>
      </c>
      <c r="D1031" s="96">
        <v>0.42</v>
      </c>
      <c r="E1031" s="97">
        <v>3.38</v>
      </c>
      <c r="F1031" s="102">
        <f t="shared" si="426"/>
        <v>0.42474332676534005</v>
      </c>
      <c r="G1031" s="89">
        <v>31.25</v>
      </c>
      <c r="H1031" s="103">
        <f t="shared" si="436"/>
        <v>48.333333333333329</v>
      </c>
      <c r="I1031" s="103">
        <f t="shared" si="437"/>
        <v>1.715625</v>
      </c>
      <c r="J1031" s="89" t="s">
        <v>73</v>
      </c>
      <c r="K1031" s="89">
        <v>1</v>
      </c>
      <c r="L1031" s="105">
        <f t="shared" si="433"/>
        <v>3.38</v>
      </c>
      <c r="P1031" s="89">
        <v>1.43</v>
      </c>
      <c r="Q1031" s="89">
        <v>0.24</v>
      </c>
      <c r="R1031" s="89">
        <v>0.09</v>
      </c>
      <c r="V1031" s="89">
        <v>1.62</v>
      </c>
      <c r="X1031" s="106">
        <f t="shared" si="434"/>
        <v>1.533168E-2</v>
      </c>
      <c r="Y1031" s="106">
        <f t="shared" si="438"/>
        <v>0</v>
      </c>
      <c r="Z1031" s="106">
        <f t="shared" si="439"/>
        <v>0</v>
      </c>
      <c r="AA1031" s="106">
        <f t="shared" si="440"/>
        <v>0</v>
      </c>
      <c r="AB1031" s="106">
        <f t="shared" si="441"/>
        <v>5.3624999999999992E-3</v>
      </c>
      <c r="AC1031" s="106">
        <f t="shared" si="442"/>
        <v>0</v>
      </c>
      <c r="AD1031" s="106">
        <f t="shared" si="443"/>
        <v>6.0750000000000014E-3</v>
      </c>
      <c r="AE1031" s="106">
        <f t="shared" si="444"/>
        <v>0</v>
      </c>
      <c r="AF1031" s="172">
        <f t="shared" si="450"/>
        <v>1.14375E-2</v>
      </c>
      <c r="AG1031" s="106">
        <f t="shared" si="445"/>
        <v>8.9999999999999998E-4</v>
      </c>
      <c r="AH1031" s="106">
        <f t="shared" si="446"/>
        <v>3.3749999999999996E-4</v>
      </c>
      <c r="AI1031" s="106">
        <f t="shared" si="447"/>
        <v>0</v>
      </c>
      <c r="AJ1031" s="106">
        <f t="shared" si="448"/>
        <v>0</v>
      </c>
      <c r="AK1031" s="106">
        <f t="shared" si="435"/>
        <v>1.2675000000000001E-2</v>
      </c>
      <c r="AL1031" s="107">
        <f t="shared" si="449"/>
        <v>8.8570124999999997</v>
      </c>
    </row>
    <row r="1032" spans="1:38" ht="12.75">
      <c r="A1032" s="89">
        <v>33</v>
      </c>
      <c r="B1032" s="89">
        <v>64</v>
      </c>
      <c r="C1032" s="96">
        <v>0.38</v>
      </c>
      <c r="D1032" s="96">
        <v>0.42</v>
      </c>
      <c r="E1032" s="97">
        <v>3.38</v>
      </c>
      <c r="F1032" s="102">
        <f t="shared" si="426"/>
        <v>0.42474332676534005</v>
      </c>
      <c r="G1032" s="89">
        <v>31.25</v>
      </c>
      <c r="H1032" s="103">
        <f t="shared" si="436"/>
        <v>48.333333333333329</v>
      </c>
      <c r="I1032" s="103">
        <f t="shared" si="437"/>
        <v>1.850625</v>
      </c>
      <c r="J1032" s="89" t="s">
        <v>73</v>
      </c>
      <c r="K1032" s="89">
        <v>2</v>
      </c>
      <c r="L1032" s="105">
        <f t="shared" si="433"/>
        <v>3.38</v>
      </c>
      <c r="P1032" s="89">
        <v>3.29</v>
      </c>
      <c r="R1032" s="89">
        <v>0.09</v>
      </c>
      <c r="W1032" s="89" t="s">
        <v>105</v>
      </c>
      <c r="X1032" s="106">
        <f t="shared" si="434"/>
        <v>1.533168E-2</v>
      </c>
      <c r="Y1032" s="106">
        <f t="shared" si="438"/>
        <v>0</v>
      </c>
      <c r="Z1032" s="106">
        <f t="shared" si="439"/>
        <v>0</v>
      </c>
      <c r="AA1032" s="106">
        <f t="shared" si="440"/>
        <v>0</v>
      </c>
      <c r="AB1032" s="106">
        <f t="shared" si="441"/>
        <v>1.23375E-2</v>
      </c>
      <c r="AC1032" s="106">
        <f t="shared" si="442"/>
        <v>0</v>
      </c>
      <c r="AD1032" s="106">
        <f t="shared" si="443"/>
        <v>0</v>
      </c>
      <c r="AE1032" s="106">
        <f t="shared" si="444"/>
        <v>0</v>
      </c>
      <c r="AF1032" s="172">
        <f t="shared" si="450"/>
        <v>1.23375E-2</v>
      </c>
      <c r="AG1032" s="106">
        <f t="shared" si="445"/>
        <v>0</v>
      </c>
      <c r="AH1032" s="106">
        <f t="shared" si="446"/>
        <v>3.3749999999999996E-4</v>
      </c>
      <c r="AI1032" s="106">
        <f t="shared" si="447"/>
        <v>0</v>
      </c>
      <c r="AJ1032" s="106">
        <f t="shared" si="448"/>
        <v>0</v>
      </c>
      <c r="AK1032" s="106">
        <f t="shared" si="435"/>
        <v>1.2675000000000001E-2</v>
      </c>
      <c r="AL1032" s="107">
        <f t="shared" si="449"/>
        <v>10.1044125</v>
      </c>
    </row>
    <row r="1033" spans="1:38" ht="12.75">
      <c r="A1033" s="89">
        <v>33</v>
      </c>
      <c r="B1033" s="89">
        <v>64</v>
      </c>
      <c r="C1033" s="96">
        <v>0.38</v>
      </c>
      <c r="D1033" s="96">
        <v>0.42</v>
      </c>
      <c r="E1033" s="97">
        <v>3.38</v>
      </c>
      <c r="F1033" s="102">
        <f t="shared" si="426"/>
        <v>0.42474332676534005</v>
      </c>
      <c r="G1033" s="89">
        <v>31.25</v>
      </c>
      <c r="H1033" s="103">
        <f t="shared" si="436"/>
        <v>48.333333333333329</v>
      </c>
      <c r="I1033" s="103">
        <f t="shared" si="437"/>
        <v>1.9012500000000001</v>
      </c>
      <c r="J1033" s="89" t="s">
        <v>73</v>
      </c>
      <c r="K1033" s="89">
        <v>3</v>
      </c>
      <c r="L1033" s="105">
        <f t="shared" si="433"/>
        <v>3.38</v>
      </c>
      <c r="O1033" s="89">
        <v>3.38</v>
      </c>
      <c r="X1033" s="106">
        <f t="shared" si="434"/>
        <v>1.533168E-2</v>
      </c>
      <c r="Y1033" s="106">
        <f t="shared" si="438"/>
        <v>0</v>
      </c>
      <c r="Z1033" s="106">
        <f t="shared" si="439"/>
        <v>0</v>
      </c>
      <c r="AA1033" s="106">
        <f t="shared" si="440"/>
        <v>1.2675000000000001E-2</v>
      </c>
      <c r="AB1033" s="106">
        <f t="shared" si="441"/>
        <v>0</v>
      </c>
      <c r="AC1033" s="106">
        <f t="shared" si="442"/>
        <v>0</v>
      </c>
      <c r="AD1033" s="106">
        <f t="shared" si="443"/>
        <v>0</v>
      </c>
      <c r="AE1033" s="106">
        <f t="shared" si="444"/>
        <v>0</v>
      </c>
      <c r="AF1033" s="172">
        <f t="shared" si="450"/>
        <v>1.2675000000000001E-2</v>
      </c>
      <c r="AG1033" s="106">
        <f t="shared" si="445"/>
        <v>0</v>
      </c>
      <c r="AH1033" s="106">
        <f t="shared" si="446"/>
        <v>0</v>
      </c>
      <c r="AI1033" s="106">
        <f t="shared" si="447"/>
        <v>0</v>
      </c>
      <c r="AJ1033" s="106">
        <f t="shared" si="448"/>
        <v>0</v>
      </c>
      <c r="AK1033" s="106">
        <f t="shared" si="435"/>
        <v>1.2675000000000001E-2</v>
      </c>
      <c r="AL1033" s="107">
        <f t="shared" si="449"/>
        <v>10.837125</v>
      </c>
    </row>
    <row r="1034" spans="1:38" ht="12.75">
      <c r="A1034" s="89">
        <v>33</v>
      </c>
      <c r="B1034" s="89">
        <v>64</v>
      </c>
      <c r="C1034" s="96">
        <v>0.38</v>
      </c>
      <c r="D1034" s="96">
        <v>0.42</v>
      </c>
      <c r="E1034" s="97">
        <v>3.38</v>
      </c>
      <c r="F1034" s="102">
        <f t="shared" si="426"/>
        <v>0.42474332676534005</v>
      </c>
      <c r="G1034" s="89">
        <v>31.25</v>
      </c>
      <c r="H1034" s="103">
        <f t="shared" si="436"/>
        <v>48.333333333333329</v>
      </c>
      <c r="I1034" s="103">
        <f t="shared" si="437"/>
        <v>1.715625</v>
      </c>
      <c r="J1034" s="89" t="s">
        <v>73</v>
      </c>
      <c r="K1034" s="89">
        <v>4</v>
      </c>
      <c r="L1034" s="105">
        <f t="shared" si="433"/>
        <v>3.38</v>
      </c>
      <c r="O1034" s="89">
        <v>3.05</v>
      </c>
      <c r="Q1034" s="89">
        <v>0.33</v>
      </c>
      <c r="X1034" s="106">
        <f t="shared" si="434"/>
        <v>1.533168E-2</v>
      </c>
      <c r="Y1034" s="106">
        <f t="shared" si="438"/>
        <v>0</v>
      </c>
      <c r="Z1034" s="106">
        <f t="shared" si="439"/>
        <v>0</v>
      </c>
      <c r="AA1034" s="106">
        <f t="shared" si="440"/>
        <v>1.14375E-2</v>
      </c>
      <c r="AB1034" s="106">
        <f t="shared" si="441"/>
        <v>0</v>
      </c>
      <c r="AC1034" s="106">
        <f t="shared" si="442"/>
        <v>0</v>
      </c>
      <c r="AD1034" s="106">
        <f t="shared" si="443"/>
        <v>0</v>
      </c>
      <c r="AE1034" s="106">
        <f t="shared" si="444"/>
        <v>0</v>
      </c>
      <c r="AF1034" s="172">
        <f t="shared" si="450"/>
        <v>1.14375E-2</v>
      </c>
      <c r="AG1034" s="106">
        <f t="shared" si="445"/>
        <v>1.2375000000000001E-3</v>
      </c>
      <c r="AH1034" s="106">
        <f t="shared" si="446"/>
        <v>0</v>
      </c>
      <c r="AI1034" s="106">
        <f t="shared" si="447"/>
        <v>0</v>
      </c>
      <c r="AJ1034" s="106">
        <f t="shared" si="448"/>
        <v>0</v>
      </c>
      <c r="AK1034" s="106">
        <f t="shared" si="435"/>
        <v>1.2675000000000001E-2</v>
      </c>
      <c r="AL1034" s="107">
        <f t="shared" si="449"/>
        <v>9.7790625000000002</v>
      </c>
    </row>
    <row r="1035" spans="1:38" ht="12.75">
      <c r="A1035" s="89">
        <v>33</v>
      </c>
      <c r="B1035" s="89">
        <v>64</v>
      </c>
      <c r="C1035" s="96">
        <v>0.38</v>
      </c>
      <c r="D1035" s="96">
        <v>0.42</v>
      </c>
      <c r="E1035" s="97">
        <v>3.38</v>
      </c>
      <c r="F1035" s="102">
        <f t="shared" si="426"/>
        <v>0.42474332676534005</v>
      </c>
      <c r="G1035" s="89">
        <v>31.25</v>
      </c>
      <c r="H1035" s="103">
        <f t="shared" si="436"/>
        <v>48.333333333333329</v>
      </c>
      <c r="I1035" s="103">
        <f t="shared" si="437"/>
        <v>1.9012500000000001</v>
      </c>
      <c r="J1035" s="89" t="s">
        <v>73</v>
      </c>
      <c r="K1035" s="89">
        <v>5</v>
      </c>
      <c r="L1035" s="105">
        <f t="shared" si="433"/>
        <v>3.38</v>
      </c>
      <c r="O1035" s="89">
        <v>3.38</v>
      </c>
      <c r="W1035" s="89" t="s">
        <v>114</v>
      </c>
      <c r="X1035" s="106">
        <f t="shared" si="434"/>
        <v>1.533168E-2</v>
      </c>
      <c r="Y1035" s="106">
        <f t="shared" si="438"/>
        <v>0</v>
      </c>
      <c r="Z1035" s="106">
        <f t="shared" si="439"/>
        <v>0</v>
      </c>
      <c r="AA1035" s="106">
        <f t="shared" si="440"/>
        <v>1.2675000000000001E-2</v>
      </c>
      <c r="AB1035" s="106">
        <f t="shared" si="441"/>
        <v>0</v>
      </c>
      <c r="AC1035" s="106">
        <f t="shared" si="442"/>
        <v>0</v>
      </c>
      <c r="AD1035" s="106">
        <f t="shared" si="443"/>
        <v>0</v>
      </c>
      <c r="AE1035" s="106">
        <f t="shared" si="444"/>
        <v>0</v>
      </c>
      <c r="AF1035" s="172">
        <f t="shared" si="450"/>
        <v>1.2675000000000001E-2</v>
      </c>
      <c r="AG1035" s="106">
        <f t="shared" si="445"/>
        <v>0</v>
      </c>
      <c r="AH1035" s="106">
        <f t="shared" si="446"/>
        <v>0</v>
      </c>
      <c r="AI1035" s="106">
        <f t="shared" si="447"/>
        <v>0</v>
      </c>
      <c r="AJ1035" s="106">
        <f t="shared" si="448"/>
        <v>0</v>
      </c>
      <c r="AK1035" s="106">
        <f t="shared" si="435"/>
        <v>1.2675000000000001E-2</v>
      </c>
      <c r="AL1035" s="107">
        <f t="shared" si="449"/>
        <v>10.837125</v>
      </c>
    </row>
    <row r="1036" spans="1:38" ht="12.75">
      <c r="A1036" s="89">
        <v>33</v>
      </c>
      <c r="B1036" s="89">
        <v>64</v>
      </c>
      <c r="C1036" s="96">
        <v>0.38</v>
      </c>
      <c r="D1036" s="96">
        <v>0.42</v>
      </c>
      <c r="E1036" s="97">
        <v>3.38</v>
      </c>
      <c r="F1036" s="102">
        <f t="shared" si="426"/>
        <v>0.42474332676534005</v>
      </c>
      <c r="G1036" s="89">
        <v>31.25</v>
      </c>
      <c r="H1036" s="103">
        <f t="shared" si="436"/>
        <v>48.333333333333329</v>
      </c>
      <c r="I1036" s="103">
        <f t="shared" si="437"/>
        <v>1.7268749999999999</v>
      </c>
      <c r="J1036" s="89" t="s">
        <v>73</v>
      </c>
      <c r="K1036" s="89">
        <v>6</v>
      </c>
      <c r="L1036" s="105">
        <f t="shared" si="433"/>
        <v>3.38</v>
      </c>
      <c r="O1036" s="89">
        <v>3.07</v>
      </c>
      <c r="Q1036" s="89">
        <v>0.31</v>
      </c>
      <c r="W1036" s="89" t="s">
        <v>108</v>
      </c>
      <c r="X1036" s="106">
        <f t="shared" si="434"/>
        <v>1.533168E-2</v>
      </c>
      <c r="Y1036" s="106">
        <f t="shared" si="438"/>
        <v>0</v>
      </c>
      <c r="Z1036" s="106">
        <f t="shared" si="439"/>
        <v>0</v>
      </c>
      <c r="AA1036" s="106">
        <f t="shared" si="440"/>
        <v>1.15125E-2</v>
      </c>
      <c r="AB1036" s="106">
        <f t="shared" si="441"/>
        <v>0</v>
      </c>
      <c r="AC1036" s="106">
        <f t="shared" si="442"/>
        <v>0</v>
      </c>
      <c r="AD1036" s="106">
        <f t="shared" si="443"/>
        <v>0</v>
      </c>
      <c r="AE1036" s="106">
        <f t="shared" si="444"/>
        <v>0</v>
      </c>
      <c r="AF1036" s="172">
        <f t="shared" si="450"/>
        <v>1.15125E-2</v>
      </c>
      <c r="AG1036" s="106">
        <f t="shared" si="445"/>
        <v>1.1624999999999999E-3</v>
      </c>
      <c r="AH1036" s="106">
        <f t="shared" si="446"/>
        <v>0</v>
      </c>
      <c r="AI1036" s="106">
        <f t="shared" si="447"/>
        <v>0</v>
      </c>
      <c r="AJ1036" s="106">
        <f t="shared" si="448"/>
        <v>0</v>
      </c>
      <c r="AK1036" s="106">
        <f t="shared" si="435"/>
        <v>1.2675000000000001E-2</v>
      </c>
      <c r="AL1036" s="107">
        <f t="shared" si="449"/>
        <v>9.8431875000000009</v>
      </c>
    </row>
    <row r="1037" spans="1:38" ht="12.75">
      <c r="A1037" s="89">
        <v>33</v>
      </c>
      <c r="B1037" s="89">
        <v>64</v>
      </c>
      <c r="C1037" s="96">
        <v>0.38</v>
      </c>
      <c r="D1037" s="96">
        <v>0.42</v>
      </c>
      <c r="E1037" s="97">
        <v>3.38</v>
      </c>
      <c r="F1037" s="102">
        <f t="shared" si="426"/>
        <v>0.42474332676534005</v>
      </c>
      <c r="G1037" s="89">
        <v>31.25</v>
      </c>
      <c r="H1037" s="103">
        <f t="shared" si="436"/>
        <v>48.333333333333329</v>
      </c>
      <c r="I1037" s="103">
        <f t="shared" si="437"/>
        <v>1.7887500000000003</v>
      </c>
      <c r="J1037" s="89" t="s">
        <v>73</v>
      </c>
      <c r="K1037" s="89">
        <v>7</v>
      </c>
      <c r="L1037" s="105">
        <f t="shared" si="433"/>
        <v>3.3800000000000003</v>
      </c>
      <c r="O1037" s="89">
        <v>1.76</v>
      </c>
      <c r="Q1037" s="89">
        <v>0.2</v>
      </c>
      <c r="U1037" s="89">
        <v>0.53</v>
      </c>
      <c r="V1037" s="89">
        <v>0.89</v>
      </c>
      <c r="X1037" s="106">
        <f t="shared" si="434"/>
        <v>1.5331680000000004E-2</v>
      </c>
      <c r="Y1037" s="106">
        <f t="shared" si="438"/>
        <v>0</v>
      </c>
      <c r="Z1037" s="106">
        <f t="shared" si="439"/>
        <v>0</v>
      </c>
      <c r="AA1037" s="106">
        <f t="shared" si="440"/>
        <v>6.6000000000000008E-3</v>
      </c>
      <c r="AB1037" s="106">
        <f t="shared" si="441"/>
        <v>0</v>
      </c>
      <c r="AC1037" s="106">
        <f t="shared" si="442"/>
        <v>1.9875000000000001E-3</v>
      </c>
      <c r="AD1037" s="106">
        <f t="shared" si="443"/>
        <v>3.3375000000000002E-3</v>
      </c>
      <c r="AE1037" s="106">
        <f t="shared" si="444"/>
        <v>0</v>
      </c>
      <c r="AF1037" s="172">
        <f t="shared" si="450"/>
        <v>1.1925000000000002E-2</v>
      </c>
      <c r="AG1037" s="106">
        <f t="shared" si="445"/>
        <v>7.5000000000000012E-4</v>
      </c>
      <c r="AH1037" s="106">
        <f t="shared" si="446"/>
        <v>0</v>
      </c>
      <c r="AI1037" s="106">
        <f t="shared" si="447"/>
        <v>0</v>
      </c>
      <c r="AJ1037" s="106">
        <f t="shared" si="448"/>
        <v>0</v>
      </c>
      <c r="AK1037" s="106">
        <f t="shared" si="435"/>
        <v>1.2675000000000002E-2</v>
      </c>
      <c r="AL1037" s="107">
        <f t="shared" si="449"/>
        <v>9.4376250000000006</v>
      </c>
    </row>
    <row r="1038" spans="1:38" ht="12.75">
      <c r="A1038" s="89">
        <v>33</v>
      </c>
      <c r="B1038" s="89">
        <v>64</v>
      </c>
      <c r="C1038" s="96">
        <v>0.38</v>
      </c>
      <c r="D1038" s="96">
        <v>0.42</v>
      </c>
      <c r="E1038" s="97">
        <v>3.38</v>
      </c>
      <c r="F1038" s="102">
        <f t="shared" si="426"/>
        <v>0.42474332676534005</v>
      </c>
      <c r="G1038" s="89">
        <v>31.25</v>
      </c>
      <c r="H1038" s="103">
        <f t="shared" si="436"/>
        <v>48.333333333333329</v>
      </c>
      <c r="I1038" s="103">
        <f t="shared" si="437"/>
        <v>1.7662500000000001</v>
      </c>
      <c r="J1038" s="89" t="s">
        <v>73</v>
      </c>
      <c r="K1038" s="89">
        <v>8</v>
      </c>
      <c r="L1038" s="105">
        <f t="shared" si="433"/>
        <v>3.38</v>
      </c>
      <c r="M1038" s="89">
        <v>1.07</v>
      </c>
      <c r="N1038" s="89">
        <v>2.0699999999999998</v>
      </c>
      <c r="Q1038" s="89">
        <v>0.24</v>
      </c>
      <c r="X1038" s="106">
        <f t="shared" si="434"/>
        <v>1.533168E-2</v>
      </c>
      <c r="Y1038" s="106">
        <f t="shared" si="438"/>
        <v>4.0125000000000004E-3</v>
      </c>
      <c r="Z1038" s="106">
        <f t="shared" si="439"/>
        <v>7.7624999999999994E-3</v>
      </c>
      <c r="AA1038" s="106">
        <f t="shared" si="440"/>
        <v>0</v>
      </c>
      <c r="AB1038" s="106">
        <f t="shared" si="441"/>
        <v>0</v>
      </c>
      <c r="AC1038" s="106">
        <f t="shared" si="442"/>
        <v>0</v>
      </c>
      <c r="AD1038" s="106">
        <f t="shared" si="443"/>
        <v>0</v>
      </c>
      <c r="AE1038" s="106">
        <f t="shared" si="444"/>
        <v>0</v>
      </c>
      <c r="AF1038" s="172">
        <f t="shared" si="450"/>
        <v>1.1775000000000001E-2</v>
      </c>
      <c r="AG1038" s="106">
        <f t="shared" si="445"/>
        <v>8.9999999999999998E-4</v>
      </c>
      <c r="AH1038" s="106">
        <f t="shared" si="446"/>
        <v>0</v>
      </c>
      <c r="AI1038" s="106">
        <f t="shared" si="447"/>
        <v>0</v>
      </c>
      <c r="AJ1038" s="106">
        <f t="shared" si="448"/>
        <v>0</v>
      </c>
      <c r="AK1038" s="106">
        <f t="shared" si="435"/>
        <v>1.2675000000000001E-2</v>
      </c>
      <c r="AL1038" s="107">
        <f t="shared" si="449"/>
        <v>11.480625</v>
      </c>
    </row>
    <row r="1039" spans="1:38" ht="12.75">
      <c r="A1039" s="89">
        <v>33</v>
      </c>
      <c r="B1039" s="89">
        <v>64</v>
      </c>
      <c r="C1039" s="96">
        <v>0.38</v>
      </c>
      <c r="D1039" s="96">
        <v>0.42</v>
      </c>
      <c r="E1039" s="97">
        <v>3.38</v>
      </c>
      <c r="F1039" s="102">
        <f t="shared" si="426"/>
        <v>0.42474332676534005</v>
      </c>
      <c r="G1039" s="89">
        <v>31.25</v>
      </c>
      <c r="H1039" s="103">
        <f t="shared" si="436"/>
        <v>48.333333333333329</v>
      </c>
      <c r="I1039" s="103">
        <f t="shared" si="437"/>
        <v>1.1812499999999999</v>
      </c>
      <c r="J1039" s="89" t="s">
        <v>78</v>
      </c>
      <c r="K1039" s="89">
        <v>1</v>
      </c>
      <c r="L1039" s="105">
        <f t="shared" si="433"/>
        <v>3.38</v>
      </c>
      <c r="M1039" s="89">
        <v>3.15</v>
      </c>
      <c r="Q1039" s="89">
        <v>0.23</v>
      </c>
      <c r="W1039" s="89" t="s">
        <v>118</v>
      </c>
      <c r="X1039" s="106">
        <f t="shared" si="434"/>
        <v>9.4910399999999992E-3</v>
      </c>
      <c r="Y1039" s="106">
        <f t="shared" si="438"/>
        <v>7.8750000000000001E-3</v>
      </c>
      <c r="Z1039" s="106">
        <f t="shared" si="439"/>
        <v>0</v>
      </c>
      <c r="AA1039" s="106">
        <f t="shared" si="440"/>
        <v>0</v>
      </c>
      <c r="AB1039" s="106">
        <f t="shared" si="441"/>
        <v>0</v>
      </c>
      <c r="AC1039" s="106">
        <f t="shared" si="442"/>
        <v>0</v>
      </c>
      <c r="AD1039" s="106">
        <f t="shared" si="443"/>
        <v>0</v>
      </c>
      <c r="AE1039" s="106">
        <f t="shared" si="444"/>
        <v>0</v>
      </c>
      <c r="AF1039" s="172">
        <f t="shared" si="450"/>
        <v>7.8750000000000001E-3</v>
      </c>
      <c r="AG1039" s="106">
        <f t="shared" si="445"/>
        <v>5.750000000000001E-4</v>
      </c>
      <c r="AH1039" s="106">
        <f t="shared" si="446"/>
        <v>0</v>
      </c>
      <c r="AI1039" s="106">
        <f t="shared" si="447"/>
        <v>0</v>
      </c>
      <c r="AJ1039" s="106">
        <f t="shared" si="448"/>
        <v>0</v>
      </c>
      <c r="AK1039" s="106">
        <f t="shared" si="435"/>
        <v>8.4500000000000009E-3</v>
      </c>
      <c r="AL1039" s="107">
        <f t="shared" si="449"/>
        <v>7.5836249999999987</v>
      </c>
    </row>
    <row r="1040" spans="1:38" ht="12.75">
      <c r="A1040" s="89">
        <v>33</v>
      </c>
      <c r="B1040" s="89">
        <v>64</v>
      </c>
      <c r="C1040" s="96">
        <v>0.38</v>
      </c>
      <c r="D1040" s="96">
        <v>0.42</v>
      </c>
      <c r="E1040" s="97">
        <v>3.38</v>
      </c>
      <c r="F1040" s="102">
        <f t="shared" si="426"/>
        <v>0.42474332676534005</v>
      </c>
      <c r="G1040" s="89">
        <v>31.25</v>
      </c>
      <c r="H1040" s="103">
        <f t="shared" si="436"/>
        <v>48.333333333333329</v>
      </c>
      <c r="I1040" s="103">
        <f t="shared" si="437"/>
        <v>1.24875</v>
      </c>
      <c r="J1040" s="89" t="s">
        <v>78</v>
      </c>
      <c r="K1040" s="89">
        <v>2</v>
      </c>
      <c r="L1040" s="105">
        <f t="shared" si="433"/>
        <v>3.33</v>
      </c>
      <c r="M1040" s="89">
        <v>3.33</v>
      </c>
      <c r="X1040" s="106">
        <f t="shared" si="434"/>
        <v>9.3506400000000003E-3</v>
      </c>
      <c r="Y1040" s="106">
        <f t="shared" si="438"/>
        <v>8.3250000000000008E-3</v>
      </c>
      <c r="Z1040" s="106">
        <f t="shared" si="439"/>
        <v>0</v>
      </c>
      <c r="AA1040" s="106">
        <f t="shared" si="440"/>
        <v>0</v>
      </c>
      <c r="AB1040" s="106">
        <f t="shared" si="441"/>
        <v>0</v>
      </c>
      <c r="AC1040" s="106">
        <f t="shared" si="442"/>
        <v>0</v>
      </c>
      <c r="AD1040" s="106">
        <f t="shared" si="443"/>
        <v>0</v>
      </c>
      <c r="AE1040" s="106">
        <f t="shared" si="444"/>
        <v>0</v>
      </c>
      <c r="AF1040" s="172">
        <f t="shared" si="450"/>
        <v>8.3250000000000008E-3</v>
      </c>
      <c r="AG1040" s="106">
        <f t="shared" si="445"/>
        <v>0</v>
      </c>
      <c r="AH1040" s="106">
        <f t="shared" si="446"/>
        <v>0</v>
      </c>
      <c r="AI1040" s="106">
        <f t="shared" si="447"/>
        <v>0</v>
      </c>
      <c r="AJ1040" s="106">
        <f t="shared" si="448"/>
        <v>0</v>
      </c>
      <c r="AK1040" s="106">
        <f t="shared" si="435"/>
        <v>8.3250000000000008E-3</v>
      </c>
      <c r="AL1040" s="107">
        <f t="shared" si="449"/>
        <v>8.0169749999999986</v>
      </c>
    </row>
    <row r="1041" spans="1:38" ht="12.75">
      <c r="A1041" s="89">
        <v>33</v>
      </c>
      <c r="B1041" s="89">
        <v>64</v>
      </c>
      <c r="C1041" s="96">
        <v>0.38</v>
      </c>
      <c r="D1041" s="96">
        <v>0.42</v>
      </c>
      <c r="E1041" s="97">
        <v>3.38</v>
      </c>
      <c r="F1041" s="102">
        <f t="shared" si="426"/>
        <v>0.42474332676534005</v>
      </c>
      <c r="G1041" s="89">
        <v>31.25</v>
      </c>
      <c r="H1041" s="103">
        <f t="shared" si="436"/>
        <v>48.333333333333329</v>
      </c>
      <c r="I1041" s="103">
        <f t="shared" si="437"/>
        <v>1.1700000000000002</v>
      </c>
      <c r="J1041" s="89" t="s">
        <v>78</v>
      </c>
      <c r="K1041" s="89">
        <v>3</v>
      </c>
      <c r="L1041" s="105">
        <f t="shared" si="433"/>
        <v>3.38</v>
      </c>
      <c r="M1041" s="89">
        <v>3.12</v>
      </c>
      <c r="Q1041" s="89">
        <v>0.26</v>
      </c>
      <c r="W1041" s="89" t="s">
        <v>105</v>
      </c>
      <c r="X1041" s="106">
        <f t="shared" si="434"/>
        <v>9.4910399999999992E-3</v>
      </c>
      <c r="Y1041" s="106">
        <f t="shared" si="438"/>
        <v>7.8000000000000014E-3</v>
      </c>
      <c r="Z1041" s="106">
        <f t="shared" si="439"/>
        <v>0</v>
      </c>
      <c r="AA1041" s="106">
        <f t="shared" si="440"/>
        <v>0</v>
      </c>
      <c r="AB1041" s="106">
        <f t="shared" si="441"/>
        <v>0</v>
      </c>
      <c r="AC1041" s="106">
        <f t="shared" si="442"/>
        <v>0</v>
      </c>
      <c r="AD1041" s="106">
        <f t="shared" si="443"/>
        <v>0</v>
      </c>
      <c r="AE1041" s="106">
        <f t="shared" si="444"/>
        <v>0</v>
      </c>
      <c r="AF1041" s="172">
        <f t="shared" si="450"/>
        <v>7.8000000000000014E-3</v>
      </c>
      <c r="AG1041" s="106">
        <f t="shared" si="445"/>
        <v>6.5000000000000008E-4</v>
      </c>
      <c r="AH1041" s="106">
        <f t="shared" si="446"/>
        <v>0</v>
      </c>
      <c r="AI1041" s="106">
        <f t="shared" si="447"/>
        <v>0</v>
      </c>
      <c r="AJ1041" s="106">
        <f t="shared" si="448"/>
        <v>0</v>
      </c>
      <c r="AK1041" s="106">
        <f t="shared" si="435"/>
        <v>8.4500000000000009E-3</v>
      </c>
      <c r="AL1041" s="107">
        <f t="shared" si="449"/>
        <v>7.5113999999999992</v>
      </c>
    </row>
    <row r="1042" spans="1:38" ht="12.75">
      <c r="A1042" s="89">
        <v>33</v>
      </c>
      <c r="B1042" s="89">
        <v>64</v>
      </c>
      <c r="C1042" s="96">
        <v>0.38</v>
      </c>
      <c r="D1042" s="96">
        <v>0.42</v>
      </c>
      <c r="E1042" s="97">
        <v>3.38</v>
      </c>
      <c r="F1042" s="102">
        <f t="shared" si="426"/>
        <v>0.42474332676534005</v>
      </c>
      <c r="G1042" s="89">
        <v>31.25</v>
      </c>
      <c r="H1042" s="103">
        <f t="shared" si="436"/>
        <v>48.333333333333329</v>
      </c>
      <c r="I1042" s="103">
        <f t="shared" si="437"/>
        <v>1.24875</v>
      </c>
      <c r="J1042" s="89" t="s">
        <v>78</v>
      </c>
      <c r="K1042" s="89">
        <v>4</v>
      </c>
      <c r="L1042" s="105">
        <f t="shared" si="433"/>
        <v>3.33</v>
      </c>
      <c r="M1042" s="89">
        <v>3.33</v>
      </c>
      <c r="X1042" s="106">
        <f t="shared" si="434"/>
        <v>9.3506400000000003E-3</v>
      </c>
      <c r="Y1042" s="106">
        <f t="shared" si="438"/>
        <v>8.3250000000000008E-3</v>
      </c>
      <c r="Z1042" s="106">
        <f t="shared" si="439"/>
        <v>0</v>
      </c>
      <c r="AA1042" s="106">
        <f t="shared" si="440"/>
        <v>0</v>
      </c>
      <c r="AB1042" s="106">
        <f t="shared" si="441"/>
        <v>0</v>
      </c>
      <c r="AC1042" s="106">
        <f t="shared" si="442"/>
        <v>0</v>
      </c>
      <c r="AD1042" s="106">
        <f t="shared" si="443"/>
        <v>0</v>
      </c>
      <c r="AE1042" s="106">
        <f t="shared" si="444"/>
        <v>0</v>
      </c>
      <c r="AF1042" s="172">
        <f t="shared" si="450"/>
        <v>8.3250000000000008E-3</v>
      </c>
      <c r="AG1042" s="106">
        <f t="shared" si="445"/>
        <v>0</v>
      </c>
      <c r="AH1042" s="106">
        <f t="shared" si="446"/>
        <v>0</v>
      </c>
      <c r="AI1042" s="106">
        <f t="shared" si="447"/>
        <v>0</v>
      </c>
      <c r="AJ1042" s="106">
        <f t="shared" si="448"/>
        <v>0</v>
      </c>
      <c r="AK1042" s="106">
        <f t="shared" si="435"/>
        <v>8.3250000000000008E-3</v>
      </c>
      <c r="AL1042" s="107">
        <f t="shared" si="449"/>
        <v>8.0169749999999986</v>
      </c>
    </row>
    <row r="1043" spans="1:38" ht="12.75">
      <c r="A1043" s="89">
        <v>33</v>
      </c>
      <c r="B1043" s="89">
        <v>64</v>
      </c>
      <c r="C1043" s="96">
        <v>0.38</v>
      </c>
      <c r="D1043" s="96">
        <v>0.42</v>
      </c>
      <c r="E1043" s="97">
        <v>3.38</v>
      </c>
      <c r="F1043" s="102">
        <f t="shared" si="426"/>
        <v>0.42474332676534005</v>
      </c>
      <c r="G1043" s="89">
        <v>31.25</v>
      </c>
      <c r="H1043" s="103">
        <f t="shared" si="436"/>
        <v>48.333333333333329</v>
      </c>
      <c r="I1043" s="103">
        <f t="shared" si="437"/>
        <v>1.24875</v>
      </c>
      <c r="J1043" s="89" t="s">
        <v>78</v>
      </c>
      <c r="K1043" s="89">
        <v>5</v>
      </c>
      <c r="L1043" s="105">
        <f t="shared" si="433"/>
        <v>3.33</v>
      </c>
      <c r="P1043" s="89">
        <v>3.33</v>
      </c>
      <c r="W1043" s="89" t="s">
        <v>119</v>
      </c>
      <c r="X1043" s="106">
        <f t="shared" si="434"/>
        <v>9.3506400000000003E-3</v>
      </c>
      <c r="Y1043" s="106">
        <f t="shared" si="438"/>
        <v>0</v>
      </c>
      <c r="Z1043" s="106">
        <f t="shared" si="439"/>
        <v>0</v>
      </c>
      <c r="AA1043" s="106">
        <f t="shared" si="440"/>
        <v>0</v>
      </c>
      <c r="AB1043" s="106">
        <f t="shared" si="441"/>
        <v>8.3250000000000008E-3</v>
      </c>
      <c r="AC1043" s="106">
        <f t="shared" si="442"/>
        <v>0</v>
      </c>
      <c r="AD1043" s="106">
        <f t="shared" si="443"/>
        <v>0</v>
      </c>
      <c r="AE1043" s="106">
        <f t="shared" si="444"/>
        <v>0</v>
      </c>
      <c r="AF1043" s="172">
        <f t="shared" si="450"/>
        <v>8.3250000000000008E-3</v>
      </c>
      <c r="AG1043" s="106">
        <f t="shared" si="445"/>
        <v>0</v>
      </c>
      <c r="AH1043" s="106">
        <f t="shared" si="446"/>
        <v>0</v>
      </c>
      <c r="AI1043" s="106">
        <f t="shared" si="447"/>
        <v>0</v>
      </c>
      <c r="AJ1043" s="106">
        <f t="shared" si="448"/>
        <v>0</v>
      </c>
      <c r="AK1043" s="106">
        <f t="shared" si="435"/>
        <v>8.3250000000000008E-3</v>
      </c>
      <c r="AL1043" s="107">
        <f t="shared" si="449"/>
        <v>6.8181750000000001</v>
      </c>
    </row>
    <row r="1044" spans="1:38" ht="12.75">
      <c r="A1044" s="89">
        <v>33</v>
      </c>
      <c r="B1044" s="89">
        <v>64</v>
      </c>
      <c r="C1044" s="96">
        <v>0.38</v>
      </c>
      <c r="D1044" s="96">
        <v>0.42</v>
      </c>
      <c r="E1044" s="97">
        <v>3.38</v>
      </c>
      <c r="F1044" s="102">
        <f t="shared" si="426"/>
        <v>0.42474332676534005</v>
      </c>
      <c r="G1044" s="89">
        <v>31.25</v>
      </c>
      <c r="H1044" s="103">
        <f t="shared" si="436"/>
        <v>48.333333333333329</v>
      </c>
      <c r="I1044" s="103">
        <f t="shared" si="437"/>
        <v>0.94875000000000009</v>
      </c>
      <c r="J1044" s="89" t="s">
        <v>78</v>
      </c>
      <c r="K1044" s="89">
        <v>6</v>
      </c>
      <c r="L1044" s="105">
        <f t="shared" si="433"/>
        <v>3.38</v>
      </c>
      <c r="M1044" s="89">
        <v>1.88</v>
      </c>
      <c r="S1044" s="89">
        <v>0.85</v>
      </c>
      <c r="V1044" s="89">
        <v>0.65</v>
      </c>
      <c r="X1044" s="106">
        <f t="shared" si="434"/>
        <v>9.4910399999999992E-3</v>
      </c>
      <c r="Y1044" s="106">
        <f t="shared" si="438"/>
        <v>4.7000000000000002E-3</v>
      </c>
      <c r="Z1044" s="106">
        <f t="shared" si="439"/>
        <v>0</v>
      </c>
      <c r="AA1044" s="106">
        <f t="shared" si="440"/>
        <v>0</v>
      </c>
      <c r="AB1044" s="106">
        <f t="shared" si="441"/>
        <v>0</v>
      </c>
      <c r="AC1044" s="106">
        <f t="shared" si="442"/>
        <v>0</v>
      </c>
      <c r="AD1044" s="106">
        <f t="shared" si="443"/>
        <v>1.6250000000000001E-3</v>
      </c>
      <c r="AE1044" s="106">
        <f t="shared" si="444"/>
        <v>0</v>
      </c>
      <c r="AF1044" s="172">
        <f t="shared" si="450"/>
        <v>6.3250000000000008E-3</v>
      </c>
      <c r="AG1044" s="106">
        <f t="shared" si="445"/>
        <v>0</v>
      </c>
      <c r="AH1044" s="106">
        <f t="shared" si="446"/>
        <v>0</v>
      </c>
      <c r="AI1044" s="106">
        <f t="shared" si="447"/>
        <v>2.1250000000000002E-3</v>
      </c>
      <c r="AJ1044" s="106">
        <f t="shared" si="448"/>
        <v>0</v>
      </c>
      <c r="AK1044" s="106">
        <f t="shared" si="435"/>
        <v>8.4500000000000009E-3</v>
      </c>
      <c r="AL1044" s="107">
        <f t="shared" si="449"/>
        <v>5.7399749999999994</v>
      </c>
    </row>
    <row r="1045" spans="1:38" ht="12.75">
      <c r="A1045" s="89">
        <v>33</v>
      </c>
      <c r="B1045" s="89">
        <v>64</v>
      </c>
      <c r="C1045" s="96">
        <v>0.38</v>
      </c>
      <c r="D1045" s="96">
        <v>0.42</v>
      </c>
      <c r="E1045" s="97">
        <v>3.38</v>
      </c>
      <c r="F1045" s="102">
        <f t="shared" si="426"/>
        <v>0.42474332676534005</v>
      </c>
      <c r="G1045" s="89">
        <v>31.25</v>
      </c>
      <c r="H1045" s="103">
        <f t="shared" si="436"/>
        <v>48.333333333333329</v>
      </c>
      <c r="I1045" s="103">
        <f t="shared" si="437"/>
        <v>2.1547499999999999</v>
      </c>
      <c r="J1045" s="89" t="s">
        <v>79</v>
      </c>
      <c r="K1045" s="89">
        <v>10</v>
      </c>
      <c r="L1045" s="97">
        <v>3.38</v>
      </c>
      <c r="X1045" s="106">
        <f>L1045*VLOOKUP(J1045,dimension,2,FALSE)*VLOOKUP(J1045,dimension,3,FALSE)*K1045</f>
        <v>1.79816E-2</v>
      </c>
      <c r="Y1045" s="106">
        <f t="shared" si="438"/>
        <v>0</v>
      </c>
      <c r="Z1045" s="106">
        <f t="shared" si="439"/>
        <v>0</v>
      </c>
      <c r="AA1045" s="106">
        <f t="shared" si="440"/>
        <v>0</v>
      </c>
      <c r="AB1045" s="106">
        <f t="shared" si="441"/>
        <v>0</v>
      </c>
      <c r="AC1045" s="106">
        <f t="shared" si="442"/>
        <v>0</v>
      </c>
      <c r="AD1045" s="106">
        <f t="shared" si="443"/>
        <v>0</v>
      </c>
      <c r="AE1045" s="106">
        <f t="shared" si="444"/>
        <v>1.4365000000000001E-2</v>
      </c>
      <c r="AF1045" s="172">
        <f t="shared" si="450"/>
        <v>1.4365000000000001E-2</v>
      </c>
      <c r="AG1045" s="106">
        <f t="shared" si="445"/>
        <v>0</v>
      </c>
      <c r="AH1045" s="106">
        <f t="shared" si="446"/>
        <v>0</v>
      </c>
      <c r="AI1045" s="106">
        <f t="shared" si="447"/>
        <v>0</v>
      </c>
      <c r="AJ1045" s="106">
        <f t="shared" si="448"/>
        <v>0</v>
      </c>
      <c r="AK1045" s="106">
        <f>L1045*VLOOKUP(J1045,dimension,4,FALSE)*VLOOKUP(J1045,dimension,5,FALSE)*K1045</f>
        <v>1.4365000000000003E-2</v>
      </c>
      <c r="AL1045" s="107">
        <f t="shared" si="449"/>
        <v>12.282075000000003</v>
      </c>
    </row>
    <row r="1046" spans="1:38" ht="12.75">
      <c r="A1046" s="89">
        <v>33</v>
      </c>
      <c r="B1046" s="89">
        <v>65</v>
      </c>
      <c r="C1046" s="96">
        <v>0.34</v>
      </c>
      <c r="D1046" s="96">
        <v>0.38</v>
      </c>
      <c r="E1046" s="97">
        <v>3.1</v>
      </c>
      <c r="F1046" s="102">
        <f t="shared" ref="F1046:F1109" si="451">SUMSQ(AVERAGE(C1046:D1046)/2)*PI()*E1046</f>
        <v>0.31554156612655881</v>
      </c>
      <c r="G1046" s="89">
        <v>26</v>
      </c>
      <c r="H1046" s="103">
        <f t="shared" si="436"/>
        <v>41.333333333333336</v>
      </c>
      <c r="I1046" s="103">
        <f t="shared" si="437"/>
        <v>0.96750000000000014</v>
      </c>
      <c r="J1046" s="89" t="s">
        <v>74</v>
      </c>
      <c r="K1046" s="89">
        <v>1</v>
      </c>
      <c r="L1046" s="105">
        <f t="shared" ref="L1046:L1064" si="452">SUM(M1046:V1046)</f>
        <v>3.1</v>
      </c>
      <c r="M1046" s="89">
        <v>2.58</v>
      </c>
      <c r="Q1046" s="89">
        <v>0.52</v>
      </c>
      <c r="X1046" s="106">
        <f t="shared" ref="X1046:X1064" si="453">L1046*VLOOKUP(J1046,dimension,2,FALSE)*VLOOKUP(J1046,dimension,3,FALSE)</f>
        <v>9.5480000000000009E-3</v>
      </c>
      <c r="Y1046" s="106">
        <f t="shared" si="438"/>
        <v>6.4500000000000009E-3</v>
      </c>
      <c r="Z1046" s="106">
        <f t="shared" si="439"/>
        <v>0</v>
      </c>
      <c r="AA1046" s="106">
        <f t="shared" si="440"/>
        <v>0</v>
      </c>
      <c r="AB1046" s="106">
        <f t="shared" si="441"/>
        <v>0</v>
      </c>
      <c r="AC1046" s="106">
        <f t="shared" si="442"/>
        <v>0</v>
      </c>
      <c r="AD1046" s="106">
        <f t="shared" si="443"/>
        <v>0</v>
      </c>
      <c r="AE1046" s="106">
        <f t="shared" si="444"/>
        <v>0</v>
      </c>
      <c r="AF1046" s="172">
        <f t="shared" si="450"/>
        <v>6.4500000000000009E-3</v>
      </c>
      <c r="AG1046" s="106">
        <f t="shared" si="445"/>
        <v>1.3000000000000002E-3</v>
      </c>
      <c r="AH1046" s="106">
        <f t="shared" si="446"/>
        <v>0</v>
      </c>
      <c r="AI1046" s="106">
        <f t="shared" si="447"/>
        <v>0</v>
      </c>
      <c r="AJ1046" s="106">
        <f t="shared" si="448"/>
        <v>0</v>
      </c>
      <c r="AK1046" s="106">
        <f t="shared" ref="AK1046:AK1064" si="454">L1046*VLOOKUP(J1046,dimension,4,FALSE)*VLOOKUP(J1046,dimension,5,FALSE)</f>
        <v>7.7500000000000017E-3</v>
      </c>
      <c r="AL1046" s="107">
        <f t="shared" si="449"/>
        <v>6.2113499999999995</v>
      </c>
    </row>
    <row r="1047" spans="1:38" ht="12.75">
      <c r="A1047" s="89">
        <v>33</v>
      </c>
      <c r="B1047" s="89">
        <v>65</v>
      </c>
      <c r="C1047" s="96">
        <v>0.34</v>
      </c>
      <c r="D1047" s="96">
        <v>0.38</v>
      </c>
      <c r="E1047" s="97">
        <v>3.1</v>
      </c>
      <c r="F1047" s="102">
        <f t="shared" si="451"/>
        <v>0.31554156612655881</v>
      </c>
      <c r="G1047" s="89">
        <v>26</v>
      </c>
      <c r="H1047" s="103">
        <f t="shared" si="436"/>
        <v>41.333333333333336</v>
      </c>
      <c r="I1047" s="103">
        <f t="shared" si="437"/>
        <v>1.1100000000000001</v>
      </c>
      <c r="J1047" s="89" t="s">
        <v>74</v>
      </c>
      <c r="K1047" s="89">
        <v>2</v>
      </c>
      <c r="L1047" s="105">
        <f t="shared" si="452"/>
        <v>3.1</v>
      </c>
      <c r="P1047" s="89">
        <v>2.96</v>
      </c>
      <c r="Q1047" s="89">
        <v>0.1</v>
      </c>
      <c r="R1047" s="89">
        <v>0.04</v>
      </c>
      <c r="X1047" s="106">
        <f t="shared" si="453"/>
        <v>9.5480000000000009E-3</v>
      </c>
      <c r="Y1047" s="106">
        <f t="shared" si="438"/>
        <v>0</v>
      </c>
      <c r="Z1047" s="106">
        <f t="shared" si="439"/>
        <v>0</v>
      </c>
      <c r="AA1047" s="106">
        <f t="shared" si="440"/>
        <v>0</v>
      </c>
      <c r="AB1047" s="106">
        <f t="shared" si="441"/>
        <v>7.4000000000000003E-3</v>
      </c>
      <c r="AC1047" s="106">
        <f t="shared" si="442"/>
        <v>0</v>
      </c>
      <c r="AD1047" s="106">
        <f t="shared" si="443"/>
        <v>0</v>
      </c>
      <c r="AE1047" s="106">
        <f t="shared" si="444"/>
        <v>0</v>
      </c>
      <c r="AF1047" s="172">
        <f t="shared" si="450"/>
        <v>7.4000000000000003E-3</v>
      </c>
      <c r="AG1047" s="106">
        <f t="shared" si="445"/>
        <v>2.5000000000000006E-4</v>
      </c>
      <c r="AH1047" s="106">
        <f t="shared" si="446"/>
        <v>1E-4</v>
      </c>
      <c r="AI1047" s="106">
        <f t="shared" si="447"/>
        <v>0</v>
      </c>
      <c r="AJ1047" s="106">
        <f t="shared" si="448"/>
        <v>0</v>
      </c>
      <c r="AK1047" s="106">
        <f t="shared" si="454"/>
        <v>7.7500000000000017E-3</v>
      </c>
      <c r="AL1047" s="107">
        <f t="shared" si="449"/>
        <v>6.0606</v>
      </c>
    </row>
    <row r="1048" spans="1:38" ht="12.75">
      <c r="A1048" s="89">
        <v>33</v>
      </c>
      <c r="B1048" s="89">
        <v>65</v>
      </c>
      <c r="C1048" s="96">
        <v>0.34</v>
      </c>
      <c r="D1048" s="96">
        <v>0.38</v>
      </c>
      <c r="E1048" s="97">
        <v>3.1</v>
      </c>
      <c r="F1048" s="102">
        <f t="shared" si="451"/>
        <v>0.31554156612655881</v>
      </c>
      <c r="G1048" s="89">
        <v>26</v>
      </c>
      <c r="H1048" s="103">
        <f t="shared" si="436"/>
        <v>41.333333333333336</v>
      </c>
      <c r="I1048" s="103">
        <f t="shared" si="437"/>
        <v>0.7875000000000002</v>
      </c>
      <c r="J1048" s="89" t="s">
        <v>74</v>
      </c>
      <c r="K1048" s="89">
        <v>3</v>
      </c>
      <c r="L1048" s="105">
        <f t="shared" si="452"/>
        <v>3.1</v>
      </c>
      <c r="M1048" s="89">
        <v>1</v>
      </c>
      <c r="N1048" s="89">
        <v>1.1000000000000001</v>
      </c>
      <c r="Q1048" s="89">
        <v>1</v>
      </c>
      <c r="X1048" s="106">
        <f t="shared" si="453"/>
        <v>9.5480000000000009E-3</v>
      </c>
      <c r="Y1048" s="106">
        <f t="shared" si="438"/>
        <v>2.5000000000000005E-3</v>
      </c>
      <c r="Z1048" s="106">
        <f t="shared" si="439"/>
        <v>2.7500000000000007E-3</v>
      </c>
      <c r="AA1048" s="106">
        <f t="shared" si="440"/>
        <v>0</v>
      </c>
      <c r="AB1048" s="106">
        <f t="shared" si="441"/>
        <v>0</v>
      </c>
      <c r="AC1048" s="106">
        <f t="shared" si="442"/>
        <v>0</v>
      </c>
      <c r="AD1048" s="106">
        <f t="shared" si="443"/>
        <v>0</v>
      </c>
      <c r="AE1048" s="106">
        <f t="shared" si="444"/>
        <v>0</v>
      </c>
      <c r="AF1048" s="172">
        <f t="shared" si="450"/>
        <v>5.2500000000000012E-3</v>
      </c>
      <c r="AG1048" s="106">
        <f t="shared" si="445"/>
        <v>2.5000000000000005E-3</v>
      </c>
      <c r="AH1048" s="106">
        <f t="shared" si="446"/>
        <v>0</v>
      </c>
      <c r="AI1048" s="106">
        <f t="shared" si="447"/>
        <v>0</v>
      </c>
      <c r="AJ1048" s="106">
        <f t="shared" si="448"/>
        <v>0</v>
      </c>
      <c r="AK1048" s="106">
        <f t="shared" si="454"/>
        <v>7.7500000000000017E-3</v>
      </c>
      <c r="AL1048" s="107">
        <f t="shared" si="449"/>
        <v>5.0557499999999997</v>
      </c>
    </row>
    <row r="1049" spans="1:38" ht="12.75">
      <c r="A1049" s="89">
        <v>33</v>
      </c>
      <c r="B1049" s="89">
        <v>65</v>
      </c>
      <c r="C1049" s="96">
        <v>0.34</v>
      </c>
      <c r="D1049" s="96">
        <v>0.38</v>
      </c>
      <c r="E1049" s="97">
        <v>3.1</v>
      </c>
      <c r="F1049" s="102">
        <f t="shared" si="451"/>
        <v>0.31554156612655881</v>
      </c>
      <c r="G1049" s="89">
        <v>26</v>
      </c>
      <c r="H1049" s="103">
        <f t="shared" si="436"/>
        <v>41.333333333333336</v>
      </c>
      <c r="I1049" s="103">
        <f t="shared" si="437"/>
        <v>1.1625000000000003</v>
      </c>
      <c r="J1049" s="89" t="s">
        <v>74</v>
      </c>
      <c r="K1049" s="89">
        <v>4</v>
      </c>
      <c r="L1049" s="105">
        <f t="shared" si="452"/>
        <v>3.1</v>
      </c>
      <c r="M1049" s="89">
        <v>3.1</v>
      </c>
      <c r="X1049" s="106">
        <f t="shared" si="453"/>
        <v>9.5480000000000009E-3</v>
      </c>
      <c r="Y1049" s="106">
        <f t="shared" si="438"/>
        <v>7.7500000000000017E-3</v>
      </c>
      <c r="Z1049" s="106">
        <f t="shared" si="439"/>
        <v>0</v>
      </c>
      <c r="AA1049" s="106">
        <f t="shared" si="440"/>
        <v>0</v>
      </c>
      <c r="AB1049" s="106">
        <f t="shared" si="441"/>
        <v>0</v>
      </c>
      <c r="AC1049" s="106">
        <f t="shared" si="442"/>
        <v>0</v>
      </c>
      <c r="AD1049" s="106">
        <f t="shared" si="443"/>
        <v>0</v>
      </c>
      <c r="AE1049" s="106">
        <f t="shared" si="444"/>
        <v>0</v>
      </c>
      <c r="AF1049" s="172">
        <f t="shared" si="450"/>
        <v>7.7500000000000017E-3</v>
      </c>
      <c r="AG1049" s="106">
        <f t="shared" si="445"/>
        <v>0</v>
      </c>
      <c r="AH1049" s="106">
        <f t="shared" si="446"/>
        <v>0</v>
      </c>
      <c r="AI1049" s="106">
        <f t="shared" si="447"/>
        <v>0</v>
      </c>
      <c r="AJ1049" s="106">
        <f t="shared" si="448"/>
        <v>0</v>
      </c>
      <c r="AK1049" s="106">
        <f t="shared" si="454"/>
        <v>7.7500000000000017E-3</v>
      </c>
      <c r="AL1049" s="107">
        <f t="shared" si="449"/>
        <v>7.4632499999999995</v>
      </c>
    </row>
    <row r="1050" spans="1:38" ht="12.75">
      <c r="A1050" s="89">
        <v>33</v>
      </c>
      <c r="B1050" s="89">
        <v>65</v>
      </c>
      <c r="C1050" s="96">
        <v>0.34</v>
      </c>
      <c r="D1050" s="96">
        <v>0.38</v>
      </c>
      <c r="E1050" s="97">
        <v>3.1</v>
      </c>
      <c r="F1050" s="102">
        <f t="shared" si="451"/>
        <v>0.31554156612655881</v>
      </c>
      <c r="G1050" s="89">
        <v>26</v>
      </c>
      <c r="H1050" s="103">
        <f t="shared" si="436"/>
        <v>41.333333333333336</v>
      </c>
      <c r="I1050" s="103">
        <f t="shared" si="437"/>
        <v>0</v>
      </c>
      <c r="J1050" s="89" t="s">
        <v>74</v>
      </c>
      <c r="K1050" s="89">
        <v>5</v>
      </c>
      <c r="L1050" s="105">
        <f t="shared" si="452"/>
        <v>3.1</v>
      </c>
      <c r="Q1050" s="89">
        <v>3.1</v>
      </c>
      <c r="X1050" s="106">
        <f t="shared" si="453"/>
        <v>9.5480000000000009E-3</v>
      </c>
      <c r="Y1050" s="106">
        <f t="shared" si="438"/>
        <v>0</v>
      </c>
      <c r="Z1050" s="106">
        <f t="shared" si="439"/>
        <v>0</v>
      </c>
      <c r="AA1050" s="106">
        <f t="shared" si="440"/>
        <v>0</v>
      </c>
      <c r="AB1050" s="106">
        <f t="shared" si="441"/>
        <v>0</v>
      </c>
      <c r="AC1050" s="106">
        <f t="shared" si="442"/>
        <v>0</v>
      </c>
      <c r="AD1050" s="106">
        <f t="shared" si="443"/>
        <v>0</v>
      </c>
      <c r="AE1050" s="106">
        <f t="shared" si="444"/>
        <v>0</v>
      </c>
      <c r="AF1050" s="172">
        <f t="shared" si="450"/>
        <v>0</v>
      </c>
      <c r="AG1050" s="106">
        <f t="shared" si="445"/>
        <v>7.7500000000000017E-3</v>
      </c>
      <c r="AH1050" s="106">
        <f t="shared" si="446"/>
        <v>0</v>
      </c>
      <c r="AI1050" s="106">
        <f t="shared" si="447"/>
        <v>0</v>
      </c>
      <c r="AJ1050" s="106">
        <f t="shared" si="448"/>
        <v>0</v>
      </c>
      <c r="AK1050" s="106">
        <f t="shared" si="454"/>
        <v>7.7500000000000017E-3</v>
      </c>
      <c r="AL1050" s="107">
        <f t="shared" si="449"/>
        <v>0</v>
      </c>
    </row>
    <row r="1051" spans="1:38" ht="12.75">
      <c r="A1051" s="89">
        <v>33</v>
      </c>
      <c r="B1051" s="89">
        <v>65</v>
      </c>
      <c r="C1051" s="96">
        <v>0.34</v>
      </c>
      <c r="D1051" s="96">
        <v>0.38</v>
      </c>
      <c r="E1051" s="97">
        <v>3.1</v>
      </c>
      <c r="F1051" s="102">
        <f t="shared" si="451"/>
        <v>0.31554156612655881</v>
      </c>
      <c r="G1051" s="89">
        <v>26</v>
      </c>
      <c r="H1051" s="103">
        <f t="shared" si="436"/>
        <v>41.333333333333336</v>
      </c>
      <c r="I1051" s="103">
        <f t="shared" si="437"/>
        <v>1.1475000000000002</v>
      </c>
      <c r="J1051" s="89" t="s">
        <v>74</v>
      </c>
      <c r="K1051" s="89">
        <v>6</v>
      </c>
      <c r="L1051" s="105">
        <f t="shared" si="452"/>
        <v>3.0999999999999996</v>
      </c>
      <c r="M1051" s="89">
        <v>1.17</v>
      </c>
      <c r="N1051" s="89">
        <v>1.89</v>
      </c>
      <c r="Q1051" s="89">
        <v>0.04</v>
      </c>
      <c r="X1051" s="106">
        <f t="shared" si="453"/>
        <v>9.5479999999999992E-3</v>
      </c>
      <c r="Y1051" s="106">
        <f t="shared" si="438"/>
        <v>2.9250000000000001E-3</v>
      </c>
      <c r="Z1051" s="106">
        <f t="shared" si="439"/>
        <v>4.725E-3</v>
      </c>
      <c r="AA1051" s="106">
        <f t="shared" si="440"/>
        <v>0</v>
      </c>
      <c r="AB1051" s="106">
        <f t="shared" si="441"/>
        <v>0</v>
      </c>
      <c r="AC1051" s="106">
        <f t="shared" si="442"/>
        <v>0</v>
      </c>
      <c r="AD1051" s="106">
        <f t="shared" si="443"/>
        <v>0</v>
      </c>
      <c r="AE1051" s="106">
        <f t="shared" si="444"/>
        <v>0</v>
      </c>
      <c r="AF1051" s="172">
        <f t="shared" si="450"/>
        <v>7.6500000000000005E-3</v>
      </c>
      <c r="AG1051" s="106">
        <f t="shared" si="445"/>
        <v>1E-4</v>
      </c>
      <c r="AH1051" s="106">
        <f t="shared" si="446"/>
        <v>0</v>
      </c>
      <c r="AI1051" s="106">
        <f t="shared" si="447"/>
        <v>0</v>
      </c>
      <c r="AJ1051" s="106">
        <f t="shared" si="448"/>
        <v>0</v>
      </c>
      <c r="AK1051" s="106">
        <f t="shared" si="454"/>
        <v>7.7499999999999999E-3</v>
      </c>
      <c r="AL1051" s="107">
        <f t="shared" si="449"/>
        <v>7.3669499999999992</v>
      </c>
    </row>
    <row r="1052" spans="1:38" ht="12.75">
      <c r="A1052" s="89">
        <v>33</v>
      </c>
      <c r="B1052" s="89">
        <v>65</v>
      </c>
      <c r="C1052" s="96">
        <v>0.34</v>
      </c>
      <c r="D1052" s="96">
        <v>0.38</v>
      </c>
      <c r="E1052" s="97">
        <v>3.1</v>
      </c>
      <c r="F1052" s="102">
        <f t="shared" si="451"/>
        <v>0.31554156612655881</v>
      </c>
      <c r="G1052" s="89">
        <v>26</v>
      </c>
      <c r="H1052" s="103">
        <f t="shared" si="436"/>
        <v>41.333333333333336</v>
      </c>
      <c r="I1052" s="103">
        <f t="shared" si="437"/>
        <v>0.75375000000000003</v>
      </c>
      <c r="J1052" s="89" t="s">
        <v>74</v>
      </c>
      <c r="K1052" s="89">
        <v>7</v>
      </c>
      <c r="L1052" s="105">
        <f t="shared" si="452"/>
        <v>3.1</v>
      </c>
      <c r="M1052" s="89">
        <v>1.4</v>
      </c>
      <c r="Q1052" s="89">
        <v>1.0900000000000001</v>
      </c>
      <c r="V1052" s="89">
        <v>0.61</v>
      </c>
      <c r="X1052" s="106">
        <f t="shared" si="453"/>
        <v>9.5480000000000009E-3</v>
      </c>
      <c r="Y1052" s="106">
        <f t="shared" si="438"/>
        <v>3.4999999999999996E-3</v>
      </c>
      <c r="Z1052" s="106">
        <f t="shared" si="439"/>
        <v>0</v>
      </c>
      <c r="AA1052" s="106">
        <f t="shared" si="440"/>
        <v>0</v>
      </c>
      <c r="AB1052" s="106">
        <f t="shared" si="441"/>
        <v>0</v>
      </c>
      <c r="AC1052" s="106">
        <f t="shared" si="442"/>
        <v>0</v>
      </c>
      <c r="AD1052" s="106">
        <f t="shared" si="443"/>
        <v>1.5250000000000001E-3</v>
      </c>
      <c r="AE1052" s="106">
        <f t="shared" si="444"/>
        <v>0</v>
      </c>
      <c r="AF1052" s="172">
        <f t="shared" si="450"/>
        <v>5.025E-3</v>
      </c>
      <c r="AG1052" s="106">
        <f t="shared" si="445"/>
        <v>2.7250000000000004E-3</v>
      </c>
      <c r="AH1052" s="106">
        <f t="shared" si="446"/>
        <v>0</v>
      </c>
      <c r="AI1052" s="106">
        <f t="shared" si="447"/>
        <v>0</v>
      </c>
      <c r="AJ1052" s="106">
        <f t="shared" si="448"/>
        <v>0</v>
      </c>
      <c r="AK1052" s="106">
        <f t="shared" si="454"/>
        <v>7.7500000000000017E-3</v>
      </c>
      <c r="AL1052" s="107">
        <f t="shared" si="449"/>
        <v>4.5096749999999997</v>
      </c>
    </row>
    <row r="1053" spans="1:38" ht="12.75">
      <c r="A1053" s="89">
        <v>33</v>
      </c>
      <c r="B1053" s="89">
        <v>65</v>
      </c>
      <c r="C1053" s="96">
        <v>0.34</v>
      </c>
      <c r="D1053" s="96">
        <v>0.38</v>
      </c>
      <c r="E1053" s="97">
        <v>3.1</v>
      </c>
      <c r="F1053" s="102">
        <f t="shared" si="451"/>
        <v>0.31554156612655881</v>
      </c>
      <c r="G1053" s="89">
        <v>26</v>
      </c>
      <c r="H1053" s="103">
        <f t="shared" si="436"/>
        <v>41.333333333333336</v>
      </c>
      <c r="I1053" s="103">
        <f t="shared" si="437"/>
        <v>1.1625000000000003</v>
      </c>
      <c r="J1053" s="89" t="s">
        <v>74</v>
      </c>
      <c r="K1053" s="89">
        <v>8</v>
      </c>
      <c r="L1053" s="105">
        <f t="shared" si="452"/>
        <v>3.1</v>
      </c>
      <c r="O1053" s="89">
        <v>3.1</v>
      </c>
      <c r="W1053" s="89" t="s">
        <v>109</v>
      </c>
      <c r="X1053" s="106">
        <f t="shared" si="453"/>
        <v>9.5480000000000009E-3</v>
      </c>
      <c r="Y1053" s="106">
        <f t="shared" si="438"/>
        <v>0</v>
      </c>
      <c r="Z1053" s="106">
        <f t="shared" si="439"/>
        <v>0</v>
      </c>
      <c r="AA1053" s="106">
        <f t="shared" si="440"/>
        <v>7.7500000000000017E-3</v>
      </c>
      <c r="AB1053" s="106">
        <f t="shared" si="441"/>
        <v>0</v>
      </c>
      <c r="AC1053" s="106">
        <f t="shared" si="442"/>
        <v>0</v>
      </c>
      <c r="AD1053" s="106">
        <f t="shared" si="443"/>
        <v>0</v>
      </c>
      <c r="AE1053" s="106">
        <f t="shared" si="444"/>
        <v>0</v>
      </c>
      <c r="AF1053" s="172">
        <f t="shared" si="450"/>
        <v>7.7500000000000017E-3</v>
      </c>
      <c r="AG1053" s="106">
        <f t="shared" si="445"/>
        <v>0</v>
      </c>
      <c r="AH1053" s="106">
        <f t="shared" si="446"/>
        <v>0</v>
      </c>
      <c r="AI1053" s="106">
        <f t="shared" si="447"/>
        <v>0</v>
      </c>
      <c r="AJ1053" s="106">
        <f t="shared" si="448"/>
        <v>0</v>
      </c>
      <c r="AK1053" s="106">
        <f t="shared" si="454"/>
        <v>7.7500000000000017E-3</v>
      </c>
      <c r="AL1053" s="107">
        <f t="shared" si="449"/>
        <v>6.6262500000000006</v>
      </c>
    </row>
    <row r="1054" spans="1:38" ht="12.75">
      <c r="A1054" s="89">
        <v>33</v>
      </c>
      <c r="B1054" s="89">
        <v>65</v>
      </c>
      <c r="C1054" s="96">
        <v>0.34</v>
      </c>
      <c r="D1054" s="96">
        <v>0.38</v>
      </c>
      <c r="E1054" s="97">
        <v>3.1</v>
      </c>
      <c r="F1054" s="102">
        <f t="shared" si="451"/>
        <v>0.31554156612655881</v>
      </c>
      <c r="G1054" s="89">
        <v>26</v>
      </c>
      <c r="H1054" s="103">
        <f t="shared" si="436"/>
        <v>41.333333333333336</v>
      </c>
      <c r="I1054" s="103">
        <f t="shared" si="437"/>
        <v>0.94875000000000009</v>
      </c>
      <c r="J1054" s="89" t="s">
        <v>74</v>
      </c>
      <c r="K1054" s="89">
        <v>9</v>
      </c>
      <c r="L1054" s="105">
        <f t="shared" si="452"/>
        <v>3.0999999999999996</v>
      </c>
      <c r="M1054" s="89">
        <v>2.5299999999999998</v>
      </c>
      <c r="Q1054" s="89">
        <v>0.56999999999999995</v>
      </c>
      <c r="X1054" s="106">
        <f t="shared" si="453"/>
        <v>9.5479999999999992E-3</v>
      </c>
      <c r="Y1054" s="106">
        <f t="shared" si="438"/>
        <v>6.3250000000000008E-3</v>
      </c>
      <c r="Z1054" s="106">
        <f t="shared" si="439"/>
        <v>0</v>
      </c>
      <c r="AA1054" s="106">
        <f t="shared" si="440"/>
        <v>0</v>
      </c>
      <c r="AB1054" s="106">
        <f t="shared" si="441"/>
        <v>0</v>
      </c>
      <c r="AC1054" s="106">
        <f t="shared" si="442"/>
        <v>0</v>
      </c>
      <c r="AD1054" s="106">
        <f t="shared" si="443"/>
        <v>0</v>
      </c>
      <c r="AE1054" s="106">
        <f t="shared" si="444"/>
        <v>0</v>
      </c>
      <c r="AF1054" s="172">
        <f t="shared" si="450"/>
        <v>6.3250000000000008E-3</v>
      </c>
      <c r="AG1054" s="106">
        <f t="shared" si="445"/>
        <v>1.4250000000000001E-3</v>
      </c>
      <c r="AH1054" s="106">
        <f t="shared" si="446"/>
        <v>0</v>
      </c>
      <c r="AI1054" s="106">
        <f t="shared" si="447"/>
        <v>0</v>
      </c>
      <c r="AJ1054" s="106">
        <f t="shared" si="448"/>
        <v>0</v>
      </c>
      <c r="AK1054" s="106">
        <f t="shared" si="454"/>
        <v>7.7499999999999999E-3</v>
      </c>
      <c r="AL1054" s="107">
        <f t="shared" si="449"/>
        <v>6.0909749999999985</v>
      </c>
    </row>
    <row r="1055" spans="1:38" ht="12.75">
      <c r="A1055" s="89">
        <v>33</v>
      </c>
      <c r="B1055" s="89">
        <v>65</v>
      </c>
      <c r="C1055" s="96">
        <v>0.34</v>
      </c>
      <c r="D1055" s="96">
        <v>0.38</v>
      </c>
      <c r="E1055" s="97">
        <v>3.1</v>
      </c>
      <c r="F1055" s="102">
        <f t="shared" si="451"/>
        <v>0.31554156612655881</v>
      </c>
      <c r="G1055" s="89">
        <v>26</v>
      </c>
      <c r="H1055" s="103">
        <f t="shared" si="436"/>
        <v>41.333333333333336</v>
      </c>
      <c r="I1055" s="103">
        <f t="shared" si="437"/>
        <v>0.81374999999999997</v>
      </c>
      <c r="J1055" s="89" t="s">
        <v>74</v>
      </c>
      <c r="K1055" s="89">
        <v>10</v>
      </c>
      <c r="L1055" s="105">
        <f t="shared" si="452"/>
        <v>3.1</v>
      </c>
      <c r="M1055" s="89">
        <v>2.17</v>
      </c>
      <c r="Q1055" s="89">
        <v>0.93</v>
      </c>
      <c r="X1055" s="106">
        <f t="shared" si="453"/>
        <v>9.5480000000000009E-3</v>
      </c>
      <c r="Y1055" s="106">
        <f t="shared" si="438"/>
        <v>5.4250000000000001E-3</v>
      </c>
      <c r="Z1055" s="106">
        <f t="shared" si="439"/>
        <v>0</v>
      </c>
      <c r="AA1055" s="106">
        <f t="shared" si="440"/>
        <v>0</v>
      </c>
      <c r="AB1055" s="106">
        <f t="shared" si="441"/>
        <v>0</v>
      </c>
      <c r="AC1055" s="106">
        <f t="shared" si="442"/>
        <v>0</v>
      </c>
      <c r="AD1055" s="106">
        <f t="shared" si="443"/>
        <v>0</v>
      </c>
      <c r="AE1055" s="106">
        <f t="shared" si="444"/>
        <v>0</v>
      </c>
      <c r="AF1055" s="172">
        <f t="shared" si="450"/>
        <v>5.4250000000000001E-3</v>
      </c>
      <c r="AG1055" s="106">
        <f t="shared" si="445"/>
        <v>2.3250000000000002E-3</v>
      </c>
      <c r="AH1055" s="106">
        <f t="shared" si="446"/>
        <v>0</v>
      </c>
      <c r="AI1055" s="106">
        <f t="shared" si="447"/>
        <v>0</v>
      </c>
      <c r="AJ1055" s="106">
        <f t="shared" si="448"/>
        <v>0</v>
      </c>
      <c r="AK1055" s="106">
        <f t="shared" si="454"/>
        <v>7.7500000000000017E-3</v>
      </c>
      <c r="AL1055" s="107">
        <f t="shared" si="449"/>
        <v>5.2242749999999996</v>
      </c>
    </row>
    <row r="1056" spans="1:38" ht="12.75">
      <c r="A1056" s="89">
        <v>33</v>
      </c>
      <c r="B1056" s="89">
        <v>65</v>
      </c>
      <c r="C1056" s="96">
        <v>0.34</v>
      </c>
      <c r="D1056" s="96">
        <v>0.38</v>
      </c>
      <c r="E1056" s="97">
        <v>3.1</v>
      </c>
      <c r="F1056" s="102">
        <f t="shared" si="451"/>
        <v>0.31554156612655881</v>
      </c>
      <c r="G1056" s="89">
        <v>26</v>
      </c>
      <c r="H1056" s="103">
        <f t="shared" si="436"/>
        <v>41.333333333333336</v>
      </c>
      <c r="I1056" s="103">
        <f t="shared" si="437"/>
        <v>1.1625000000000003</v>
      </c>
      <c r="J1056" s="89" t="s">
        <v>74</v>
      </c>
      <c r="K1056" s="89">
        <v>11</v>
      </c>
      <c r="L1056" s="105">
        <f t="shared" si="452"/>
        <v>3.1</v>
      </c>
      <c r="M1056" s="89">
        <v>3.1</v>
      </c>
      <c r="X1056" s="106">
        <f t="shared" si="453"/>
        <v>9.5480000000000009E-3</v>
      </c>
      <c r="Y1056" s="106">
        <f t="shared" si="438"/>
        <v>7.7500000000000017E-3</v>
      </c>
      <c r="Z1056" s="106">
        <f t="shared" si="439"/>
        <v>0</v>
      </c>
      <c r="AA1056" s="106">
        <f t="shared" si="440"/>
        <v>0</v>
      </c>
      <c r="AB1056" s="106">
        <f t="shared" si="441"/>
        <v>0</v>
      </c>
      <c r="AC1056" s="106">
        <f t="shared" si="442"/>
        <v>0</v>
      </c>
      <c r="AD1056" s="106">
        <f t="shared" si="443"/>
        <v>0</v>
      </c>
      <c r="AE1056" s="106">
        <f t="shared" si="444"/>
        <v>0</v>
      </c>
      <c r="AF1056" s="172">
        <f t="shared" si="450"/>
        <v>7.7500000000000017E-3</v>
      </c>
      <c r="AG1056" s="106">
        <f t="shared" si="445"/>
        <v>0</v>
      </c>
      <c r="AH1056" s="106">
        <f t="shared" si="446"/>
        <v>0</v>
      </c>
      <c r="AI1056" s="106">
        <f t="shared" si="447"/>
        <v>0</v>
      </c>
      <c r="AJ1056" s="106">
        <f t="shared" si="448"/>
        <v>0</v>
      </c>
      <c r="AK1056" s="106">
        <f t="shared" si="454"/>
        <v>7.7500000000000017E-3</v>
      </c>
      <c r="AL1056" s="107">
        <f t="shared" si="449"/>
        <v>7.4632499999999995</v>
      </c>
    </row>
    <row r="1057" spans="1:38" ht="12.75">
      <c r="A1057" s="89">
        <v>33</v>
      </c>
      <c r="B1057" s="89">
        <v>65</v>
      </c>
      <c r="C1057" s="96">
        <v>0.34</v>
      </c>
      <c r="D1057" s="96">
        <v>0.38</v>
      </c>
      <c r="E1057" s="97">
        <v>3.1</v>
      </c>
      <c r="F1057" s="102">
        <f t="shared" si="451"/>
        <v>0.31554156612655881</v>
      </c>
      <c r="G1057" s="89">
        <v>26</v>
      </c>
      <c r="H1057" s="103">
        <f t="shared" si="436"/>
        <v>41.333333333333336</v>
      </c>
      <c r="I1057" s="103">
        <f t="shared" si="437"/>
        <v>1.1362500000000002</v>
      </c>
      <c r="J1057" s="89" t="s">
        <v>74</v>
      </c>
      <c r="K1057" s="89">
        <v>12</v>
      </c>
      <c r="L1057" s="105">
        <f t="shared" si="452"/>
        <v>3.1</v>
      </c>
      <c r="M1057" s="89">
        <v>1.91</v>
      </c>
      <c r="N1057" s="89">
        <v>1.1200000000000001</v>
      </c>
      <c r="Q1057" s="89">
        <v>0.03</v>
      </c>
      <c r="R1057" s="89">
        <v>0.04</v>
      </c>
      <c r="X1057" s="106">
        <f t="shared" si="453"/>
        <v>9.5480000000000009E-3</v>
      </c>
      <c r="Y1057" s="106">
        <f t="shared" si="438"/>
        <v>4.7750000000000006E-3</v>
      </c>
      <c r="Z1057" s="106">
        <f t="shared" si="439"/>
        <v>2.8000000000000004E-3</v>
      </c>
      <c r="AA1057" s="106">
        <f t="shared" si="440"/>
        <v>0</v>
      </c>
      <c r="AB1057" s="106">
        <f t="shared" si="441"/>
        <v>0</v>
      </c>
      <c r="AC1057" s="106">
        <f t="shared" si="442"/>
        <v>0</v>
      </c>
      <c r="AD1057" s="106">
        <f t="shared" si="443"/>
        <v>0</v>
      </c>
      <c r="AE1057" s="106">
        <f t="shared" si="444"/>
        <v>0</v>
      </c>
      <c r="AF1057" s="172">
        <f t="shared" si="450"/>
        <v>7.575000000000001E-3</v>
      </c>
      <c r="AG1057" s="106">
        <f t="shared" si="445"/>
        <v>7.5000000000000007E-5</v>
      </c>
      <c r="AH1057" s="106">
        <f t="shared" si="446"/>
        <v>1E-4</v>
      </c>
      <c r="AI1057" s="106">
        <f t="shared" si="447"/>
        <v>0</v>
      </c>
      <c r="AJ1057" s="106">
        <f t="shared" si="448"/>
        <v>0</v>
      </c>
      <c r="AK1057" s="106">
        <f t="shared" si="454"/>
        <v>7.7500000000000017E-3</v>
      </c>
      <c r="AL1057" s="107">
        <f t="shared" si="449"/>
        <v>7.2947249999999997</v>
      </c>
    </row>
    <row r="1058" spans="1:38" ht="12.75">
      <c r="A1058" s="89">
        <v>33</v>
      </c>
      <c r="B1058" s="89">
        <v>65</v>
      </c>
      <c r="C1058" s="96">
        <v>0.34</v>
      </c>
      <c r="D1058" s="96">
        <v>0.38</v>
      </c>
      <c r="E1058" s="97">
        <v>3.1</v>
      </c>
      <c r="F1058" s="102">
        <f t="shared" si="451"/>
        <v>0.31554156612655881</v>
      </c>
      <c r="G1058" s="89">
        <v>26</v>
      </c>
      <c r="H1058" s="103">
        <f t="shared" si="436"/>
        <v>41.333333333333336</v>
      </c>
      <c r="I1058" s="103">
        <f t="shared" si="437"/>
        <v>1.1625000000000003</v>
      </c>
      <c r="J1058" s="89" t="s">
        <v>74</v>
      </c>
      <c r="K1058" s="89">
        <v>13</v>
      </c>
      <c r="L1058" s="105">
        <f t="shared" si="452"/>
        <v>3.1</v>
      </c>
      <c r="M1058" s="89">
        <v>3.1</v>
      </c>
      <c r="X1058" s="106">
        <f t="shared" si="453"/>
        <v>9.5480000000000009E-3</v>
      </c>
      <c r="Y1058" s="106">
        <f t="shared" si="438"/>
        <v>7.7500000000000017E-3</v>
      </c>
      <c r="Z1058" s="106">
        <f t="shared" si="439"/>
        <v>0</v>
      </c>
      <c r="AA1058" s="106">
        <f t="shared" si="440"/>
        <v>0</v>
      </c>
      <c r="AB1058" s="106">
        <f t="shared" si="441"/>
        <v>0</v>
      </c>
      <c r="AC1058" s="106">
        <f t="shared" si="442"/>
        <v>0</v>
      </c>
      <c r="AD1058" s="106">
        <f t="shared" si="443"/>
        <v>0</v>
      </c>
      <c r="AE1058" s="106">
        <f t="shared" si="444"/>
        <v>0</v>
      </c>
      <c r="AF1058" s="172">
        <f t="shared" si="450"/>
        <v>7.7500000000000017E-3</v>
      </c>
      <c r="AG1058" s="106">
        <f t="shared" si="445"/>
        <v>0</v>
      </c>
      <c r="AH1058" s="106">
        <f t="shared" si="446"/>
        <v>0</v>
      </c>
      <c r="AI1058" s="106">
        <f t="shared" si="447"/>
        <v>0</v>
      </c>
      <c r="AJ1058" s="106">
        <f t="shared" si="448"/>
        <v>0</v>
      </c>
      <c r="AK1058" s="106">
        <f t="shared" si="454"/>
        <v>7.7500000000000017E-3</v>
      </c>
      <c r="AL1058" s="107">
        <f t="shared" si="449"/>
        <v>7.4632499999999995</v>
      </c>
    </row>
    <row r="1059" spans="1:38" ht="12.75">
      <c r="A1059" s="89">
        <v>33</v>
      </c>
      <c r="B1059" s="89">
        <v>65</v>
      </c>
      <c r="C1059" s="96">
        <v>0.34</v>
      </c>
      <c r="D1059" s="96">
        <v>0.38</v>
      </c>
      <c r="E1059" s="97">
        <v>3.1</v>
      </c>
      <c r="F1059" s="102">
        <f t="shared" si="451"/>
        <v>0.31554156612655881</v>
      </c>
      <c r="G1059" s="89">
        <v>26</v>
      </c>
      <c r="H1059" s="103">
        <f t="shared" si="436"/>
        <v>41.333333333333336</v>
      </c>
      <c r="I1059" s="103">
        <f t="shared" si="437"/>
        <v>1.1625000000000003</v>
      </c>
      <c r="J1059" s="89" t="s">
        <v>74</v>
      </c>
      <c r="K1059" s="89">
        <v>14</v>
      </c>
      <c r="L1059" s="105">
        <f t="shared" si="452"/>
        <v>3.1</v>
      </c>
      <c r="M1059" s="89">
        <v>3.1</v>
      </c>
      <c r="X1059" s="106">
        <f t="shared" si="453"/>
        <v>9.5480000000000009E-3</v>
      </c>
      <c r="Y1059" s="106">
        <f t="shared" si="438"/>
        <v>7.7500000000000017E-3</v>
      </c>
      <c r="Z1059" s="106">
        <f t="shared" si="439"/>
        <v>0</v>
      </c>
      <c r="AA1059" s="106">
        <f t="shared" si="440"/>
        <v>0</v>
      </c>
      <c r="AB1059" s="106">
        <f t="shared" si="441"/>
        <v>0</v>
      </c>
      <c r="AC1059" s="106">
        <f t="shared" si="442"/>
        <v>0</v>
      </c>
      <c r="AD1059" s="106">
        <f t="shared" si="443"/>
        <v>0</v>
      </c>
      <c r="AE1059" s="106">
        <f t="shared" si="444"/>
        <v>0</v>
      </c>
      <c r="AF1059" s="172">
        <f t="shared" si="450"/>
        <v>7.7500000000000017E-3</v>
      </c>
      <c r="AG1059" s="106">
        <f t="shared" si="445"/>
        <v>0</v>
      </c>
      <c r="AH1059" s="106">
        <f t="shared" si="446"/>
        <v>0</v>
      </c>
      <c r="AI1059" s="106">
        <f t="shared" si="447"/>
        <v>0</v>
      </c>
      <c r="AJ1059" s="106">
        <f t="shared" si="448"/>
        <v>0</v>
      </c>
      <c r="AK1059" s="106">
        <f t="shared" si="454"/>
        <v>7.7500000000000017E-3</v>
      </c>
      <c r="AL1059" s="107">
        <f t="shared" si="449"/>
        <v>7.4632499999999995</v>
      </c>
    </row>
    <row r="1060" spans="1:38" ht="12.75">
      <c r="A1060" s="89">
        <v>33</v>
      </c>
      <c r="B1060" s="89">
        <v>65</v>
      </c>
      <c r="C1060" s="96">
        <v>0.34</v>
      </c>
      <c r="D1060" s="96">
        <v>0.38</v>
      </c>
      <c r="E1060" s="97">
        <v>3.1</v>
      </c>
      <c r="F1060" s="102">
        <f t="shared" si="451"/>
        <v>0.31554156612655881</v>
      </c>
      <c r="G1060" s="89">
        <v>26</v>
      </c>
      <c r="H1060" s="103">
        <f t="shared" si="436"/>
        <v>41.333333333333336</v>
      </c>
      <c r="I1060" s="103">
        <f t="shared" si="437"/>
        <v>0.80625000000000002</v>
      </c>
      <c r="J1060" s="89" t="s">
        <v>78</v>
      </c>
      <c r="K1060" s="89">
        <v>1</v>
      </c>
      <c r="L1060" s="105">
        <f t="shared" si="452"/>
        <v>3.0999999999999996</v>
      </c>
      <c r="M1060" s="89">
        <v>2.15</v>
      </c>
      <c r="S1060" s="89">
        <v>0.95</v>
      </c>
      <c r="W1060" s="89" t="s">
        <v>106</v>
      </c>
      <c r="X1060" s="106">
        <f t="shared" si="453"/>
        <v>8.7047999999999986E-3</v>
      </c>
      <c r="Y1060" s="106">
        <f t="shared" si="438"/>
        <v>5.3750000000000004E-3</v>
      </c>
      <c r="Z1060" s="106">
        <f t="shared" si="439"/>
        <v>0</v>
      </c>
      <c r="AA1060" s="106">
        <f t="shared" si="440"/>
        <v>0</v>
      </c>
      <c r="AB1060" s="106">
        <f t="shared" si="441"/>
        <v>0</v>
      </c>
      <c r="AC1060" s="106">
        <f t="shared" si="442"/>
        <v>0</v>
      </c>
      <c r="AD1060" s="106">
        <f t="shared" si="443"/>
        <v>0</v>
      </c>
      <c r="AE1060" s="106">
        <f t="shared" si="444"/>
        <v>0</v>
      </c>
      <c r="AF1060" s="172">
        <f t="shared" si="450"/>
        <v>5.3750000000000004E-3</v>
      </c>
      <c r="AG1060" s="106">
        <f t="shared" si="445"/>
        <v>0</v>
      </c>
      <c r="AH1060" s="106">
        <f t="shared" si="446"/>
        <v>0</v>
      </c>
      <c r="AI1060" s="106">
        <f t="shared" si="447"/>
        <v>2.3750000000000004E-3</v>
      </c>
      <c r="AJ1060" s="106">
        <f t="shared" si="448"/>
        <v>0</v>
      </c>
      <c r="AK1060" s="106">
        <f t="shared" si="454"/>
        <v>7.7499999999999999E-3</v>
      </c>
      <c r="AL1060" s="107">
        <f t="shared" si="449"/>
        <v>5.176124999999999</v>
      </c>
    </row>
    <row r="1061" spans="1:38" ht="12.75">
      <c r="A1061" s="89">
        <v>33</v>
      </c>
      <c r="B1061" s="89">
        <v>65</v>
      </c>
      <c r="C1061" s="96">
        <v>0.34</v>
      </c>
      <c r="D1061" s="96">
        <v>0.38</v>
      </c>
      <c r="E1061" s="97">
        <v>3.1</v>
      </c>
      <c r="F1061" s="102">
        <f t="shared" si="451"/>
        <v>0.31554156612655881</v>
      </c>
      <c r="G1061" s="89">
        <v>26</v>
      </c>
      <c r="H1061" s="103">
        <f t="shared" si="436"/>
        <v>41.333333333333336</v>
      </c>
      <c r="I1061" s="103">
        <f t="shared" si="437"/>
        <v>1.0575000000000003</v>
      </c>
      <c r="J1061" s="89" t="s">
        <v>78</v>
      </c>
      <c r="K1061" s="89">
        <v>2</v>
      </c>
      <c r="L1061" s="105">
        <f t="shared" si="452"/>
        <v>3.1</v>
      </c>
      <c r="Q1061" s="89">
        <v>0.28000000000000003</v>
      </c>
      <c r="U1061" s="89">
        <v>0.43</v>
      </c>
      <c r="V1061" s="89">
        <v>2.39</v>
      </c>
      <c r="W1061" s="89" t="s">
        <v>106</v>
      </c>
      <c r="X1061" s="106">
        <f t="shared" si="453"/>
        <v>8.7048000000000004E-3</v>
      </c>
      <c r="Y1061" s="106">
        <f t="shared" si="438"/>
        <v>0</v>
      </c>
      <c r="Z1061" s="106">
        <f t="shared" si="439"/>
        <v>0</v>
      </c>
      <c r="AA1061" s="106">
        <f t="shared" si="440"/>
        <v>0</v>
      </c>
      <c r="AB1061" s="106">
        <f t="shared" si="441"/>
        <v>0</v>
      </c>
      <c r="AC1061" s="106">
        <f t="shared" si="442"/>
        <v>1.0750000000000002E-3</v>
      </c>
      <c r="AD1061" s="106">
        <f t="shared" si="443"/>
        <v>5.9750000000000011E-3</v>
      </c>
      <c r="AE1061" s="106">
        <f t="shared" si="444"/>
        <v>0</v>
      </c>
      <c r="AF1061" s="172">
        <f t="shared" si="450"/>
        <v>7.0500000000000016E-3</v>
      </c>
      <c r="AG1061" s="106">
        <f t="shared" si="445"/>
        <v>7.000000000000001E-4</v>
      </c>
      <c r="AH1061" s="106">
        <f t="shared" si="446"/>
        <v>0</v>
      </c>
      <c r="AI1061" s="106">
        <f t="shared" si="447"/>
        <v>0</v>
      </c>
      <c r="AJ1061" s="106">
        <f t="shared" si="448"/>
        <v>0</v>
      </c>
      <c r="AK1061" s="106">
        <f t="shared" si="454"/>
        <v>7.7500000000000017E-3</v>
      </c>
      <c r="AL1061" s="107">
        <f t="shared" si="449"/>
        <v>5.1889500000000002</v>
      </c>
    </row>
    <row r="1062" spans="1:38" ht="12.75">
      <c r="A1062" s="89">
        <v>33</v>
      </c>
      <c r="B1062" s="89">
        <v>65</v>
      </c>
      <c r="C1062" s="96">
        <v>0.34</v>
      </c>
      <c r="D1062" s="96">
        <v>0.38</v>
      </c>
      <c r="E1062" s="97">
        <v>3.1</v>
      </c>
      <c r="F1062" s="102">
        <f t="shared" si="451"/>
        <v>0.31554156612655881</v>
      </c>
      <c r="G1062" s="89">
        <v>26</v>
      </c>
      <c r="H1062" s="103">
        <f t="shared" si="436"/>
        <v>41.333333333333336</v>
      </c>
      <c r="I1062" s="103">
        <f t="shared" si="437"/>
        <v>0.67500000000000004</v>
      </c>
      <c r="J1062" s="89" t="s">
        <v>78</v>
      </c>
      <c r="K1062" s="89">
        <v>3</v>
      </c>
      <c r="L1062" s="105">
        <f t="shared" si="452"/>
        <v>2.4</v>
      </c>
      <c r="M1062" s="89">
        <v>1.8</v>
      </c>
      <c r="S1062" s="89">
        <v>0.6</v>
      </c>
      <c r="W1062" s="89" t="s">
        <v>106</v>
      </c>
      <c r="X1062" s="106">
        <f t="shared" si="453"/>
        <v>6.7391999999999999E-3</v>
      </c>
      <c r="Y1062" s="106">
        <f t="shared" si="438"/>
        <v>4.5000000000000005E-3</v>
      </c>
      <c r="Z1062" s="106">
        <f t="shared" si="439"/>
        <v>0</v>
      </c>
      <c r="AA1062" s="106">
        <f t="shared" si="440"/>
        <v>0</v>
      </c>
      <c r="AB1062" s="106">
        <f t="shared" si="441"/>
        <v>0</v>
      </c>
      <c r="AC1062" s="106">
        <f t="shared" si="442"/>
        <v>0</v>
      </c>
      <c r="AD1062" s="106">
        <f t="shared" si="443"/>
        <v>0</v>
      </c>
      <c r="AE1062" s="106">
        <f t="shared" si="444"/>
        <v>0</v>
      </c>
      <c r="AF1062" s="172">
        <f t="shared" si="450"/>
        <v>4.5000000000000005E-3</v>
      </c>
      <c r="AG1062" s="106">
        <f t="shared" si="445"/>
        <v>0</v>
      </c>
      <c r="AH1062" s="106">
        <f t="shared" si="446"/>
        <v>0</v>
      </c>
      <c r="AI1062" s="106">
        <f t="shared" si="447"/>
        <v>1.5E-3</v>
      </c>
      <c r="AJ1062" s="106">
        <f t="shared" si="448"/>
        <v>0</v>
      </c>
      <c r="AK1062" s="106">
        <f t="shared" si="454"/>
        <v>6.0000000000000001E-3</v>
      </c>
      <c r="AL1062" s="107">
        <f t="shared" si="449"/>
        <v>4.3334999999999999</v>
      </c>
    </row>
    <row r="1063" spans="1:38" ht="12.75">
      <c r="A1063" s="89">
        <v>33</v>
      </c>
      <c r="B1063" s="89">
        <v>65</v>
      </c>
      <c r="C1063" s="96">
        <v>0.34</v>
      </c>
      <c r="D1063" s="96">
        <v>0.38</v>
      </c>
      <c r="E1063" s="97">
        <v>3.1</v>
      </c>
      <c r="F1063" s="102">
        <f t="shared" si="451"/>
        <v>0.31554156612655881</v>
      </c>
      <c r="G1063" s="89">
        <v>26</v>
      </c>
      <c r="H1063" s="103">
        <f t="shared" si="436"/>
        <v>41.333333333333336</v>
      </c>
      <c r="I1063" s="103">
        <f t="shared" si="437"/>
        <v>1.1625000000000003</v>
      </c>
      <c r="J1063" s="89" t="s">
        <v>78</v>
      </c>
      <c r="K1063" s="89">
        <v>4</v>
      </c>
      <c r="L1063" s="105">
        <f t="shared" si="452"/>
        <v>3.1</v>
      </c>
      <c r="P1063" s="89">
        <v>3.1</v>
      </c>
      <c r="X1063" s="106">
        <f t="shared" si="453"/>
        <v>8.7048000000000004E-3</v>
      </c>
      <c r="Y1063" s="106">
        <f t="shared" si="438"/>
        <v>0</v>
      </c>
      <c r="Z1063" s="106">
        <f t="shared" si="439"/>
        <v>0</v>
      </c>
      <c r="AA1063" s="106">
        <f t="shared" si="440"/>
        <v>0</v>
      </c>
      <c r="AB1063" s="106">
        <f t="shared" si="441"/>
        <v>7.7500000000000017E-3</v>
      </c>
      <c r="AC1063" s="106">
        <f t="shared" si="442"/>
        <v>0</v>
      </c>
      <c r="AD1063" s="106">
        <f t="shared" si="443"/>
        <v>0</v>
      </c>
      <c r="AE1063" s="106">
        <f t="shared" si="444"/>
        <v>0</v>
      </c>
      <c r="AF1063" s="172">
        <f t="shared" si="450"/>
        <v>7.7500000000000017E-3</v>
      </c>
      <c r="AG1063" s="106">
        <f t="shared" si="445"/>
        <v>0</v>
      </c>
      <c r="AH1063" s="106">
        <f t="shared" si="446"/>
        <v>0</v>
      </c>
      <c r="AI1063" s="106">
        <f t="shared" si="447"/>
        <v>0</v>
      </c>
      <c r="AJ1063" s="106">
        <f t="shared" si="448"/>
        <v>0</v>
      </c>
      <c r="AK1063" s="106">
        <f t="shared" si="454"/>
        <v>7.7500000000000017E-3</v>
      </c>
      <c r="AL1063" s="107">
        <f t="shared" si="449"/>
        <v>6.3472499999999998</v>
      </c>
    </row>
    <row r="1064" spans="1:38" ht="12.75">
      <c r="A1064" s="89">
        <v>33</v>
      </c>
      <c r="B1064" s="89">
        <v>65</v>
      </c>
      <c r="C1064" s="96">
        <v>0.34</v>
      </c>
      <c r="D1064" s="96">
        <v>0.38</v>
      </c>
      <c r="E1064" s="97">
        <v>3.1</v>
      </c>
      <c r="F1064" s="102">
        <f t="shared" si="451"/>
        <v>0.31554156612655881</v>
      </c>
      <c r="G1064" s="89">
        <v>26</v>
      </c>
      <c r="H1064" s="103">
        <f t="shared" si="436"/>
        <v>41.333333333333336</v>
      </c>
      <c r="I1064" s="103">
        <f t="shared" si="437"/>
        <v>1.1062500000000002</v>
      </c>
      <c r="J1064" s="89" t="s">
        <v>78</v>
      </c>
      <c r="K1064" s="89">
        <v>5</v>
      </c>
      <c r="L1064" s="105">
        <f t="shared" si="452"/>
        <v>2.95</v>
      </c>
      <c r="O1064" s="89">
        <v>2.95</v>
      </c>
      <c r="W1064" s="89" t="s">
        <v>106</v>
      </c>
      <c r="X1064" s="106">
        <f t="shared" si="453"/>
        <v>8.2836000000000003E-3</v>
      </c>
      <c r="Y1064" s="106">
        <f t="shared" si="438"/>
        <v>0</v>
      </c>
      <c r="Z1064" s="106">
        <f t="shared" si="439"/>
        <v>0</v>
      </c>
      <c r="AA1064" s="106">
        <f t="shared" si="440"/>
        <v>7.3750000000000013E-3</v>
      </c>
      <c r="AB1064" s="106">
        <f t="shared" si="441"/>
        <v>0</v>
      </c>
      <c r="AC1064" s="106">
        <f t="shared" si="442"/>
        <v>0</v>
      </c>
      <c r="AD1064" s="106">
        <f t="shared" si="443"/>
        <v>0</v>
      </c>
      <c r="AE1064" s="106">
        <f t="shared" si="444"/>
        <v>0</v>
      </c>
      <c r="AF1064" s="172">
        <f t="shared" si="450"/>
        <v>7.3750000000000013E-3</v>
      </c>
      <c r="AG1064" s="106">
        <f t="shared" si="445"/>
        <v>0</v>
      </c>
      <c r="AH1064" s="106">
        <f t="shared" si="446"/>
        <v>0</v>
      </c>
      <c r="AI1064" s="106">
        <f t="shared" si="447"/>
        <v>0</v>
      </c>
      <c r="AJ1064" s="106">
        <f t="shared" si="448"/>
        <v>0</v>
      </c>
      <c r="AK1064" s="106">
        <f t="shared" si="454"/>
        <v>7.3750000000000013E-3</v>
      </c>
      <c r="AL1064" s="107">
        <f t="shared" si="449"/>
        <v>6.3056250000000009</v>
      </c>
    </row>
    <row r="1065" spans="1:38" ht="12.75">
      <c r="A1065" s="89">
        <v>33</v>
      </c>
      <c r="B1065" s="89">
        <v>65</v>
      </c>
      <c r="C1065" s="96">
        <v>0.34</v>
      </c>
      <c r="D1065" s="96">
        <v>0.38</v>
      </c>
      <c r="E1065" s="97">
        <v>3.1</v>
      </c>
      <c r="F1065" s="102">
        <f t="shared" si="451"/>
        <v>0.31554156612655881</v>
      </c>
      <c r="G1065" s="89">
        <v>26</v>
      </c>
      <c r="H1065" s="103">
        <f t="shared" si="436"/>
        <v>41.333333333333336</v>
      </c>
      <c r="I1065" s="103">
        <f t="shared" si="437"/>
        <v>2.3715000000000006</v>
      </c>
      <c r="J1065" s="89" t="s">
        <v>79</v>
      </c>
      <c r="K1065" s="89">
        <v>12</v>
      </c>
      <c r="L1065" s="97">
        <v>3.1</v>
      </c>
      <c r="X1065" s="106">
        <f>L1065*VLOOKUP(J1065,dimension,2,FALSE)*VLOOKUP(J1065,dimension,3,FALSE)*K1065</f>
        <v>1.97904E-2</v>
      </c>
      <c r="Y1065" s="106">
        <f t="shared" si="438"/>
        <v>0</v>
      </c>
      <c r="Z1065" s="106">
        <f t="shared" si="439"/>
        <v>0</v>
      </c>
      <c r="AA1065" s="106">
        <f t="shared" si="440"/>
        <v>0</v>
      </c>
      <c r="AB1065" s="106">
        <f t="shared" si="441"/>
        <v>0</v>
      </c>
      <c r="AC1065" s="106">
        <f t="shared" si="442"/>
        <v>0</v>
      </c>
      <c r="AD1065" s="106">
        <f t="shared" si="443"/>
        <v>0</v>
      </c>
      <c r="AE1065" s="106">
        <f t="shared" si="444"/>
        <v>1.5810000000000005E-2</v>
      </c>
      <c r="AF1065" s="172">
        <f t="shared" si="450"/>
        <v>1.5810000000000005E-2</v>
      </c>
      <c r="AG1065" s="106">
        <f t="shared" si="445"/>
        <v>0</v>
      </c>
      <c r="AH1065" s="106">
        <f t="shared" si="446"/>
        <v>0</v>
      </c>
      <c r="AI1065" s="106">
        <f t="shared" si="447"/>
        <v>0</v>
      </c>
      <c r="AJ1065" s="106">
        <f t="shared" si="448"/>
        <v>0</v>
      </c>
      <c r="AK1065" s="106">
        <f>L1065*VLOOKUP(J1065,dimension,4,FALSE)*VLOOKUP(J1065,dimension,5,FALSE)*K1065</f>
        <v>1.5810000000000005E-2</v>
      </c>
      <c r="AL1065" s="107">
        <f t="shared" si="449"/>
        <v>13.517550000000004</v>
      </c>
    </row>
    <row r="1066" spans="1:38" ht="12.75">
      <c r="A1066" s="89">
        <v>34</v>
      </c>
      <c r="B1066" s="89">
        <v>66</v>
      </c>
      <c r="C1066" s="96">
        <v>0.31</v>
      </c>
      <c r="D1066" s="96">
        <v>0.34</v>
      </c>
      <c r="E1066" s="97">
        <v>3.24</v>
      </c>
      <c r="F1066" s="102">
        <f t="shared" si="451"/>
        <v>0.26878288646869175</v>
      </c>
      <c r="G1066" s="89">
        <v>19.329999999999998</v>
      </c>
      <c r="H1066" s="103">
        <f t="shared" si="436"/>
        <v>32.44</v>
      </c>
      <c r="I1066" s="103">
        <f t="shared" si="437"/>
        <v>1.1925000000000003</v>
      </c>
      <c r="J1066" s="89" t="s">
        <v>74</v>
      </c>
      <c r="K1066" s="89">
        <v>1</v>
      </c>
      <c r="L1066" s="105">
        <f t="shared" ref="L1066:L1079" si="455">SUM(M1066:V1066)</f>
        <v>3.24</v>
      </c>
      <c r="M1066" s="89">
        <v>3.18</v>
      </c>
      <c r="Q1066" s="89">
        <v>0.06</v>
      </c>
      <c r="X1066" s="106">
        <f t="shared" ref="X1066:X1079" si="456">L1066*VLOOKUP(J1066,dimension,2,FALSE)*VLOOKUP(J1066,dimension,3,FALSE)</f>
        <v>9.9792000000000006E-3</v>
      </c>
      <c r="Y1066" s="106">
        <f t="shared" si="438"/>
        <v>7.9500000000000022E-3</v>
      </c>
      <c r="Z1066" s="106">
        <f t="shared" si="439"/>
        <v>0</v>
      </c>
      <c r="AA1066" s="106">
        <f t="shared" si="440"/>
        <v>0</v>
      </c>
      <c r="AB1066" s="106">
        <f t="shared" si="441"/>
        <v>0</v>
      </c>
      <c r="AC1066" s="106">
        <f t="shared" si="442"/>
        <v>0</v>
      </c>
      <c r="AD1066" s="106">
        <f t="shared" si="443"/>
        <v>0</v>
      </c>
      <c r="AE1066" s="106">
        <f t="shared" si="444"/>
        <v>0</v>
      </c>
      <c r="AF1066" s="172">
        <f t="shared" si="450"/>
        <v>7.9500000000000022E-3</v>
      </c>
      <c r="AG1066" s="106">
        <f t="shared" si="445"/>
        <v>1.5000000000000001E-4</v>
      </c>
      <c r="AH1066" s="106">
        <f t="shared" si="446"/>
        <v>0</v>
      </c>
      <c r="AI1066" s="106">
        <f t="shared" si="447"/>
        <v>0</v>
      </c>
      <c r="AJ1066" s="106">
        <f t="shared" si="448"/>
        <v>0</v>
      </c>
      <c r="AK1066" s="106">
        <f t="shared" ref="AK1066:AK1079" si="457">L1066*VLOOKUP(J1066,dimension,4,FALSE)*VLOOKUP(J1066,dimension,5,FALSE)</f>
        <v>8.1000000000000013E-3</v>
      </c>
      <c r="AL1066" s="107">
        <f t="shared" si="449"/>
        <v>7.6558499999999992</v>
      </c>
    </row>
    <row r="1067" spans="1:38" ht="12.75">
      <c r="A1067" s="89">
        <v>34</v>
      </c>
      <c r="B1067" s="89">
        <v>66</v>
      </c>
      <c r="C1067" s="96">
        <v>0.31</v>
      </c>
      <c r="D1067" s="96">
        <v>0.34</v>
      </c>
      <c r="E1067" s="97">
        <v>3.24</v>
      </c>
      <c r="F1067" s="102">
        <f t="shared" si="451"/>
        <v>0.26878288646869175</v>
      </c>
      <c r="G1067" s="89">
        <v>19.329999999999998</v>
      </c>
      <c r="H1067" s="103">
        <f t="shared" si="436"/>
        <v>32.44</v>
      </c>
      <c r="I1067" s="103">
        <f t="shared" si="437"/>
        <v>1.1587499999999999</v>
      </c>
      <c r="J1067" s="89" t="s">
        <v>74</v>
      </c>
      <c r="K1067" s="89">
        <v>2</v>
      </c>
      <c r="L1067" s="105">
        <f t="shared" si="455"/>
        <v>3.09</v>
      </c>
      <c r="M1067" s="89">
        <v>3.09</v>
      </c>
      <c r="X1067" s="106">
        <f t="shared" si="456"/>
        <v>9.5172E-3</v>
      </c>
      <c r="Y1067" s="106">
        <f t="shared" si="438"/>
        <v>7.7250000000000001E-3</v>
      </c>
      <c r="Z1067" s="106">
        <f t="shared" si="439"/>
        <v>0</v>
      </c>
      <c r="AA1067" s="106">
        <f t="shared" si="440"/>
        <v>0</v>
      </c>
      <c r="AB1067" s="106">
        <f t="shared" si="441"/>
        <v>0</v>
      </c>
      <c r="AC1067" s="106">
        <f t="shared" si="442"/>
        <v>0</v>
      </c>
      <c r="AD1067" s="106">
        <f t="shared" si="443"/>
        <v>0</v>
      </c>
      <c r="AE1067" s="106">
        <f t="shared" si="444"/>
        <v>0</v>
      </c>
      <c r="AF1067" s="172">
        <f t="shared" si="450"/>
        <v>7.7250000000000001E-3</v>
      </c>
      <c r="AG1067" s="106">
        <f t="shared" si="445"/>
        <v>0</v>
      </c>
      <c r="AH1067" s="106">
        <f t="shared" si="446"/>
        <v>0</v>
      </c>
      <c r="AI1067" s="106">
        <f t="shared" si="447"/>
        <v>0</v>
      </c>
      <c r="AJ1067" s="106">
        <f t="shared" si="448"/>
        <v>0</v>
      </c>
      <c r="AK1067" s="106">
        <f t="shared" si="457"/>
        <v>7.7250000000000001E-3</v>
      </c>
      <c r="AL1067" s="107">
        <f t="shared" si="449"/>
        <v>7.4391749999999988</v>
      </c>
    </row>
    <row r="1068" spans="1:38" ht="12.75">
      <c r="A1068" s="89">
        <v>34</v>
      </c>
      <c r="B1068" s="89">
        <v>66</v>
      </c>
      <c r="C1068" s="96">
        <v>0.31</v>
      </c>
      <c r="D1068" s="96">
        <v>0.34</v>
      </c>
      <c r="E1068" s="97">
        <v>3.24</v>
      </c>
      <c r="F1068" s="102">
        <f t="shared" si="451"/>
        <v>0.26878288646869175</v>
      </c>
      <c r="G1068" s="89">
        <v>19.329999999999998</v>
      </c>
      <c r="H1068" s="103">
        <f t="shared" si="436"/>
        <v>32.44</v>
      </c>
      <c r="I1068" s="103">
        <f t="shared" si="437"/>
        <v>1.0874999999999999</v>
      </c>
      <c r="J1068" s="89" t="s">
        <v>74</v>
      </c>
      <c r="K1068" s="89">
        <v>3</v>
      </c>
      <c r="L1068" s="105">
        <f t="shared" si="455"/>
        <v>3.2399999999999998</v>
      </c>
      <c r="M1068" s="89">
        <v>2.9</v>
      </c>
      <c r="Q1068" s="89">
        <v>0.34</v>
      </c>
      <c r="X1068" s="106">
        <f t="shared" si="456"/>
        <v>9.9791999999999988E-3</v>
      </c>
      <c r="Y1068" s="106">
        <f t="shared" si="438"/>
        <v>7.2499999999999995E-3</v>
      </c>
      <c r="Z1068" s="106">
        <f t="shared" si="439"/>
        <v>0</v>
      </c>
      <c r="AA1068" s="106">
        <f t="shared" si="440"/>
        <v>0</v>
      </c>
      <c r="AB1068" s="106">
        <f t="shared" si="441"/>
        <v>0</v>
      </c>
      <c r="AC1068" s="106">
        <f t="shared" si="442"/>
        <v>0</v>
      </c>
      <c r="AD1068" s="106">
        <f t="shared" si="443"/>
        <v>0</v>
      </c>
      <c r="AE1068" s="106">
        <f t="shared" si="444"/>
        <v>0</v>
      </c>
      <c r="AF1068" s="172">
        <f t="shared" si="450"/>
        <v>7.2499999999999995E-3</v>
      </c>
      <c r="AG1068" s="106">
        <f t="shared" si="445"/>
        <v>8.5000000000000006E-4</v>
      </c>
      <c r="AH1068" s="106">
        <f t="shared" si="446"/>
        <v>0</v>
      </c>
      <c r="AI1068" s="106">
        <f t="shared" si="447"/>
        <v>0</v>
      </c>
      <c r="AJ1068" s="106">
        <f t="shared" si="448"/>
        <v>0</v>
      </c>
      <c r="AK1068" s="106">
        <f t="shared" si="457"/>
        <v>8.1000000000000013E-3</v>
      </c>
      <c r="AL1068" s="107">
        <f t="shared" si="449"/>
        <v>6.981749999999999</v>
      </c>
    </row>
    <row r="1069" spans="1:38" ht="12.75">
      <c r="A1069" s="89">
        <v>34</v>
      </c>
      <c r="B1069" s="89">
        <v>66</v>
      </c>
      <c r="C1069" s="96">
        <v>0.31</v>
      </c>
      <c r="D1069" s="96">
        <v>0.34</v>
      </c>
      <c r="E1069" s="97">
        <v>3.24</v>
      </c>
      <c r="F1069" s="102">
        <f t="shared" si="451"/>
        <v>0.26878288646869175</v>
      </c>
      <c r="G1069" s="89">
        <v>19.329999999999998</v>
      </c>
      <c r="H1069" s="103">
        <f t="shared" si="436"/>
        <v>32.44</v>
      </c>
      <c r="I1069" s="103">
        <f t="shared" si="437"/>
        <v>1.0425</v>
      </c>
      <c r="J1069" s="89" t="s">
        <v>74</v>
      </c>
      <c r="K1069" s="89">
        <v>4</v>
      </c>
      <c r="L1069" s="105">
        <f t="shared" si="455"/>
        <v>3.2399999999999998</v>
      </c>
      <c r="O1069" s="89">
        <v>2.78</v>
      </c>
      <c r="Q1069" s="89">
        <v>0.46</v>
      </c>
      <c r="X1069" s="106">
        <f t="shared" si="456"/>
        <v>9.9791999999999988E-3</v>
      </c>
      <c r="Y1069" s="106">
        <f t="shared" si="438"/>
        <v>0</v>
      </c>
      <c r="Z1069" s="106">
        <f t="shared" si="439"/>
        <v>0</v>
      </c>
      <c r="AA1069" s="106">
        <f t="shared" si="440"/>
        <v>6.9499999999999996E-3</v>
      </c>
      <c r="AB1069" s="106">
        <f t="shared" si="441"/>
        <v>0</v>
      </c>
      <c r="AC1069" s="106">
        <f t="shared" si="442"/>
        <v>0</v>
      </c>
      <c r="AD1069" s="106">
        <f t="shared" si="443"/>
        <v>0</v>
      </c>
      <c r="AE1069" s="106">
        <f t="shared" si="444"/>
        <v>0</v>
      </c>
      <c r="AF1069" s="172">
        <f t="shared" si="450"/>
        <v>6.9499999999999996E-3</v>
      </c>
      <c r="AG1069" s="106">
        <f t="shared" si="445"/>
        <v>1.1500000000000002E-3</v>
      </c>
      <c r="AH1069" s="106">
        <f t="shared" si="446"/>
        <v>0</v>
      </c>
      <c r="AI1069" s="106">
        <f t="shared" si="447"/>
        <v>0</v>
      </c>
      <c r="AJ1069" s="106">
        <f t="shared" si="448"/>
        <v>0</v>
      </c>
      <c r="AK1069" s="106">
        <f t="shared" si="457"/>
        <v>8.1000000000000013E-3</v>
      </c>
      <c r="AL1069" s="107">
        <f t="shared" si="449"/>
        <v>5.9422500000000005</v>
      </c>
    </row>
    <row r="1070" spans="1:38" ht="12.75">
      <c r="A1070" s="89">
        <v>34</v>
      </c>
      <c r="B1070" s="89">
        <v>66</v>
      </c>
      <c r="C1070" s="96">
        <v>0.31</v>
      </c>
      <c r="D1070" s="96">
        <v>0.34</v>
      </c>
      <c r="E1070" s="97">
        <v>3.24</v>
      </c>
      <c r="F1070" s="102">
        <f t="shared" si="451"/>
        <v>0.26878288646869175</v>
      </c>
      <c r="G1070" s="89">
        <v>19.329999999999998</v>
      </c>
      <c r="H1070" s="103">
        <f t="shared" si="436"/>
        <v>32.44</v>
      </c>
      <c r="I1070" s="103">
        <f t="shared" si="437"/>
        <v>1.0387500000000001</v>
      </c>
      <c r="J1070" s="89" t="s">
        <v>74</v>
      </c>
      <c r="K1070" s="89">
        <v>5</v>
      </c>
      <c r="L1070" s="105">
        <f t="shared" si="455"/>
        <v>3.24</v>
      </c>
      <c r="M1070" s="89">
        <v>1.04</v>
      </c>
      <c r="N1070" s="89">
        <v>1.73</v>
      </c>
      <c r="Q1070" s="89">
        <v>0.47</v>
      </c>
      <c r="X1070" s="106">
        <f t="shared" si="456"/>
        <v>9.9792000000000006E-3</v>
      </c>
      <c r="Y1070" s="106">
        <f t="shared" si="438"/>
        <v>2.6000000000000003E-3</v>
      </c>
      <c r="Z1070" s="106">
        <f t="shared" si="439"/>
        <v>4.3250000000000007E-3</v>
      </c>
      <c r="AA1070" s="106">
        <f t="shared" si="440"/>
        <v>0</v>
      </c>
      <c r="AB1070" s="106">
        <f t="shared" si="441"/>
        <v>0</v>
      </c>
      <c r="AC1070" s="106">
        <f t="shared" si="442"/>
        <v>0</v>
      </c>
      <c r="AD1070" s="106">
        <f t="shared" si="443"/>
        <v>0</v>
      </c>
      <c r="AE1070" s="106">
        <f t="shared" si="444"/>
        <v>0</v>
      </c>
      <c r="AF1070" s="172">
        <f t="shared" si="450"/>
        <v>6.9250000000000006E-3</v>
      </c>
      <c r="AG1070" s="106">
        <f t="shared" si="445"/>
        <v>1.175E-3</v>
      </c>
      <c r="AH1070" s="106">
        <f t="shared" si="446"/>
        <v>0</v>
      </c>
      <c r="AI1070" s="106">
        <f t="shared" si="447"/>
        <v>0</v>
      </c>
      <c r="AJ1070" s="106">
        <f t="shared" si="448"/>
        <v>0</v>
      </c>
      <c r="AK1070" s="106">
        <f t="shared" si="457"/>
        <v>8.1000000000000013E-3</v>
      </c>
      <c r="AL1070" s="107">
        <f t="shared" si="449"/>
        <v>6.6687749999999992</v>
      </c>
    </row>
    <row r="1071" spans="1:38" ht="12.75">
      <c r="A1071" s="89">
        <v>34</v>
      </c>
      <c r="B1071" s="89">
        <v>66</v>
      </c>
      <c r="C1071" s="96">
        <v>0.31</v>
      </c>
      <c r="D1071" s="96">
        <v>0.34</v>
      </c>
      <c r="E1071" s="97">
        <v>3.24</v>
      </c>
      <c r="F1071" s="102">
        <f t="shared" si="451"/>
        <v>0.26878288646869175</v>
      </c>
      <c r="G1071" s="89">
        <v>19.329999999999998</v>
      </c>
      <c r="H1071" s="103">
        <f t="shared" si="436"/>
        <v>32.44</v>
      </c>
      <c r="I1071" s="103">
        <f t="shared" si="437"/>
        <v>1.14375</v>
      </c>
      <c r="J1071" s="89" t="s">
        <v>74</v>
      </c>
      <c r="K1071" s="89">
        <v>6</v>
      </c>
      <c r="L1071" s="105">
        <f t="shared" si="455"/>
        <v>3.2399999999999998</v>
      </c>
      <c r="M1071" s="89">
        <v>3.05</v>
      </c>
      <c r="Q1071" s="89">
        <v>0.19</v>
      </c>
      <c r="X1071" s="106">
        <f t="shared" si="456"/>
        <v>9.9791999999999988E-3</v>
      </c>
      <c r="Y1071" s="106">
        <f t="shared" si="438"/>
        <v>7.6249999999999998E-3</v>
      </c>
      <c r="Z1071" s="106">
        <f t="shared" si="439"/>
        <v>0</v>
      </c>
      <c r="AA1071" s="106">
        <f t="shared" si="440"/>
        <v>0</v>
      </c>
      <c r="AB1071" s="106">
        <f t="shared" si="441"/>
        <v>0</v>
      </c>
      <c r="AC1071" s="106">
        <f t="shared" si="442"/>
        <v>0</v>
      </c>
      <c r="AD1071" s="106">
        <f t="shared" si="443"/>
        <v>0</v>
      </c>
      <c r="AE1071" s="106">
        <f t="shared" si="444"/>
        <v>0</v>
      </c>
      <c r="AF1071" s="172">
        <f t="shared" si="450"/>
        <v>7.6249999999999998E-3</v>
      </c>
      <c r="AG1071" s="106">
        <f t="shared" si="445"/>
        <v>4.7500000000000011E-4</v>
      </c>
      <c r="AH1071" s="106">
        <f t="shared" si="446"/>
        <v>0</v>
      </c>
      <c r="AI1071" s="106">
        <f t="shared" si="447"/>
        <v>0</v>
      </c>
      <c r="AJ1071" s="106">
        <f t="shared" si="448"/>
        <v>0</v>
      </c>
      <c r="AK1071" s="106">
        <f t="shared" si="457"/>
        <v>8.1000000000000013E-3</v>
      </c>
      <c r="AL1071" s="107">
        <f t="shared" si="449"/>
        <v>7.3428749999999985</v>
      </c>
    </row>
    <row r="1072" spans="1:38" ht="12.75">
      <c r="A1072" s="89">
        <v>34</v>
      </c>
      <c r="B1072" s="89">
        <v>66</v>
      </c>
      <c r="C1072" s="96">
        <v>0.31</v>
      </c>
      <c r="D1072" s="96">
        <v>0.34</v>
      </c>
      <c r="E1072" s="97">
        <v>3.24</v>
      </c>
      <c r="F1072" s="102">
        <f t="shared" si="451"/>
        <v>0.26878288646869175</v>
      </c>
      <c r="G1072" s="89">
        <v>19.329999999999998</v>
      </c>
      <c r="H1072" s="103">
        <f t="shared" si="436"/>
        <v>32.44</v>
      </c>
      <c r="I1072" s="103">
        <f t="shared" si="437"/>
        <v>1.2150000000000003</v>
      </c>
      <c r="J1072" s="89" t="s">
        <v>74</v>
      </c>
      <c r="K1072" s="89">
        <v>7</v>
      </c>
      <c r="L1072" s="105">
        <f t="shared" si="455"/>
        <v>3.24</v>
      </c>
      <c r="M1072" s="89">
        <v>3.24</v>
      </c>
      <c r="X1072" s="106">
        <f t="shared" si="456"/>
        <v>9.9792000000000006E-3</v>
      </c>
      <c r="Y1072" s="106">
        <f t="shared" si="438"/>
        <v>8.1000000000000013E-3</v>
      </c>
      <c r="Z1072" s="106">
        <f t="shared" si="439"/>
        <v>0</v>
      </c>
      <c r="AA1072" s="106">
        <f t="shared" si="440"/>
        <v>0</v>
      </c>
      <c r="AB1072" s="106">
        <f t="shared" si="441"/>
        <v>0</v>
      </c>
      <c r="AC1072" s="106">
        <f t="shared" si="442"/>
        <v>0</v>
      </c>
      <c r="AD1072" s="106">
        <f t="shared" si="443"/>
        <v>0</v>
      </c>
      <c r="AE1072" s="106">
        <f t="shared" si="444"/>
        <v>0</v>
      </c>
      <c r="AF1072" s="172">
        <f t="shared" si="450"/>
        <v>8.1000000000000013E-3</v>
      </c>
      <c r="AG1072" s="106">
        <f t="shared" si="445"/>
        <v>0</v>
      </c>
      <c r="AH1072" s="106">
        <f t="shared" si="446"/>
        <v>0</v>
      </c>
      <c r="AI1072" s="106">
        <f t="shared" si="447"/>
        <v>0</v>
      </c>
      <c r="AJ1072" s="106">
        <f t="shared" si="448"/>
        <v>0</v>
      </c>
      <c r="AK1072" s="106">
        <f t="shared" si="457"/>
        <v>8.1000000000000013E-3</v>
      </c>
      <c r="AL1072" s="107">
        <f t="shared" si="449"/>
        <v>7.8003</v>
      </c>
    </row>
    <row r="1073" spans="1:38" ht="12.75">
      <c r="A1073" s="89">
        <v>34</v>
      </c>
      <c r="B1073" s="89">
        <v>66</v>
      </c>
      <c r="C1073" s="96">
        <v>0.31</v>
      </c>
      <c r="D1073" s="96">
        <v>0.34</v>
      </c>
      <c r="E1073" s="97">
        <v>3.24</v>
      </c>
      <c r="F1073" s="102">
        <f t="shared" si="451"/>
        <v>0.26878288646869175</v>
      </c>
      <c r="G1073" s="89">
        <v>19.329999999999998</v>
      </c>
      <c r="H1073" s="103">
        <f t="shared" si="436"/>
        <v>32.44</v>
      </c>
      <c r="I1073" s="103">
        <f t="shared" si="437"/>
        <v>1.0987500000000003</v>
      </c>
      <c r="J1073" s="89" t="s">
        <v>74</v>
      </c>
      <c r="K1073" s="89">
        <v>8</v>
      </c>
      <c r="L1073" s="105">
        <f t="shared" si="455"/>
        <v>3.23</v>
      </c>
      <c r="M1073" s="89">
        <v>2.93</v>
      </c>
      <c r="Q1073" s="89">
        <v>0.3</v>
      </c>
      <c r="X1073" s="106">
        <f t="shared" si="456"/>
        <v>9.9484000000000013E-3</v>
      </c>
      <c r="Y1073" s="106">
        <f t="shared" si="438"/>
        <v>7.3250000000000016E-3</v>
      </c>
      <c r="Z1073" s="106">
        <f t="shared" si="439"/>
        <v>0</v>
      </c>
      <c r="AA1073" s="106">
        <f t="shared" si="440"/>
        <v>0</v>
      </c>
      <c r="AB1073" s="106">
        <f t="shared" si="441"/>
        <v>0</v>
      </c>
      <c r="AC1073" s="106">
        <f t="shared" si="442"/>
        <v>0</v>
      </c>
      <c r="AD1073" s="106">
        <f t="shared" si="443"/>
        <v>0</v>
      </c>
      <c r="AE1073" s="106">
        <f t="shared" si="444"/>
        <v>0</v>
      </c>
      <c r="AF1073" s="172">
        <f t="shared" si="450"/>
        <v>7.3250000000000016E-3</v>
      </c>
      <c r="AG1073" s="106">
        <f t="shared" si="445"/>
        <v>7.5000000000000002E-4</v>
      </c>
      <c r="AH1073" s="106">
        <f t="shared" si="446"/>
        <v>0</v>
      </c>
      <c r="AI1073" s="106">
        <f t="shared" si="447"/>
        <v>0</v>
      </c>
      <c r="AJ1073" s="106">
        <f t="shared" si="448"/>
        <v>0</v>
      </c>
      <c r="AK1073" s="106">
        <f t="shared" si="457"/>
        <v>8.0750000000000006E-3</v>
      </c>
      <c r="AL1073" s="107">
        <f t="shared" si="449"/>
        <v>7.0539749999999994</v>
      </c>
    </row>
    <row r="1074" spans="1:38" ht="12.75">
      <c r="A1074" s="89">
        <v>34</v>
      </c>
      <c r="B1074" s="89">
        <v>66</v>
      </c>
      <c r="C1074" s="96">
        <v>0.31</v>
      </c>
      <c r="D1074" s="96">
        <v>0.34</v>
      </c>
      <c r="E1074" s="97">
        <v>3.24</v>
      </c>
      <c r="F1074" s="102">
        <f t="shared" si="451"/>
        <v>0.26878288646869175</v>
      </c>
      <c r="G1074" s="89">
        <v>19.329999999999998</v>
      </c>
      <c r="H1074" s="103">
        <f t="shared" si="436"/>
        <v>32.44</v>
      </c>
      <c r="I1074" s="103">
        <f t="shared" si="437"/>
        <v>0.91125000000000023</v>
      </c>
      <c r="J1074" s="89" t="s">
        <v>77</v>
      </c>
      <c r="K1074" s="89">
        <v>1</v>
      </c>
      <c r="L1074" s="105">
        <f t="shared" si="455"/>
        <v>3.24</v>
      </c>
      <c r="O1074" s="89">
        <v>3.24</v>
      </c>
      <c r="X1074" s="106">
        <f t="shared" si="456"/>
        <v>7.5297600000000008E-3</v>
      </c>
      <c r="Y1074" s="106">
        <f t="shared" si="438"/>
        <v>0</v>
      </c>
      <c r="Z1074" s="106">
        <f t="shared" si="439"/>
        <v>0</v>
      </c>
      <c r="AA1074" s="106">
        <f t="shared" si="440"/>
        <v>6.0750000000000014E-3</v>
      </c>
      <c r="AB1074" s="106">
        <f t="shared" si="441"/>
        <v>0</v>
      </c>
      <c r="AC1074" s="106">
        <f t="shared" si="442"/>
        <v>0</v>
      </c>
      <c r="AD1074" s="106">
        <f t="shared" si="443"/>
        <v>0</v>
      </c>
      <c r="AE1074" s="106">
        <f t="shared" si="444"/>
        <v>0</v>
      </c>
      <c r="AF1074" s="172">
        <f t="shared" si="450"/>
        <v>6.0750000000000014E-3</v>
      </c>
      <c r="AG1074" s="106">
        <f t="shared" si="445"/>
        <v>0</v>
      </c>
      <c r="AH1074" s="106">
        <f t="shared" si="446"/>
        <v>0</v>
      </c>
      <c r="AI1074" s="106">
        <f t="shared" si="447"/>
        <v>0</v>
      </c>
      <c r="AJ1074" s="106">
        <f t="shared" si="448"/>
        <v>0</v>
      </c>
      <c r="AK1074" s="106">
        <f t="shared" si="457"/>
        <v>6.0750000000000014E-3</v>
      </c>
      <c r="AL1074" s="107">
        <f t="shared" si="449"/>
        <v>5.1941250000000005</v>
      </c>
    </row>
    <row r="1075" spans="1:38" ht="12.75">
      <c r="A1075" s="89">
        <v>34</v>
      </c>
      <c r="B1075" s="89">
        <v>66</v>
      </c>
      <c r="C1075" s="96">
        <v>0.31</v>
      </c>
      <c r="D1075" s="96">
        <v>0.34</v>
      </c>
      <c r="E1075" s="97">
        <v>3.24</v>
      </c>
      <c r="F1075" s="102">
        <f t="shared" si="451"/>
        <v>0.26878288646869175</v>
      </c>
      <c r="G1075" s="89">
        <v>19.329999999999998</v>
      </c>
      <c r="H1075" s="103">
        <f t="shared" si="436"/>
        <v>32.44</v>
      </c>
      <c r="I1075" s="103">
        <f t="shared" si="437"/>
        <v>0.91125000000000023</v>
      </c>
      <c r="J1075" s="89" t="s">
        <v>77</v>
      </c>
      <c r="K1075" s="89">
        <v>2</v>
      </c>
      <c r="L1075" s="105">
        <f t="shared" si="455"/>
        <v>3.24</v>
      </c>
      <c r="M1075" s="89">
        <v>3.24</v>
      </c>
      <c r="X1075" s="106">
        <f t="shared" si="456"/>
        <v>7.5297600000000008E-3</v>
      </c>
      <c r="Y1075" s="106">
        <f t="shared" si="438"/>
        <v>6.0750000000000014E-3</v>
      </c>
      <c r="Z1075" s="106">
        <f t="shared" si="439"/>
        <v>0</v>
      </c>
      <c r="AA1075" s="106">
        <f t="shared" si="440"/>
        <v>0</v>
      </c>
      <c r="AB1075" s="106">
        <f t="shared" si="441"/>
        <v>0</v>
      </c>
      <c r="AC1075" s="106">
        <f t="shared" si="442"/>
        <v>0</v>
      </c>
      <c r="AD1075" s="106">
        <f t="shared" si="443"/>
        <v>0</v>
      </c>
      <c r="AE1075" s="106">
        <f t="shared" si="444"/>
        <v>0</v>
      </c>
      <c r="AF1075" s="172">
        <f t="shared" si="450"/>
        <v>6.0750000000000014E-3</v>
      </c>
      <c r="AG1075" s="106">
        <f t="shared" si="445"/>
        <v>0</v>
      </c>
      <c r="AH1075" s="106">
        <f t="shared" si="446"/>
        <v>0</v>
      </c>
      <c r="AI1075" s="106">
        <f t="shared" si="447"/>
        <v>0</v>
      </c>
      <c r="AJ1075" s="106">
        <f t="shared" si="448"/>
        <v>0</v>
      </c>
      <c r="AK1075" s="106">
        <f t="shared" si="457"/>
        <v>6.0750000000000014E-3</v>
      </c>
      <c r="AL1075" s="107">
        <f t="shared" si="449"/>
        <v>5.7773250000000003</v>
      </c>
    </row>
    <row r="1076" spans="1:38" ht="12.75">
      <c r="A1076" s="89">
        <v>34</v>
      </c>
      <c r="B1076" s="89">
        <v>66</v>
      </c>
      <c r="C1076" s="96">
        <v>0.31</v>
      </c>
      <c r="D1076" s="96">
        <v>0.34</v>
      </c>
      <c r="E1076" s="97">
        <v>3.24</v>
      </c>
      <c r="F1076" s="102">
        <f t="shared" si="451"/>
        <v>0.26878288646869175</v>
      </c>
      <c r="G1076" s="89">
        <v>19.329999999999998</v>
      </c>
      <c r="H1076" s="103">
        <f t="shared" si="436"/>
        <v>32.44</v>
      </c>
      <c r="I1076" s="103">
        <f t="shared" si="437"/>
        <v>1.1250000000000002</v>
      </c>
      <c r="J1076" s="89" t="s">
        <v>78</v>
      </c>
      <c r="K1076" s="89">
        <v>1</v>
      </c>
      <c r="L1076" s="105">
        <f t="shared" si="455"/>
        <v>3</v>
      </c>
      <c r="M1076" s="89">
        <v>3</v>
      </c>
      <c r="X1076" s="106">
        <f t="shared" si="456"/>
        <v>8.4239999999999992E-3</v>
      </c>
      <c r="Y1076" s="106">
        <f t="shared" si="438"/>
        <v>7.5000000000000015E-3</v>
      </c>
      <c r="Z1076" s="106">
        <f t="shared" si="439"/>
        <v>0</v>
      </c>
      <c r="AA1076" s="106">
        <f t="shared" si="440"/>
        <v>0</v>
      </c>
      <c r="AB1076" s="106">
        <f t="shared" si="441"/>
        <v>0</v>
      </c>
      <c r="AC1076" s="106">
        <f t="shared" si="442"/>
        <v>0</v>
      </c>
      <c r="AD1076" s="106">
        <f t="shared" si="443"/>
        <v>0</v>
      </c>
      <c r="AE1076" s="106">
        <f t="shared" si="444"/>
        <v>0</v>
      </c>
      <c r="AF1076" s="172">
        <f t="shared" si="450"/>
        <v>7.5000000000000015E-3</v>
      </c>
      <c r="AG1076" s="106">
        <f t="shared" si="445"/>
        <v>0</v>
      </c>
      <c r="AH1076" s="106">
        <f t="shared" si="446"/>
        <v>0</v>
      </c>
      <c r="AI1076" s="106">
        <f t="shared" si="447"/>
        <v>0</v>
      </c>
      <c r="AJ1076" s="106">
        <f t="shared" si="448"/>
        <v>0</v>
      </c>
      <c r="AK1076" s="106">
        <f t="shared" si="457"/>
        <v>7.5000000000000015E-3</v>
      </c>
      <c r="AL1076" s="107">
        <f t="shared" si="449"/>
        <v>7.2224999999999993</v>
      </c>
    </row>
    <row r="1077" spans="1:38" ht="12.75">
      <c r="A1077" s="89">
        <v>34</v>
      </c>
      <c r="B1077" s="89">
        <v>66</v>
      </c>
      <c r="C1077" s="96">
        <v>0.31</v>
      </c>
      <c r="D1077" s="96">
        <v>0.34</v>
      </c>
      <c r="E1077" s="97">
        <v>3.24</v>
      </c>
      <c r="F1077" s="102">
        <f t="shared" si="451"/>
        <v>0.26878288646869175</v>
      </c>
      <c r="G1077" s="89">
        <v>19.329999999999998</v>
      </c>
      <c r="H1077" s="103">
        <f t="shared" si="436"/>
        <v>32.44</v>
      </c>
      <c r="I1077" s="103">
        <f t="shared" si="437"/>
        <v>1.2150000000000003</v>
      </c>
      <c r="J1077" s="89" t="s">
        <v>78</v>
      </c>
      <c r="K1077" s="89">
        <v>2</v>
      </c>
      <c r="L1077" s="105">
        <f t="shared" si="455"/>
        <v>3.24</v>
      </c>
      <c r="M1077" s="89">
        <v>3.24</v>
      </c>
      <c r="X1077" s="106">
        <f t="shared" si="456"/>
        <v>9.0979199999999989E-3</v>
      </c>
      <c r="Y1077" s="106">
        <f t="shared" si="438"/>
        <v>8.1000000000000013E-3</v>
      </c>
      <c r="Z1077" s="106">
        <f t="shared" si="439"/>
        <v>0</v>
      </c>
      <c r="AA1077" s="106">
        <f t="shared" si="440"/>
        <v>0</v>
      </c>
      <c r="AB1077" s="106">
        <f t="shared" si="441"/>
        <v>0</v>
      </c>
      <c r="AC1077" s="106">
        <f t="shared" si="442"/>
        <v>0</v>
      </c>
      <c r="AD1077" s="106">
        <f t="shared" si="443"/>
        <v>0</v>
      </c>
      <c r="AE1077" s="106">
        <f t="shared" si="444"/>
        <v>0</v>
      </c>
      <c r="AF1077" s="172">
        <f t="shared" si="450"/>
        <v>8.1000000000000013E-3</v>
      </c>
      <c r="AG1077" s="106">
        <f t="shared" si="445"/>
        <v>0</v>
      </c>
      <c r="AH1077" s="106">
        <f t="shared" si="446"/>
        <v>0</v>
      </c>
      <c r="AI1077" s="106">
        <f t="shared" si="447"/>
        <v>0</v>
      </c>
      <c r="AJ1077" s="106">
        <f t="shared" si="448"/>
        <v>0</v>
      </c>
      <c r="AK1077" s="106">
        <f t="shared" si="457"/>
        <v>8.1000000000000013E-3</v>
      </c>
      <c r="AL1077" s="107">
        <f t="shared" si="449"/>
        <v>7.8003</v>
      </c>
    </row>
    <row r="1078" spans="1:38" ht="12.75">
      <c r="A1078" s="89">
        <v>34</v>
      </c>
      <c r="B1078" s="89">
        <v>66</v>
      </c>
      <c r="C1078" s="96">
        <v>0.31</v>
      </c>
      <c r="D1078" s="96">
        <v>0.34</v>
      </c>
      <c r="E1078" s="97">
        <v>3.24</v>
      </c>
      <c r="F1078" s="102">
        <f t="shared" si="451"/>
        <v>0.26878288646869175</v>
      </c>
      <c r="G1078" s="89">
        <v>19.329999999999998</v>
      </c>
      <c r="H1078" s="103">
        <f t="shared" si="436"/>
        <v>32.44</v>
      </c>
      <c r="I1078" s="103">
        <f t="shared" si="437"/>
        <v>1.14375</v>
      </c>
      <c r="J1078" s="89" t="s">
        <v>78</v>
      </c>
      <c r="K1078" s="89">
        <v>3</v>
      </c>
      <c r="L1078" s="105">
        <f t="shared" si="455"/>
        <v>3.1799999999999997</v>
      </c>
      <c r="M1078" s="89">
        <v>3.05</v>
      </c>
      <c r="Q1078" s="89">
        <v>0.13</v>
      </c>
      <c r="X1078" s="106">
        <f t="shared" si="456"/>
        <v>8.9294399999999986E-3</v>
      </c>
      <c r="Y1078" s="106">
        <f t="shared" si="438"/>
        <v>7.6249999999999998E-3</v>
      </c>
      <c r="Z1078" s="106">
        <f t="shared" si="439"/>
        <v>0</v>
      </c>
      <c r="AA1078" s="106">
        <f t="shared" si="440"/>
        <v>0</v>
      </c>
      <c r="AB1078" s="106">
        <f t="shared" si="441"/>
        <v>0</v>
      </c>
      <c r="AC1078" s="106">
        <f t="shared" si="442"/>
        <v>0</v>
      </c>
      <c r="AD1078" s="106">
        <f t="shared" si="443"/>
        <v>0</v>
      </c>
      <c r="AE1078" s="106">
        <f t="shared" si="444"/>
        <v>0</v>
      </c>
      <c r="AF1078" s="172">
        <f t="shared" si="450"/>
        <v>7.6249999999999998E-3</v>
      </c>
      <c r="AG1078" s="106">
        <f t="shared" si="445"/>
        <v>3.2500000000000004E-4</v>
      </c>
      <c r="AH1078" s="106">
        <f t="shared" si="446"/>
        <v>0</v>
      </c>
      <c r="AI1078" s="106">
        <f t="shared" si="447"/>
        <v>0</v>
      </c>
      <c r="AJ1078" s="106">
        <f t="shared" si="448"/>
        <v>0</v>
      </c>
      <c r="AK1078" s="106">
        <f t="shared" si="457"/>
        <v>7.9500000000000005E-3</v>
      </c>
      <c r="AL1078" s="107">
        <f t="shared" si="449"/>
        <v>7.3428749999999985</v>
      </c>
    </row>
    <row r="1079" spans="1:38" ht="12.75">
      <c r="A1079" s="89">
        <v>34</v>
      </c>
      <c r="B1079" s="89">
        <v>66</v>
      </c>
      <c r="C1079" s="96">
        <v>0.31</v>
      </c>
      <c r="D1079" s="96">
        <v>0.34</v>
      </c>
      <c r="E1079" s="97">
        <v>3.24</v>
      </c>
      <c r="F1079" s="102">
        <f t="shared" si="451"/>
        <v>0.26878288646869175</v>
      </c>
      <c r="G1079" s="89">
        <v>19.329999999999998</v>
      </c>
      <c r="H1079" s="103">
        <f t="shared" si="436"/>
        <v>32.44</v>
      </c>
      <c r="I1079" s="103">
        <f t="shared" si="437"/>
        <v>1.0875000000000001</v>
      </c>
      <c r="J1079" s="89" t="s">
        <v>78</v>
      </c>
      <c r="K1079" s="89">
        <v>4</v>
      </c>
      <c r="L1079" s="105">
        <f t="shared" si="455"/>
        <v>3.0000000000000004</v>
      </c>
      <c r="M1079" s="89">
        <v>1.37</v>
      </c>
      <c r="N1079" s="89">
        <v>1.53</v>
      </c>
      <c r="Q1079" s="89">
        <v>0.1</v>
      </c>
      <c r="X1079" s="106">
        <f t="shared" si="456"/>
        <v>8.4240000000000009E-3</v>
      </c>
      <c r="Y1079" s="106">
        <f t="shared" si="438"/>
        <v>3.4250000000000005E-3</v>
      </c>
      <c r="Z1079" s="106">
        <f t="shared" si="439"/>
        <v>3.8250000000000007E-3</v>
      </c>
      <c r="AA1079" s="106">
        <f t="shared" si="440"/>
        <v>0</v>
      </c>
      <c r="AB1079" s="106">
        <f t="shared" si="441"/>
        <v>0</v>
      </c>
      <c r="AC1079" s="106">
        <f t="shared" si="442"/>
        <v>0</v>
      </c>
      <c r="AD1079" s="106">
        <f t="shared" si="443"/>
        <v>0</v>
      </c>
      <c r="AE1079" s="106">
        <f t="shared" si="444"/>
        <v>0</v>
      </c>
      <c r="AF1079" s="172">
        <f t="shared" si="450"/>
        <v>7.2500000000000012E-3</v>
      </c>
      <c r="AG1079" s="106">
        <f t="shared" si="445"/>
        <v>2.5000000000000006E-4</v>
      </c>
      <c r="AH1079" s="106">
        <f t="shared" si="446"/>
        <v>0</v>
      </c>
      <c r="AI1079" s="106">
        <f t="shared" si="447"/>
        <v>0</v>
      </c>
      <c r="AJ1079" s="106">
        <f t="shared" si="448"/>
        <v>0</v>
      </c>
      <c r="AK1079" s="106">
        <f t="shared" si="457"/>
        <v>7.5000000000000015E-3</v>
      </c>
      <c r="AL1079" s="107">
        <f t="shared" si="449"/>
        <v>6.9817499999999999</v>
      </c>
    </row>
    <row r="1080" spans="1:38" ht="12.75">
      <c r="A1080" s="89">
        <v>34</v>
      </c>
      <c r="B1080" s="89">
        <v>66</v>
      </c>
      <c r="C1080" s="96">
        <v>0.31</v>
      </c>
      <c r="D1080" s="96">
        <v>0.34</v>
      </c>
      <c r="E1080" s="97">
        <v>3.24</v>
      </c>
      <c r="F1080" s="102">
        <f t="shared" si="451"/>
        <v>0.26878288646869175</v>
      </c>
      <c r="G1080" s="89">
        <v>19.329999999999998</v>
      </c>
      <c r="H1080" s="103">
        <f t="shared" si="436"/>
        <v>32.44</v>
      </c>
      <c r="I1080" s="103">
        <f t="shared" si="437"/>
        <v>0.82620000000000016</v>
      </c>
      <c r="J1080" s="89" t="s">
        <v>79</v>
      </c>
      <c r="K1080" s="89">
        <v>4</v>
      </c>
      <c r="L1080" s="97">
        <v>3.24</v>
      </c>
      <c r="X1080" s="106">
        <f>L1080*VLOOKUP(J1080,dimension,2,FALSE)*VLOOKUP(J1080,dimension,3,FALSE)*K1080</f>
        <v>6.8947200000000009E-3</v>
      </c>
      <c r="Y1080" s="106">
        <f t="shared" si="438"/>
        <v>0</v>
      </c>
      <c r="Z1080" s="106">
        <f t="shared" si="439"/>
        <v>0</v>
      </c>
      <c r="AA1080" s="106">
        <f t="shared" si="440"/>
        <v>0</v>
      </c>
      <c r="AB1080" s="106">
        <f t="shared" si="441"/>
        <v>0</v>
      </c>
      <c r="AC1080" s="106">
        <f t="shared" si="442"/>
        <v>0</v>
      </c>
      <c r="AD1080" s="106">
        <f t="shared" si="443"/>
        <v>0</v>
      </c>
      <c r="AE1080" s="106">
        <f t="shared" si="444"/>
        <v>5.5080000000000007E-3</v>
      </c>
      <c r="AF1080" s="172">
        <f t="shared" si="450"/>
        <v>5.5080000000000007E-3</v>
      </c>
      <c r="AG1080" s="106">
        <f t="shared" si="445"/>
        <v>0</v>
      </c>
      <c r="AH1080" s="106">
        <f t="shared" si="446"/>
        <v>0</v>
      </c>
      <c r="AI1080" s="106">
        <f t="shared" si="447"/>
        <v>0</v>
      </c>
      <c r="AJ1080" s="106">
        <f t="shared" si="448"/>
        <v>0</v>
      </c>
      <c r="AK1080" s="106">
        <f>L1080*VLOOKUP(J1080,dimension,4,FALSE)*VLOOKUP(J1080,dimension,5,FALSE)*K1080</f>
        <v>5.5080000000000016E-3</v>
      </c>
      <c r="AL1080" s="107">
        <f t="shared" si="449"/>
        <v>4.709340000000001</v>
      </c>
    </row>
    <row r="1081" spans="1:38" ht="12.75">
      <c r="A1081" s="89">
        <v>34</v>
      </c>
      <c r="B1081" s="89">
        <v>67</v>
      </c>
      <c r="C1081" s="96">
        <v>0.28000000000000003</v>
      </c>
      <c r="D1081" s="96">
        <v>0.31</v>
      </c>
      <c r="E1081" s="97">
        <v>2.86</v>
      </c>
      <c r="F1081" s="102">
        <f t="shared" si="451"/>
        <v>0.19547892698523603</v>
      </c>
      <c r="G1081" s="89">
        <v>17</v>
      </c>
      <c r="H1081" s="103">
        <f t="shared" si="436"/>
        <v>29.333333333333332</v>
      </c>
      <c r="I1081" s="103">
        <f t="shared" si="437"/>
        <v>1.0349999999999999</v>
      </c>
      <c r="J1081" s="89" t="s">
        <v>74</v>
      </c>
      <c r="K1081" s="89">
        <v>1</v>
      </c>
      <c r="L1081" s="105">
        <f t="shared" ref="L1081:L1092" si="458">SUM(M1081:V1081)</f>
        <v>2.86</v>
      </c>
      <c r="M1081" s="89">
        <v>2.76</v>
      </c>
      <c r="R1081" s="89">
        <v>0.1</v>
      </c>
      <c r="X1081" s="106">
        <f t="shared" ref="X1081:X1092" si="459">L1081*VLOOKUP(J1081,dimension,2,FALSE)*VLOOKUP(J1081,dimension,3,FALSE)</f>
        <v>8.8088000000000003E-3</v>
      </c>
      <c r="Y1081" s="106">
        <f t="shared" si="438"/>
        <v>6.8999999999999999E-3</v>
      </c>
      <c r="Z1081" s="106">
        <f t="shared" si="439"/>
        <v>0</v>
      </c>
      <c r="AA1081" s="106">
        <f t="shared" si="440"/>
        <v>0</v>
      </c>
      <c r="AB1081" s="106">
        <f t="shared" si="441"/>
        <v>0</v>
      </c>
      <c r="AC1081" s="106">
        <f t="shared" si="442"/>
        <v>0</v>
      </c>
      <c r="AD1081" s="106">
        <f t="shared" si="443"/>
        <v>0</v>
      </c>
      <c r="AE1081" s="106">
        <f t="shared" si="444"/>
        <v>0</v>
      </c>
      <c r="AF1081" s="172">
        <f t="shared" si="450"/>
        <v>6.8999999999999999E-3</v>
      </c>
      <c r="AG1081" s="106">
        <f t="shared" si="445"/>
        <v>0</v>
      </c>
      <c r="AH1081" s="106">
        <f t="shared" si="446"/>
        <v>2.5000000000000006E-4</v>
      </c>
      <c r="AI1081" s="106">
        <f t="shared" si="447"/>
        <v>0</v>
      </c>
      <c r="AJ1081" s="106">
        <f t="shared" si="448"/>
        <v>0</v>
      </c>
      <c r="AK1081" s="106">
        <f t="shared" ref="AK1081:AK1092" si="460">L1081*VLOOKUP(J1081,dimension,4,FALSE)*VLOOKUP(J1081,dimension,5,FALSE)</f>
        <v>7.1500000000000001E-3</v>
      </c>
      <c r="AL1081" s="107">
        <f t="shared" si="449"/>
        <v>6.6446999999999985</v>
      </c>
    </row>
    <row r="1082" spans="1:38" ht="12.75">
      <c r="A1082" s="89">
        <v>34</v>
      </c>
      <c r="B1082" s="89">
        <v>67</v>
      </c>
      <c r="C1082" s="96">
        <v>0.28000000000000003</v>
      </c>
      <c r="D1082" s="96">
        <v>0.31</v>
      </c>
      <c r="E1082" s="97">
        <v>2.86</v>
      </c>
      <c r="F1082" s="102">
        <f t="shared" si="451"/>
        <v>0.19547892698523603</v>
      </c>
      <c r="G1082" s="89">
        <v>17</v>
      </c>
      <c r="H1082" s="103">
        <f t="shared" si="436"/>
        <v>29.333333333333332</v>
      </c>
      <c r="I1082" s="103">
        <f t="shared" si="437"/>
        <v>1.0575000000000001</v>
      </c>
      <c r="J1082" s="89" t="s">
        <v>74</v>
      </c>
      <c r="K1082" s="89">
        <v>2</v>
      </c>
      <c r="L1082" s="105">
        <f t="shared" si="458"/>
        <v>2.8600000000000003</v>
      </c>
      <c r="M1082" s="89">
        <v>1.62</v>
      </c>
      <c r="N1082" s="89">
        <v>1.2</v>
      </c>
      <c r="Q1082" s="89">
        <v>0.04</v>
      </c>
      <c r="X1082" s="106">
        <f t="shared" si="459"/>
        <v>8.808800000000002E-3</v>
      </c>
      <c r="Y1082" s="106">
        <f t="shared" si="438"/>
        <v>4.0500000000000006E-3</v>
      </c>
      <c r="Z1082" s="106">
        <f t="shared" si="439"/>
        <v>3.0000000000000001E-3</v>
      </c>
      <c r="AA1082" s="106">
        <f t="shared" si="440"/>
        <v>0</v>
      </c>
      <c r="AB1082" s="106">
        <f t="shared" si="441"/>
        <v>0</v>
      </c>
      <c r="AC1082" s="106">
        <f t="shared" si="442"/>
        <v>0</v>
      </c>
      <c r="AD1082" s="106">
        <f t="shared" si="443"/>
        <v>0</v>
      </c>
      <c r="AE1082" s="106">
        <f t="shared" si="444"/>
        <v>0</v>
      </c>
      <c r="AF1082" s="172">
        <f t="shared" si="450"/>
        <v>7.0500000000000007E-3</v>
      </c>
      <c r="AG1082" s="106">
        <f t="shared" si="445"/>
        <v>1E-4</v>
      </c>
      <c r="AH1082" s="106">
        <f t="shared" si="446"/>
        <v>0</v>
      </c>
      <c r="AI1082" s="106">
        <f t="shared" si="447"/>
        <v>0</v>
      </c>
      <c r="AJ1082" s="106">
        <f t="shared" si="448"/>
        <v>0</v>
      </c>
      <c r="AK1082" s="106">
        <f t="shared" si="460"/>
        <v>7.150000000000001E-3</v>
      </c>
      <c r="AL1082" s="107">
        <f t="shared" si="449"/>
        <v>6.7891499999999994</v>
      </c>
    </row>
    <row r="1083" spans="1:38" ht="12.75">
      <c r="A1083" s="89">
        <v>34</v>
      </c>
      <c r="B1083" s="89">
        <v>67</v>
      </c>
      <c r="C1083" s="96">
        <v>0.28000000000000003</v>
      </c>
      <c r="D1083" s="96">
        <v>0.31</v>
      </c>
      <c r="E1083" s="97">
        <v>2.86</v>
      </c>
      <c r="F1083" s="102">
        <f t="shared" si="451"/>
        <v>0.19547892698523603</v>
      </c>
      <c r="G1083" s="89">
        <v>17</v>
      </c>
      <c r="H1083" s="103">
        <f t="shared" si="436"/>
        <v>29.333333333333332</v>
      </c>
      <c r="I1083" s="103">
        <f t="shared" si="437"/>
        <v>1.0725</v>
      </c>
      <c r="J1083" s="89" t="s">
        <v>74</v>
      </c>
      <c r="K1083" s="89">
        <v>3</v>
      </c>
      <c r="L1083" s="105">
        <f t="shared" si="458"/>
        <v>2.86</v>
      </c>
      <c r="O1083" s="89">
        <v>2.86</v>
      </c>
      <c r="X1083" s="106">
        <f t="shared" si="459"/>
        <v>8.8088000000000003E-3</v>
      </c>
      <c r="Y1083" s="106">
        <f t="shared" si="438"/>
        <v>0</v>
      </c>
      <c r="Z1083" s="106">
        <f t="shared" si="439"/>
        <v>0</v>
      </c>
      <c r="AA1083" s="106">
        <f t="shared" si="440"/>
        <v>7.1500000000000001E-3</v>
      </c>
      <c r="AB1083" s="106">
        <f t="shared" si="441"/>
        <v>0</v>
      </c>
      <c r="AC1083" s="106">
        <f t="shared" si="442"/>
        <v>0</v>
      </c>
      <c r="AD1083" s="106">
        <f t="shared" si="443"/>
        <v>0</v>
      </c>
      <c r="AE1083" s="106">
        <f t="shared" si="444"/>
        <v>0</v>
      </c>
      <c r="AF1083" s="172">
        <f t="shared" si="450"/>
        <v>7.1500000000000001E-3</v>
      </c>
      <c r="AG1083" s="106">
        <f t="shared" si="445"/>
        <v>0</v>
      </c>
      <c r="AH1083" s="106">
        <f t="shared" si="446"/>
        <v>0</v>
      </c>
      <c r="AI1083" s="106">
        <f t="shared" si="447"/>
        <v>0</v>
      </c>
      <c r="AJ1083" s="106">
        <f t="shared" si="448"/>
        <v>0</v>
      </c>
      <c r="AK1083" s="106">
        <f t="shared" si="460"/>
        <v>7.1500000000000001E-3</v>
      </c>
      <c r="AL1083" s="107">
        <f t="shared" si="449"/>
        <v>6.1132499999999999</v>
      </c>
    </row>
    <row r="1084" spans="1:38" ht="12.75">
      <c r="A1084" s="89">
        <v>34</v>
      </c>
      <c r="B1084" s="89">
        <v>67</v>
      </c>
      <c r="C1084" s="96">
        <v>0.28000000000000003</v>
      </c>
      <c r="D1084" s="96">
        <v>0.31</v>
      </c>
      <c r="E1084" s="97">
        <v>2.86</v>
      </c>
      <c r="F1084" s="102">
        <f t="shared" si="451"/>
        <v>0.19547892698523603</v>
      </c>
      <c r="G1084" s="89">
        <v>17</v>
      </c>
      <c r="H1084" s="103">
        <f t="shared" si="436"/>
        <v>29.333333333333332</v>
      </c>
      <c r="I1084" s="103">
        <f t="shared" si="437"/>
        <v>0.78749999999999987</v>
      </c>
      <c r="J1084" s="89" t="s">
        <v>77</v>
      </c>
      <c r="K1084" s="89">
        <v>1</v>
      </c>
      <c r="L1084" s="105">
        <f t="shared" si="458"/>
        <v>2.8</v>
      </c>
      <c r="O1084" s="89">
        <v>2.8</v>
      </c>
      <c r="X1084" s="106">
        <f t="shared" si="459"/>
        <v>6.5072000000000003E-3</v>
      </c>
      <c r="Y1084" s="106">
        <f t="shared" si="438"/>
        <v>0</v>
      </c>
      <c r="Z1084" s="106">
        <f t="shared" si="439"/>
        <v>0</v>
      </c>
      <c r="AA1084" s="106">
        <f t="shared" si="440"/>
        <v>5.2499999999999995E-3</v>
      </c>
      <c r="AB1084" s="106">
        <f t="shared" si="441"/>
        <v>0</v>
      </c>
      <c r="AC1084" s="106">
        <f t="shared" si="442"/>
        <v>0</v>
      </c>
      <c r="AD1084" s="106">
        <f t="shared" si="443"/>
        <v>0</v>
      </c>
      <c r="AE1084" s="106">
        <f t="shared" si="444"/>
        <v>0</v>
      </c>
      <c r="AF1084" s="172">
        <f t="shared" si="450"/>
        <v>5.2499999999999995E-3</v>
      </c>
      <c r="AG1084" s="106">
        <f t="shared" si="445"/>
        <v>0</v>
      </c>
      <c r="AH1084" s="106">
        <f t="shared" si="446"/>
        <v>0</v>
      </c>
      <c r="AI1084" s="106">
        <f t="shared" si="447"/>
        <v>0</v>
      </c>
      <c r="AJ1084" s="106">
        <f t="shared" si="448"/>
        <v>0</v>
      </c>
      <c r="AK1084" s="106">
        <f t="shared" si="460"/>
        <v>5.2499999999999995E-3</v>
      </c>
      <c r="AL1084" s="107">
        <f t="shared" si="449"/>
        <v>4.4887500000000005</v>
      </c>
    </row>
    <row r="1085" spans="1:38" ht="12.75">
      <c r="A1085" s="89">
        <v>34</v>
      </c>
      <c r="B1085" s="89">
        <v>67</v>
      </c>
      <c r="C1085" s="96">
        <v>0.28000000000000003</v>
      </c>
      <c r="D1085" s="96">
        <v>0.31</v>
      </c>
      <c r="E1085" s="97">
        <v>2.86</v>
      </c>
      <c r="F1085" s="102">
        <f t="shared" si="451"/>
        <v>0.19547892698523603</v>
      </c>
      <c r="G1085" s="89">
        <v>17</v>
      </c>
      <c r="H1085" s="103">
        <f t="shared" si="436"/>
        <v>29.333333333333332</v>
      </c>
      <c r="I1085" s="103">
        <f t="shared" si="437"/>
        <v>0.7003125</v>
      </c>
      <c r="J1085" s="89" t="s">
        <v>77</v>
      </c>
      <c r="K1085" s="89">
        <v>2</v>
      </c>
      <c r="L1085" s="105">
        <f t="shared" si="458"/>
        <v>2.4900000000000002</v>
      </c>
      <c r="M1085" s="89">
        <v>2.4900000000000002</v>
      </c>
      <c r="X1085" s="106">
        <f t="shared" si="459"/>
        <v>5.786760000000001E-3</v>
      </c>
      <c r="Y1085" s="106">
        <f t="shared" si="438"/>
        <v>4.6687500000000002E-3</v>
      </c>
      <c r="Z1085" s="106">
        <f t="shared" si="439"/>
        <v>0</v>
      </c>
      <c r="AA1085" s="106">
        <f t="shared" si="440"/>
        <v>0</v>
      </c>
      <c r="AB1085" s="106">
        <f t="shared" si="441"/>
        <v>0</v>
      </c>
      <c r="AC1085" s="106">
        <f t="shared" si="442"/>
        <v>0</v>
      </c>
      <c r="AD1085" s="106">
        <f t="shared" si="443"/>
        <v>0</v>
      </c>
      <c r="AE1085" s="106">
        <f t="shared" si="444"/>
        <v>0</v>
      </c>
      <c r="AF1085" s="172">
        <f t="shared" si="450"/>
        <v>4.6687500000000002E-3</v>
      </c>
      <c r="AG1085" s="106">
        <f t="shared" si="445"/>
        <v>0</v>
      </c>
      <c r="AH1085" s="106">
        <f t="shared" si="446"/>
        <v>0</v>
      </c>
      <c r="AI1085" s="106">
        <f t="shared" si="447"/>
        <v>0</v>
      </c>
      <c r="AJ1085" s="106">
        <f t="shared" si="448"/>
        <v>0</v>
      </c>
      <c r="AK1085" s="106">
        <f t="shared" si="460"/>
        <v>4.6687500000000002E-3</v>
      </c>
      <c r="AL1085" s="107">
        <f t="shared" si="449"/>
        <v>4.4399812500000007</v>
      </c>
    </row>
    <row r="1086" spans="1:38" ht="12.75">
      <c r="A1086" s="89">
        <v>34</v>
      </c>
      <c r="B1086" s="89">
        <v>67</v>
      </c>
      <c r="C1086" s="96">
        <v>0.28000000000000003</v>
      </c>
      <c r="D1086" s="96">
        <v>0.31</v>
      </c>
      <c r="E1086" s="97">
        <v>2.86</v>
      </c>
      <c r="F1086" s="102">
        <f t="shared" si="451"/>
        <v>0.19547892698523603</v>
      </c>
      <c r="G1086" s="89">
        <v>17</v>
      </c>
      <c r="H1086" s="103">
        <f t="shared" si="436"/>
        <v>29.333333333333332</v>
      </c>
      <c r="I1086" s="103">
        <f t="shared" si="437"/>
        <v>0.76218750000000002</v>
      </c>
      <c r="J1086" s="89" t="s">
        <v>77</v>
      </c>
      <c r="K1086" s="89">
        <v>3</v>
      </c>
      <c r="L1086" s="105">
        <f t="shared" si="458"/>
        <v>2.71</v>
      </c>
      <c r="M1086" s="89">
        <v>2.71</v>
      </c>
      <c r="X1086" s="106">
        <f t="shared" si="459"/>
        <v>6.2980400000000004E-3</v>
      </c>
      <c r="Y1086" s="106">
        <f t="shared" si="438"/>
        <v>5.0812499999999998E-3</v>
      </c>
      <c r="Z1086" s="106">
        <f t="shared" si="439"/>
        <v>0</v>
      </c>
      <c r="AA1086" s="106">
        <f t="shared" si="440"/>
        <v>0</v>
      </c>
      <c r="AB1086" s="106">
        <f t="shared" si="441"/>
        <v>0</v>
      </c>
      <c r="AC1086" s="106">
        <f t="shared" si="442"/>
        <v>0</v>
      </c>
      <c r="AD1086" s="106">
        <f t="shared" si="443"/>
        <v>0</v>
      </c>
      <c r="AE1086" s="106">
        <f t="shared" si="444"/>
        <v>0</v>
      </c>
      <c r="AF1086" s="172">
        <f t="shared" si="450"/>
        <v>5.0812499999999998E-3</v>
      </c>
      <c r="AG1086" s="106">
        <f t="shared" si="445"/>
        <v>0</v>
      </c>
      <c r="AH1086" s="106">
        <f t="shared" si="446"/>
        <v>0</v>
      </c>
      <c r="AI1086" s="106">
        <f t="shared" si="447"/>
        <v>0</v>
      </c>
      <c r="AJ1086" s="106">
        <f t="shared" si="448"/>
        <v>0</v>
      </c>
      <c r="AK1086" s="106">
        <f t="shared" si="460"/>
        <v>5.0812499999999998E-3</v>
      </c>
      <c r="AL1086" s="107">
        <f t="shared" si="449"/>
        <v>4.8322687499999999</v>
      </c>
    </row>
    <row r="1087" spans="1:38" ht="12.75">
      <c r="A1087" s="89">
        <v>34</v>
      </c>
      <c r="B1087" s="89">
        <v>67</v>
      </c>
      <c r="C1087" s="96">
        <v>0.28000000000000003</v>
      </c>
      <c r="D1087" s="96">
        <v>0.31</v>
      </c>
      <c r="E1087" s="97">
        <v>2.86</v>
      </c>
      <c r="F1087" s="102">
        <f t="shared" si="451"/>
        <v>0.19547892698523603</v>
      </c>
      <c r="G1087" s="89">
        <v>17</v>
      </c>
      <c r="H1087" s="103">
        <f t="shared" si="436"/>
        <v>29.333333333333332</v>
      </c>
      <c r="I1087" s="103">
        <f t="shared" si="437"/>
        <v>0.75937500000000002</v>
      </c>
      <c r="J1087" s="89" t="s">
        <v>77</v>
      </c>
      <c r="K1087" s="89">
        <v>4</v>
      </c>
      <c r="L1087" s="105">
        <f t="shared" si="458"/>
        <v>2.7</v>
      </c>
      <c r="M1087" s="89">
        <v>2.7</v>
      </c>
      <c r="X1087" s="106">
        <f t="shared" si="459"/>
        <v>6.2748000000000005E-3</v>
      </c>
      <c r="Y1087" s="106">
        <f t="shared" si="438"/>
        <v>5.0625000000000002E-3</v>
      </c>
      <c r="Z1087" s="106">
        <f t="shared" si="439"/>
        <v>0</v>
      </c>
      <c r="AA1087" s="106">
        <f t="shared" si="440"/>
        <v>0</v>
      </c>
      <c r="AB1087" s="106">
        <f t="shared" si="441"/>
        <v>0</v>
      </c>
      <c r="AC1087" s="106">
        <f t="shared" si="442"/>
        <v>0</v>
      </c>
      <c r="AD1087" s="106">
        <f t="shared" si="443"/>
        <v>0</v>
      </c>
      <c r="AE1087" s="106">
        <f t="shared" si="444"/>
        <v>0</v>
      </c>
      <c r="AF1087" s="172">
        <f t="shared" si="450"/>
        <v>5.0625000000000002E-3</v>
      </c>
      <c r="AG1087" s="106">
        <f t="shared" si="445"/>
        <v>0</v>
      </c>
      <c r="AH1087" s="106">
        <f t="shared" si="446"/>
        <v>0</v>
      </c>
      <c r="AI1087" s="106">
        <f t="shared" si="447"/>
        <v>0</v>
      </c>
      <c r="AJ1087" s="106">
        <f t="shared" si="448"/>
        <v>0</v>
      </c>
      <c r="AK1087" s="106">
        <f t="shared" si="460"/>
        <v>5.0625000000000002E-3</v>
      </c>
      <c r="AL1087" s="107">
        <f t="shared" si="449"/>
        <v>4.8144375000000004</v>
      </c>
    </row>
    <row r="1088" spans="1:38" ht="12.75">
      <c r="A1088" s="89">
        <v>34</v>
      </c>
      <c r="B1088" s="89">
        <v>67</v>
      </c>
      <c r="C1088" s="96">
        <v>0.28000000000000003</v>
      </c>
      <c r="D1088" s="96">
        <v>0.31</v>
      </c>
      <c r="E1088" s="97">
        <v>2.86</v>
      </c>
      <c r="F1088" s="102">
        <f t="shared" si="451"/>
        <v>0.19547892698523603</v>
      </c>
      <c r="G1088" s="89">
        <v>17</v>
      </c>
      <c r="H1088" s="103">
        <f t="shared" si="436"/>
        <v>29.333333333333332</v>
      </c>
      <c r="I1088" s="103">
        <f t="shared" si="437"/>
        <v>0.76500000000000001</v>
      </c>
      <c r="J1088" s="89" t="s">
        <v>77</v>
      </c>
      <c r="K1088" s="89">
        <v>5</v>
      </c>
      <c r="L1088" s="105">
        <f t="shared" si="458"/>
        <v>2.72</v>
      </c>
      <c r="O1088" s="89">
        <v>2.72</v>
      </c>
      <c r="X1088" s="106">
        <f t="shared" si="459"/>
        <v>6.3212800000000012E-3</v>
      </c>
      <c r="Y1088" s="106">
        <f t="shared" si="438"/>
        <v>0</v>
      </c>
      <c r="Z1088" s="106">
        <f t="shared" si="439"/>
        <v>0</v>
      </c>
      <c r="AA1088" s="106">
        <f t="shared" si="440"/>
        <v>5.1000000000000004E-3</v>
      </c>
      <c r="AB1088" s="106">
        <f t="shared" si="441"/>
        <v>0</v>
      </c>
      <c r="AC1088" s="106">
        <f t="shared" si="442"/>
        <v>0</v>
      </c>
      <c r="AD1088" s="106">
        <f t="shared" si="443"/>
        <v>0</v>
      </c>
      <c r="AE1088" s="106">
        <f t="shared" si="444"/>
        <v>0</v>
      </c>
      <c r="AF1088" s="172">
        <f t="shared" si="450"/>
        <v>5.1000000000000004E-3</v>
      </c>
      <c r="AG1088" s="106">
        <f t="shared" si="445"/>
        <v>0</v>
      </c>
      <c r="AH1088" s="106">
        <f t="shared" si="446"/>
        <v>0</v>
      </c>
      <c r="AI1088" s="106">
        <f t="shared" si="447"/>
        <v>0</v>
      </c>
      <c r="AJ1088" s="106">
        <f t="shared" si="448"/>
        <v>0</v>
      </c>
      <c r="AK1088" s="106">
        <f t="shared" si="460"/>
        <v>5.1000000000000004E-3</v>
      </c>
      <c r="AL1088" s="107">
        <f t="shared" si="449"/>
        <v>4.3605000000000009</v>
      </c>
    </row>
    <row r="1089" spans="1:38" ht="12.75">
      <c r="A1089" s="89">
        <v>34</v>
      </c>
      <c r="B1089" s="89">
        <v>67</v>
      </c>
      <c r="C1089" s="96">
        <v>0.28000000000000003</v>
      </c>
      <c r="D1089" s="96">
        <v>0.31</v>
      </c>
      <c r="E1089" s="97">
        <v>2.86</v>
      </c>
      <c r="F1089" s="102">
        <f t="shared" si="451"/>
        <v>0.19547892698523603</v>
      </c>
      <c r="G1089" s="89">
        <v>17</v>
      </c>
      <c r="H1089" s="103">
        <f t="shared" si="436"/>
        <v>29.333333333333332</v>
      </c>
      <c r="I1089" s="103">
        <f t="shared" si="437"/>
        <v>1.0499999999999998</v>
      </c>
      <c r="J1089" s="89" t="s">
        <v>78</v>
      </c>
      <c r="K1089" s="89">
        <v>1</v>
      </c>
      <c r="L1089" s="105">
        <f t="shared" si="458"/>
        <v>2.8</v>
      </c>
      <c r="M1089" s="89">
        <v>2.8</v>
      </c>
      <c r="X1089" s="106">
        <f t="shared" si="459"/>
        <v>7.8623999999999986E-3</v>
      </c>
      <c r="Y1089" s="106">
        <f t="shared" si="438"/>
        <v>6.9999999999999993E-3</v>
      </c>
      <c r="Z1089" s="106">
        <f t="shared" si="439"/>
        <v>0</v>
      </c>
      <c r="AA1089" s="106">
        <f t="shared" si="440"/>
        <v>0</v>
      </c>
      <c r="AB1089" s="106">
        <f t="shared" si="441"/>
        <v>0</v>
      </c>
      <c r="AC1089" s="106">
        <f t="shared" si="442"/>
        <v>0</v>
      </c>
      <c r="AD1089" s="106">
        <f t="shared" si="443"/>
        <v>0</v>
      </c>
      <c r="AE1089" s="106">
        <f t="shared" si="444"/>
        <v>0</v>
      </c>
      <c r="AF1089" s="172">
        <f t="shared" si="450"/>
        <v>6.9999999999999993E-3</v>
      </c>
      <c r="AG1089" s="106">
        <f t="shared" si="445"/>
        <v>0</v>
      </c>
      <c r="AH1089" s="106">
        <f t="shared" si="446"/>
        <v>0</v>
      </c>
      <c r="AI1089" s="106">
        <f t="shared" si="447"/>
        <v>0</v>
      </c>
      <c r="AJ1089" s="106">
        <f t="shared" si="448"/>
        <v>0</v>
      </c>
      <c r="AK1089" s="106">
        <f t="shared" si="460"/>
        <v>6.9999999999999993E-3</v>
      </c>
      <c r="AL1089" s="107">
        <f t="shared" si="449"/>
        <v>6.7409999999999988</v>
      </c>
    </row>
    <row r="1090" spans="1:38" ht="12.75">
      <c r="A1090" s="89">
        <v>34</v>
      </c>
      <c r="B1090" s="89">
        <v>67</v>
      </c>
      <c r="C1090" s="96">
        <v>0.28000000000000003</v>
      </c>
      <c r="D1090" s="96">
        <v>0.31</v>
      </c>
      <c r="E1090" s="97">
        <v>2.86</v>
      </c>
      <c r="F1090" s="102">
        <f t="shared" si="451"/>
        <v>0.19547892698523603</v>
      </c>
      <c r="G1090" s="89">
        <v>17</v>
      </c>
      <c r="H1090" s="103">
        <f t="shared" si="436"/>
        <v>29.333333333333332</v>
      </c>
      <c r="I1090" s="103">
        <f t="shared" si="437"/>
        <v>1.0499999999999998</v>
      </c>
      <c r="J1090" s="89" t="s">
        <v>78</v>
      </c>
      <c r="K1090" s="89">
        <v>2</v>
      </c>
      <c r="L1090" s="105">
        <f t="shared" si="458"/>
        <v>2.8</v>
      </c>
      <c r="M1090" s="89">
        <v>2.8</v>
      </c>
      <c r="X1090" s="106">
        <f t="shared" si="459"/>
        <v>7.8623999999999986E-3</v>
      </c>
      <c r="Y1090" s="106">
        <f t="shared" si="438"/>
        <v>6.9999999999999993E-3</v>
      </c>
      <c r="Z1090" s="106">
        <f t="shared" si="439"/>
        <v>0</v>
      </c>
      <c r="AA1090" s="106">
        <f t="shared" si="440"/>
        <v>0</v>
      </c>
      <c r="AB1090" s="106">
        <f t="shared" si="441"/>
        <v>0</v>
      </c>
      <c r="AC1090" s="106">
        <f t="shared" si="442"/>
        <v>0</v>
      </c>
      <c r="AD1090" s="106">
        <f t="shared" si="443"/>
        <v>0</v>
      </c>
      <c r="AE1090" s="106">
        <f t="shared" si="444"/>
        <v>0</v>
      </c>
      <c r="AF1090" s="172">
        <f t="shared" si="450"/>
        <v>6.9999999999999993E-3</v>
      </c>
      <c r="AG1090" s="106">
        <f t="shared" si="445"/>
        <v>0</v>
      </c>
      <c r="AH1090" s="106">
        <f t="shared" si="446"/>
        <v>0</v>
      </c>
      <c r="AI1090" s="106">
        <f t="shared" si="447"/>
        <v>0</v>
      </c>
      <c r="AJ1090" s="106">
        <f t="shared" si="448"/>
        <v>0</v>
      </c>
      <c r="AK1090" s="106">
        <f t="shared" si="460"/>
        <v>6.9999999999999993E-3</v>
      </c>
      <c r="AL1090" s="107">
        <f t="shared" si="449"/>
        <v>6.7409999999999988</v>
      </c>
    </row>
    <row r="1091" spans="1:38" ht="12.75">
      <c r="A1091" s="89">
        <v>34</v>
      </c>
      <c r="B1091" s="89">
        <v>67</v>
      </c>
      <c r="C1091" s="96">
        <v>0.28000000000000003</v>
      </c>
      <c r="D1091" s="96">
        <v>0.31</v>
      </c>
      <c r="E1091" s="97">
        <v>2.86</v>
      </c>
      <c r="F1091" s="102">
        <f t="shared" si="451"/>
        <v>0.19547892698523603</v>
      </c>
      <c r="G1091" s="89">
        <v>17</v>
      </c>
      <c r="H1091" s="103">
        <f t="shared" ref="H1091:H1154" si="461">SUM(G1091,loadTime)/60*costMilling</f>
        <v>29.333333333333332</v>
      </c>
      <c r="I1091" s="103">
        <f t="shared" ref="I1091:I1154" si="462">AF1091*KDCost</f>
        <v>1.0499999999999998</v>
      </c>
      <c r="J1091" s="89" t="s">
        <v>78</v>
      </c>
      <c r="K1091" s="89">
        <v>3</v>
      </c>
      <c r="L1091" s="105">
        <f t="shared" si="458"/>
        <v>2.8</v>
      </c>
      <c r="M1091" s="89">
        <v>2.8</v>
      </c>
      <c r="X1091" s="106">
        <f t="shared" si="459"/>
        <v>7.8623999999999986E-3</v>
      </c>
      <c r="Y1091" s="106">
        <f t="shared" ref="Y1091:Y1154" si="463">M1091*VLOOKUP($J1091,dimension,4,FALSE)*VLOOKUP($J1091,dimension,5,FALSE)</f>
        <v>6.9999999999999993E-3</v>
      </c>
      <c r="Z1091" s="106">
        <f t="shared" ref="Z1091:Z1154" si="464">N1091*VLOOKUP($J1091,dimension,4,FALSE)*VLOOKUP($J1091,dimension,5,FALSE)</f>
        <v>0</v>
      </c>
      <c r="AA1091" s="106">
        <f t="shared" ref="AA1091:AA1154" si="465">O1091*VLOOKUP($J1091,dimension,4,FALSE)*VLOOKUP($J1091,dimension,5,FALSE)</f>
        <v>0</v>
      </c>
      <c r="AB1091" s="106">
        <f t="shared" ref="AB1091:AB1154" si="466">P1091*VLOOKUP($J1091,dimension,4,FALSE)*VLOOKUP($J1091,dimension,5,FALSE)</f>
        <v>0</v>
      </c>
      <c r="AC1091" s="106">
        <f t="shared" ref="AC1091:AC1154" si="467">U1091*VLOOKUP($J1091,dimension,4,FALSE)*VLOOKUP($J1091,dimension,5,FALSE)</f>
        <v>0</v>
      </c>
      <c r="AD1091" s="106">
        <f t="shared" ref="AD1091:AD1154" si="468">V1091*VLOOKUP($J1091,dimension,4,FALSE)*VLOOKUP($J1091,dimension,5,FALSE)</f>
        <v>0</v>
      </c>
      <c r="AE1091" s="106">
        <f t="shared" ref="AE1091:AE1154" si="469">IF(J1091="Fillets",K1091*VLOOKUP(J1091,dimension,4,FALSE)*VLOOKUP(J1091,dimension,5,FALSE),0)*L1091</f>
        <v>0</v>
      </c>
      <c r="AF1091" s="172">
        <f t="shared" si="450"/>
        <v>6.9999999999999993E-3</v>
      </c>
      <c r="AG1091" s="106">
        <f t="shared" ref="AG1091:AG1154" si="470">Q1091*VLOOKUP($J1091,dimension,4,FALSE)*VLOOKUP($J1091,dimension,5,FALSE)</f>
        <v>0</v>
      </c>
      <c r="AH1091" s="106">
        <f t="shared" ref="AH1091:AH1154" si="471">R1091*VLOOKUP($J1091,dimension,4,FALSE)*VLOOKUP($J1091,dimension,5,FALSE)</f>
        <v>0</v>
      </c>
      <c r="AI1091" s="106">
        <f t="shared" ref="AI1091:AI1154" si="472">S1091*VLOOKUP($J1091,dimension,4,FALSE)*VLOOKUP($J1091,dimension,5,FALSE)</f>
        <v>0</v>
      </c>
      <c r="AJ1091" s="106">
        <f t="shared" ref="AJ1091:AJ1154" si="473">T1091*VLOOKUP($J1091,dimension,4,FALSE)*VLOOKUP($J1091,dimension,5,FALSE)</f>
        <v>0</v>
      </c>
      <c r="AK1091" s="106">
        <f t="shared" si="460"/>
        <v>6.9999999999999993E-3</v>
      </c>
      <c r="AL1091" s="107">
        <f t="shared" ref="AL1091:AL1154" si="474">IF(J1091="Fillets",AK1091*priceFillets,IF(J1091="4 x 1",(M1091*priceSelect)+(N1091*priceSelect)+(O1091*priceStandard)+(P1091*priceHigh)+(U1091*priceShortClear)+(V1091*priceLongClear),IF(J1091="3 x 1",(M1091*priceSelect3)+(N1091*priceSelect3)+(O1091*priceStandard3)+(P1091*priceHigh3)+(U1091*priceShortClear3)+(V1091*priceLongClear3),IF(J1091="2 x 2",(M1091*priceSelect2)+(N1091*priceSelect2)+(O1091*priceStandard2)+(P1091*priceHigh2)+(U1091*priceShortClear2)+(V1091*priceLongClear2),IF(J1091="2 x 2",(M1091*priceSelect2)+(N1091*priceSelect2)+(O1091*priceStandard2)+(P1091*priceHigh2)+(U1091*priceShortClear2)+(V1091*priceLongClear2),(M1091*priceSelect6)+(N1091*priceSelect6)+(O1091*priceStandard6)+(P1091*priceHigh6)+(U1091*priceShortClear6)+(V1091*priceLongClear6))))))</f>
        <v>6.7409999999999988</v>
      </c>
    </row>
    <row r="1092" spans="1:38" ht="12.75">
      <c r="A1092" s="89">
        <v>34</v>
      </c>
      <c r="B1092" s="89">
        <v>67</v>
      </c>
      <c r="C1092" s="96">
        <v>0.28000000000000003</v>
      </c>
      <c r="D1092" s="96">
        <v>0.31</v>
      </c>
      <c r="E1092" s="97">
        <v>2.86</v>
      </c>
      <c r="F1092" s="102">
        <f t="shared" si="451"/>
        <v>0.19547892698523603</v>
      </c>
      <c r="G1092" s="89">
        <v>17</v>
      </c>
      <c r="H1092" s="103">
        <f t="shared" si="461"/>
        <v>29.333333333333332</v>
      </c>
      <c r="I1092" s="103">
        <f t="shared" si="462"/>
        <v>1.0499999999999998</v>
      </c>
      <c r="J1092" s="89" t="s">
        <v>78</v>
      </c>
      <c r="K1092" s="89">
        <v>4</v>
      </c>
      <c r="L1092" s="105">
        <f t="shared" si="458"/>
        <v>2.8</v>
      </c>
      <c r="M1092" s="89">
        <v>2.8</v>
      </c>
      <c r="X1092" s="106">
        <f t="shared" si="459"/>
        <v>7.8623999999999986E-3</v>
      </c>
      <c r="Y1092" s="106">
        <f t="shared" si="463"/>
        <v>6.9999999999999993E-3</v>
      </c>
      <c r="Z1092" s="106">
        <f t="shared" si="464"/>
        <v>0</v>
      </c>
      <c r="AA1092" s="106">
        <f t="shared" si="465"/>
        <v>0</v>
      </c>
      <c r="AB1092" s="106">
        <f t="shared" si="466"/>
        <v>0</v>
      </c>
      <c r="AC1092" s="106">
        <f t="shared" si="467"/>
        <v>0</v>
      </c>
      <c r="AD1092" s="106">
        <f t="shared" si="468"/>
        <v>0</v>
      </c>
      <c r="AE1092" s="106">
        <f t="shared" si="469"/>
        <v>0</v>
      </c>
      <c r="AF1092" s="172">
        <f t="shared" ref="AF1092:AF1155" si="475">SUM(Y1092:AE1092)</f>
        <v>6.9999999999999993E-3</v>
      </c>
      <c r="AG1092" s="106">
        <f t="shared" si="470"/>
        <v>0</v>
      </c>
      <c r="AH1092" s="106">
        <f t="shared" si="471"/>
        <v>0</v>
      </c>
      <c r="AI1092" s="106">
        <f t="shared" si="472"/>
        <v>0</v>
      </c>
      <c r="AJ1092" s="106">
        <f t="shared" si="473"/>
        <v>0</v>
      </c>
      <c r="AK1092" s="106">
        <f t="shared" si="460"/>
        <v>6.9999999999999993E-3</v>
      </c>
      <c r="AL1092" s="107">
        <f t="shared" si="474"/>
        <v>6.7409999999999988</v>
      </c>
    </row>
    <row r="1093" spans="1:38" ht="12.75">
      <c r="A1093" s="89">
        <v>34</v>
      </c>
      <c r="B1093" s="89">
        <v>67</v>
      </c>
      <c r="C1093" s="96">
        <v>0.28000000000000003</v>
      </c>
      <c r="D1093" s="96">
        <v>0.31</v>
      </c>
      <c r="E1093" s="97">
        <v>2.86</v>
      </c>
      <c r="F1093" s="102">
        <f t="shared" si="451"/>
        <v>0.19547892698523603</v>
      </c>
      <c r="G1093" s="89">
        <v>17</v>
      </c>
      <c r="H1093" s="103">
        <f t="shared" si="461"/>
        <v>29.333333333333332</v>
      </c>
      <c r="I1093" s="103">
        <f t="shared" si="462"/>
        <v>0</v>
      </c>
      <c r="J1093" s="89" t="s">
        <v>79</v>
      </c>
      <c r="K1093" s="89">
        <v>0</v>
      </c>
      <c r="L1093" s="97">
        <v>2.86</v>
      </c>
      <c r="X1093" s="106">
        <f>L1093*VLOOKUP(J1093,dimension,2,FALSE)*VLOOKUP(J1093,dimension,3,FALSE)*K1093</f>
        <v>0</v>
      </c>
      <c r="Y1093" s="106">
        <f t="shared" si="463"/>
        <v>0</v>
      </c>
      <c r="Z1093" s="106">
        <f t="shared" si="464"/>
        <v>0</v>
      </c>
      <c r="AA1093" s="106">
        <f t="shared" si="465"/>
        <v>0</v>
      </c>
      <c r="AB1093" s="106">
        <f t="shared" si="466"/>
        <v>0</v>
      </c>
      <c r="AC1093" s="106">
        <f t="shared" si="467"/>
        <v>0</v>
      </c>
      <c r="AD1093" s="106">
        <f t="shared" si="468"/>
        <v>0</v>
      </c>
      <c r="AE1093" s="106">
        <f t="shared" si="469"/>
        <v>0</v>
      </c>
      <c r="AF1093" s="172">
        <f t="shared" si="475"/>
        <v>0</v>
      </c>
      <c r="AG1093" s="106">
        <f t="shared" si="470"/>
        <v>0</v>
      </c>
      <c r="AH1093" s="106">
        <f t="shared" si="471"/>
        <v>0</v>
      </c>
      <c r="AI1093" s="106">
        <f t="shared" si="472"/>
        <v>0</v>
      </c>
      <c r="AJ1093" s="106">
        <f t="shared" si="473"/>
        <v>0</v>
      </c>
      <c r="AK1093" s="106">
        <f>L1093*VLOOKUP(J1093,dimension,4,FALSE)*VLOOKUP(J1093,dimension,5,FALSE)*K1093</f>
        <v>0</v>
      </c>
      <c r="AL1093" s="107">
        <f t="shared" si="474"/>
        <v>0</v>
      </c>
    </row>
    <row r="1094" spans="1:38" ht="12.75">
      <c r="A1094" s="89">
        <v>35</v>
      </c>
      <c r="B1094" s="89">
        <v>68</v>
      </c>
      <c r="C1094" s="96">
        <v>0.34</v>
      </c>
      <c r="D1094" s="96">
        <v>0.36</v>
      </c>
      <c r="E1094" s="97">
        <v>3.25</v>
      </c>
      <c r="F1094" s="102">
        <f t="shared" si="451"/>
        <v>0.31268664380260902</v>
      </c>
      <c r="G1094" s="89">
        <v>24.75</v>
      </c>
      <c r="H1094" s="103">
        <f t="shared" si="461"/>
        <v>39.666666666666671</v>
      </c>
      <c r="I1094" s="103">
        <f t="shared" si="462"/>
        <v>1.0762500000000002</v>
      </c>
      <c r="J1094" s="89" t="s">
        <v>74</v>
      </c>
      <c r="K1094" s="89">
        <v>1</v>
      </c>
      <c r="L1094" s="105">
        <f t="shared" ref="L1094:L1110" si="476">SUM(M1094:V1094)</f>
        <v>3.06</v>
      </c>
      <c r="O1094" s="89">
        <v>2.87</v>
      </c>
      <c r="R1094" s="89">
        <v>0.19</v>
      </c>
      <c r="X1094" s="106">
        <f t="shared" ref="X1094:X1110" si="477">L1094*VLOOKUP(J1094,dimension,2,FALSE)*VLOOKUP(J1094,dimension,3,FALSE)</f>
        <v>9.4248000000000005E-3</v>
      </c>
      <c r="Y1094" s="106">
        <f t="shared" si="463"/>
        <v>0</v>
      </c>
      <c r="Z1094" s="106">
        <f t="shared" si="464"/>
        <v>0</v>
      </c>
      <c r="AA1094" s="106">
        <f t="shared" si="465"/>
        <v>7.1750000000000008E-3</v>
      </c>
      <c r="AB1094" s="106">
        <f t="shared" si="466"/>
        <v>0</v>
      </c>
      <c r="AC1094" s="106">
        <f t="shared" si="467"/>
        <v>0</v>
      </c>
      <c r="AD1094" s="106">
        <f t="shared" si="468"/>
        <v>0</v>
      </c>
      <c r="AE1094" s="106">
        <f t="shared" si="469"/>
        <v>0</v>
      </c>
      <c r="AF1094" s="172">
        <f t="shared" si="475"/>
        <v>7.1750000000000008E-3</v>
      </c>
      <c r="AG1094" s="106">
        <f t="shared" si="470"/>
        <v>0</v>
      </c>
      <c r="AH1094" s="106">
        <f t="shared" si="471"/>
        <v>4.7500000000000011E-4</v>
      </c>
      <c r="AI1094" s="106">
        <f t="shared" si="472"/>
        <v>0</v>
      </c>
      <c r="AJ1094" s="106">
        <f t="shared" si="473"/>
        <v>0</v>
      </c>
      <c r="AK1094" s="106">
        <f t="shared" ref="AK1094:AK1110" si="478">L1094*VLOOKUP(J1094,dimension,4,FALSE)*VLOOKUP(J1094,dimension,5,FALSE)</f>
        <v>7.6500000000000014E-3</v>
      </c>
      <c r="AL1094" s="107">
        <f t="shared" si="474"/>
        <v>6.1346250000000007</v>
      </c>
    </row>
    <row r="1095" spans="1:38" ht="12.75">
      <c r="A1095" s="89">
        <v>35</v>
      </c>
      <c r="B1095" s="89">
        <v>68</v>
      </c>
      <c r="C1095" s="96">
        <v>0.34</v>
      </c>
      <c r="D1095" s="96">
        <v>0.36</v>
      </c>
      <c r="E1095" s="97">
        <v>3.25</v>
      </c>
      <c r="F1095" s="102">
        <f t="shared" si="451"/>
        <v>0.31268664380260902</v>
      </c>
      <c r="G1095" s="89">
        <v>24.75</v>
      </c>
      <c r="H1095" s="103">
        <f t="shared" si="461"/>
        <v>39.666666666666671</v>
      </c>
      <c r="I1095" s="103">
        <f t="shared" si="462"/>
        <v>1.1325000000000001</v>
      </c>
      <c r="J1095" s="89" t="s">
        <v>74</v>
      </c>
      <c r="K1095" s="89">
        <v>2</v>
      </c>
      <c r="L1095" s="105">
        <f t="shared" si="476"/>
        <v>3.25</v>
      </c>
      <c r="M1095" s="89">
        <v>2.5499999999999998</v>
      </c>
      <c r="R1095" s="89">
        <v>0.23</v>
      </c>
      <c r="U1095" s="89">
        <v>0.47</v>
      </c>
      <c r="X1095" s="106">
        <f t="shared" si="477"/>
        <v>1.001E-2</v>
      </c>
      <c r="Y1095" s="106">
        <f t="shared" si="463"/>
        <v>6.3750000000000005E-3</v>
      </c>
      <c r="Z1095" s="106">
        <f t="shared" si="464"/>
        <v>0</v>
      </c>
      <c r="AA1095" s="106">
        <f t="shared" si="465"/>
        <v>0</v>
      </c>
      <c r="AB1095" s="106">
        <f t="shared" si="466"/>
        <v>0</v>
      </c>
      <c r="AC1095" s="106">
        <f t="shared" si="467"/>
        <v>1.175E-3</v>
      </c>
      <c r="AD1095" s="106">
        <f t="shared" si="468"/>
        <v>0</v>
      </c>
      <c r="AE1095" s="106">
        <f t="shared" si="469"/>
        <v>0</v>
      </c>
      <c r="AF1095" s="172">
        <f t="shared" si="475"/>
        <v>7.5500000000000003E-3</v>
      </c>
      <c r="AG1095" s="106">
        <f t="shared" si="470"/>
        <v>0</v>
      </c>
      <c r="AH1095" s="106">
        <f t="shared" si="471"/>
        <v>5.750000000000001E-4</v>
      </c>
      <c r="AI1095" s="106">
        <f t="shared" si="472"/>
        <v>0</v>
      </c>
      <c r="AJ1095" s="106">
        <f t="shared" si="473"/>
        <v>0</v>
      </c>
      <c r="AK1095" s="106">
        <f t="shared" si="478"/>
        <v>8.1250000000000003E-3</v>
      </c>
      <c r="AL1095" s="107">
        <f t="shared" si="474"/>
        <v>6.9322499999999989</v>
      </c>
    </row>
    <row r="1096" spans="1:38" ht="12.75">
      <c r="A1096" s="89">
        <v>35</v>
      </c>
      <c r="B1096" s="89">
        <v>68</v>
      </c>
      <c r="C1096" s="96">
        <v>0.34</v>
      </c>
      <c r="D1096" s="96">
        <v>0.36</v>
      </c>
      <c r="E1096" s="97">
        <v>3.25</v>
      </c>
      <c r="F1096" s="102">
        <f t="shared" si="451"/>
        <v>0.31268664380260902</v>
      </c>
      <c r="G1096" s="89">
        <v>24.75</v>
      </c>
      <c r="H1096" s="103">
        <f t="shared" si="461"/>
        <v>39.666666666666671</v>
      </c>
      <c r="I1096" s="103">
        <f t="shared" si="462"/>
        <v>1.21875</v>
      </c>
      <c r="J1096" s="89" t="s">
        <v>74</v>
      </c>
      <c r="K1096" s="89">
        <v>3</v>
      </c>
      <c r="L1096" s="105">
        <f t="shared" si="476"/>
        <v>3.25</v>
      </c>
      <c r="O1096" s="89">
        <v>3.25</v>
      </c>
      <c r="X1096" s="106">
        <f t="shared" si="477"/>
        <v>1.001E-2</v>
      </c>
      <c r="Y1096" s="106">
        <f t="shared" si="463"/>
        <v>0</v>
      </c>
      <c r="Z1096" s="106">
        <f t="shared" si="464"/>
        <v>0</v>
      </c>
      <c r="AA1096" s="106">
        <f t="shared" si="465"/>
        <v>8.1250000000000003E-3</v>
      </c>
      <c r="AB1096" s="106">
        <f t="shared" si="466"/>
        <v>0</v>
      </c>
      <c r="AC1096" s="106">
        <f t="shared" si="467"/>
        <v>0</v>
      </c>
      <c r="AD1096" s="106">
        <f t="shared" si="468"/>
        <v>0</v>
      </c>
      <c r="AE1096" s="106">
        <f t="shared" si="469"/>
        <v>0</v>
      </c>
      <c r="AF1096" s="172">
        <f t="shared" si="475"/>
        <v>8.1250000000000003E-3</v>
      </c>
      <c r="AG1096" s="106">
        <f t="shared" si="470"/>
        <v>0</v>
      </c>
      <c r="AH1096" s="106">
        <f t="shared" si="471"/>
        <v>0</v>
      </c>
      <c r="AI1096" s="106">
        <f t="shared" si="472"/>
        <v>0</v>
      </c>
      <c r="AJ1096" s="106">
        <f t="shared" si="473"/>
        <v>0</v>
      </c>
      <c r="AK1096" s="106">
        <f t="shared" si="478"/>
        <v>8.1250000000000003E-3</v>
      </c>
      <c r="AL1096" s="107">
        <f t="shared" si="474"/>
        <v>6.9468750000000004</v>
      </c>
    </row>
    <row r="1097" spans="1:38" ht="12.75">
      <c r="A1097" s="89">
        <v>35</v>
      </c>
      <c r="B1097" s="89">
        <v>68</v>
      </c>
      <c r="C1097" s="96">
        <v>0.34</v>
      </c>
      <c r="D1097" s="96">
        <v>0.36</v>
      </c>
      <c r="E1097" s="97">
        <v>3.25</v>
      </c>
      <c r="F1097" s="102">
        <f t="shared" si="451"/>
        <v>0.31268664380260902</v>
      </c>
      <c r="G1097" s="89">
        <v>24.75</v>
      </c>
      <c r="H1097" s="103">
        <f t="shared" si="461"/>
        <v>39.666666666666671</v>
      </c>
      <c r="I1097" s="103">
        <f t="shared" si="462"/>
        <v>1.0237500000000002</v>
      </c>
      <c r="J1097" s="89" t="s">
        <v>74</v>
      </c>
      <c r="K1097" s="89">
        <v>4</v>
      </c>
      <c r="L1097" s="105">
        <f t="shared" si="476"/>
        <v>3.25</v>
      </c>
      <c r="M1097" s="89">
        <v>1.96</v>
      </c>
      <c r="Q1097" s="89">
        <v>0.52</v>
      </c>
      <c r="V1097" s="89">
        <v>0.77</v>
      </c>
      <c r="X1097" s="106">
        <f t="shared" si="477"/>
        <v>1.001E-2</v>
      </c>
      <c r="Y1097" s="106">
        <f t="shared" si="463"/>
        <v>4.9000000000000007E-3</v>
      </c>
      <c r="Z1097" s="106">
        <f t="shared" si="464"/>
        <v>0</v>
      </c>
      <c r="AA1097" s="106">
        <f t="shared" si="465"/>
        <v>0</v>
      </c>
      <c r="AB1097" s="106">
        <f t="shared" si="466"/>
        <v>0</v>
      </c>
      <c r="AC1097" s="106">
        <f t="shared" si="467"/>
        <v>0</v>
      </c>
      <c r="AD1097" s="106">
        <f t="shared" si="468"/>
        <v>1.9250000000000005E-3</v>
      </c>
      <c r="AE1097" s="106">
        <f t="shared" si="469"/>
        <v>0</v>
      </c>
      <c r="AF1097" s="172">
        <f t="shared" si="475"/>
        <v>6.8250000000000012E-3</v>
      </c>
      <c r="AG1097" s="106">
        <f t="shared" si="470"/>
        <v>1.3000000000000002E-3</v>
      </c>
      <c r="AH1097" s="106">
        <f t="shared" si="471"/>
        <v>0</v>
      </c>
      <c r="AI1097" s="106">
        <f t="shared" si="472"/>
        <v>0</v>
      </c>
      <c r="AJ1097" s="106">
        <f t="shared" si="473"/>
        <v>0</v>
      </c>
      <c r="AK1097" s="106">
        <f t="shared" si="478"/>
        <v>8.1250000000000003E-3</v>
      </c>
      <c r="AL1097" s="107">
        <f t="shared" si="474"/>
        <v>6.1566749999999999</v>
      </c>
    </row>
    <row r="1098" spans="1:38" ht="12.75">
      <c r="A1098" s="89">
        <v>35</v>
      </c>
      <c r="B1098" s="89">
        <v>68</v>
      </c>
      <c r="C1098" s="96">
        <v>0.34</v>
      </c>
      <c r="D1098" s="96">
        <v>0.36</v>
      </c>
      <c r="E1098" s="97">
        <v>3.25</v>
      </c>
      <c r="F1098" s="102">
        <f t="shared" si="451"/>
        <v>0.31268664380260902</v>
      </c>
      <c r="G1098" s="89">
        <v>24.75</v>
      </c>
      <c r="H1098" s="103">
        <f t="shared" si="461"/>
        <v>39.666666666666671</v>
      </c>
      <c r="I1098" s="103">
        <f t="shared" si="462"/>
        <v>1.21875</v>
      </c>
      <c r="J1098" s="89" t="s">
        <v>74</v>
      </c>
      <c r="K1098" s="89">
        <v>5</v>
      </c>
      <c r="L1098" s="105">
        <f t="shared" si="476"/>
        <v>3.25</v>
      </c>
      <c r="M1098" s="89">
        <v>3.25</v>
      </c>
      <c r="X1098" s="106">
        <f t="shared" si="477"/>
        <v>1.001E-2</v>
      </c>
      <c r="Y1098" s="106">
        <f t="shared" si="463"/>
        <v>8.1250000000000003E-3</v>
      </c>
      <c r="Z1098" s="106">
        <f t="shared" si="464"/>
        <v>0</v>
      </c>
      <c r="AA1098" s="106">
        <f t="shared" si="465"/>
        <v>0</v>
      </c>
      <c r="AB1098" s="106">
        <f t="shared" si="466"/>
        <v>0</v>
      </c>
      <c r="AC1098" s="106">
        <f t="shared" si="467"/>
        <v>0</v>
      </c>
      <c r="AD1098" s="106">
        <f t="shared" si="468"/>
        <v>0</v>
      </c>
      <c r="AE1098" s="106">
        <f t="shared" si="469"/>
        <v>0</v>
      </c>
      <c r="AF1098" s="172">
        <f t="shared" si="475"/>
        <v>8.1250000000000003E-3</v>
      </c>
      <c r="AG1098" s="106">
        <f t="shared" si="470"/>
        <v>0</v>
      </c>
      <c r="AH1098" s="106">
        <f t="shared" si="471"/>
        <v>0</v>
      </c>
      <c r="AI1098" s="106">
        <f t="shared" si="472"/>
        <v>0</v>
      </c>
      <c r="AJ1098" s="106">
        <f t="shared" si="473"/>
        <v>0</v>
      </c>
      <c r="AK1098" s="106">
        <f t="shared" si="478"/>
        <v>8.1250000000000003E-3</v>
      </c>
      <c r="AL1098" s="107">
        <f t="shared" si="474"/>
        <v>7.824374999999999</v>
      </c>
    </row>
    <row r="1099" spans="1:38" ht="12.75">
      <c r="A1099" s="89">
        <v>35</v>
      </c>
      <c r="B1099" s="89">
        <v>68</v>
      </c>
      <c r="C1099" s="96">
        <v>0.34</v>
      </c>
      <c r="D1099" s="96">
        <v>0.36</v>
      </c>
      <c r="E1099" s="97">
        <v>3.25</v>
      </c>
      <c r="F1099" s="102">
        <f t="shared" si="451"/>
        <v>0.31268664380260902</v>
      </c>
      <c r="G1099" s="89">
        <v>24.75</v>
      </c>
      <c r="H1099" s="103">
        <f t="shared" si="461"/>
        <v>39.666666666666671</v>
      </c>
      <c r="I1099" s="103">
        <f t="shared" si="462"/>
        <v>1.1475000000000002</v>
      </c>
      <c r="J1099" s="89" t="s">
        <v>74</v>
      </c>
      <c r="K1099" s="89">
        <v>6</v>
      </c>
      <c r="L1099" s="105">
        <f t="shared" si="476"/>
        <v>3.25</v>
      </c>
      <c r="M1099" s="89">
        <v>2.56</v>
      </c>
      <c r="Q1099" s="89">
        <v>0.06</v>
      </c>
      <c r="R1099" s="89">
        <v>0.13</v>
      </c>
      <c r="U1099" s="89">
        <v>0.5</v>
      </c>
      <c r="X1099" s="106">
        <f t="shared" si="477"/>
        <v>1.001E-2</v>
      </c>
      <c r="Y1099" s="106">
        <f t="shared" si="463"/>
        <v>6.4000000000000003E-3</v>
      </c>
      <c r="Z1099" s="106">
        <f t="shared" si="464"/>
        <v>0</v>
      </c>
      <c r="AA1099" s="106">
        <f t="shared" si="465"/>
        <v>0</v>
      </c>
      <c r="AB1099" s="106">
        <f t="shared" si="466"/>
        <v>0</v>
      </c>
      <c r="AC1099" s="106">
        <f t="shared" si="467"/>
        <v>1.2500000000000002E-3</v>
      </c>
      <c r="AD1099" s="106">
        <f t="shared" si="468"/>
        <v>0</v>
      </c>
      <c r="AE1099" s="106">
        <f t="shared" si="469"/>
        <v>0</v>
      </c>
      <c r="AF1099" s="172">
        <f t="shared" si="475"/>
        <v>7.6500000000000005E-3</v>
      </c>
      <c r="AG1099" s="106">
        <f t="shared" si="470"/>
        <v>1.5000000000000001E-4</v>
      </c>
      <c r="AH1099" s="106">
        <f t="shared" si="471"/>
        <v>3.2500000000000004E-4</v>
      </c>
      <c r="AI1099" s="106">
        <f t="shared" si="472"/>
        <v>0</v>
      </c>
      <c r="AJ1099" s="106">
        <f t="shared" si="473"/>
        <v>0</v>
      </c>
      <c r="AK1099" s="106">
        <f t="shared" si="478"/>
        <v>8.1250000000000003E-3</v>
      </c>
      <c r="AL1099" s="107">
        <f t="shared" si="474"/>
        <v>7.0069499999999998</v>
      </c>
    </row>
    <row r="1100" spans="1:38" ht="12.75">
      <c r="A1100" s="89">
        <v>35</v>
      </c>
      <c r="B1100" s="89">
        <v>68</v>
      </c>
      <c r="C1100" s="96">
        <v>0.34</v>
      </c>
      <c r="D1100" s="96">
        <v>0.36</v>
      </c>
      <c r="E1100" s="97">
        <v>3.25</v>
      </c>
      <c r="F1100" s="102">
        <f t="shared" si="451"/>
        <v>0.31268664380260902</v>
      </c>
      <c r="G1100" s="89">
        <v>24.75</v>
      </c>
      <c r="H1100" s="103">
        <f t="shared" si="461"/>
        <v>39.666666666666671</v>
      </c>
      <c r="I1100" s="103">
        <f t="shared" si="462"/>
        <v>1.0237499999999999</v>
      </c>
      <c r="J1100" s="89" t="s">
        <v>74</v>
      </c>
      <c r="K1100" s="89">
        <v>7</v>
      </c>
      <c r="L1100" s="105">
        <f t="shared" si="476"/>
        <v>3.25</v>
      </c>
      <c r="O1100" s="89">
        <v>2.0299999999999998</v>
      </c>
      <c r="Q1100" s="89">
        <v>0.52</v>
      </c>
      <c r="V1100" s="89">
        <v>0.7</v>
      </c>
      <c r="X1100" s="106">
        <f t="shared" si="477"/>
        <v>1.001E-2</v>
      </c>
      <c r="Y1100" s="106">
        <f t="shared" si="463"/>
        <v>0</v>
      </c>
      <c r="Z1100" s="106">
        <f t="shared" si="464"/>
        <v>0</v>
      </c>
      <c r="AA1100" s="106">
        <f t="shared" si="465"/>
        <v>5.0749999999999997E-3</v>
      </c>
      <c r="AB1100" s="106">
        <f t="shared" si="466"/>
        <v>0</v>
      </c>
      <c r="AC1100" s="106">
        <f t="shared" si="467"/>
        <v>0</v>
      </c>
      <c r="AD1100" s="106">
        <f t="shared" si="468"/>
        <v>1.7499999999999998E-3</v>
      </c>
      <c r="AE1100" s="106">
        <f t="shared" si="469"/>
        <v>0</v>
      </c>
      <c r="AF1100" s="172">
        <f t="shared" si="475"/>
        <v>6.8249999999999995E-3</v>
      </c>
      <c r="AG1100" s="106">
        <f t="shared" si="470"/>
        <v>1.3000000000000002E-3</v>
      </c>
      <c r="AH1100" s="106">
        <f t="shared" si="471"/>
        <v>0</v>
      </c>
      <c r="AI1100" s="106">
        <f t="shared" si="472"/>
        <v>0</v>
      </c>
      <c r="AJ1100" s="106">
        <f t="shared" si="473"/>
        <v>0</v>
      </c>
      <c r="AK1100" s="106">
        <f t="shared" si="478"/>
        <v>8.1250000000000003E-3</v>
      </c>
      <c r="AL1100" s="107">
        <f t="shared" si="474"/>
        <v>5.6463749999999999</v>
      </c>
    </row>
    <row r="1101" spans="1:38" ht="12.75">
      <c r="A1101" s="89">
        <v>35</v>
      </c>
      <c r="B1101" s="89">
        <v>68</v>
      </c>
      <c r="C1101" s="96">
        <v>0.34</v>
      </c>
      <c r="D1101" s="96">
        <v>0.36</v>
      </c>
      <c r="E1101" s="97">
        <v>3.25</v>
      </c>
      <c r="F1101" s="102">
        <f t="shared" si="451"/>
        <v>0.31268664380260902</v>
      </c>
      <c r="G1101" s="89">
        <v>24.75</v>
      </c>
      <c r="H1101" s="103">
        <f t="shared" si="461"/>
        <v>39.666666666666671</v>
      </c>
      <c r="I1101" s="103">
        <f t="shared" si="462"/>
        <v>1.21875</v>
      </c>
      <c r="J1101" s="89" t="s">
        <v>74</v>
      </c>
      <c r="K1101" s="89">
        <v>8</v>
      </c>
      <c r="L1101" s="105">
        <f t="shared" si="476"/>
        <v>3.25</v>
      </c>
      <c r="M1101" s="89">
        <v>3.25</v>
      </c>
      <c r="X1101" s="106">
        <f t="shared" si="477"/>
        <v>1.001E-2</v>
      </c>
      <c r="Y1101" s="106">
        <f t="shared" si="463"/>
        <v>8.1250000000000003E-3</v>
      </c>
      <c r="Z1101" s="106">
        <f t="shared" si="464"/>
        <v>0</v>
      </c>
      <c r="AA1101" s="106">
        <f t="shared" si="465"/>
        <v>0</v>
      </c>
      <c r="AB1101" s="106">
        <f t="shared" si="466"/>
        <v>0</v>
      </c>
      <c r="AC1101" s="106">
        <f t="shared" si="467"/>
        <v>0</v>
      </c>
      <c r="AD1101" s="106">
        <f t="shared" si="468"/>
        <v>0</v>
      </c>
      <c r="AE1101" s="106">
        <f t="shared" si="469"/>
        <v>0</v>
      </c>
      <c r="AF1101" s="172">
        <f t="shared" si="475"/>
        <v>8.1250000000000003E-3</v>
      </c>
      <c r="AG1101" s="106">
        <f t="shared" si="470"/>
        <v>0</v>
      </c>
      <c r="AH1101" s="106">
        <f t="shared" si="471"/>
        <v>0</v>
      </c>
      <c r="AI1101" s="106">
        <f t="shared" si="472"/>
        <v>0</v>
      </c>
      <c r="AJ1101" s="106">
        <f t="shared" si="473"/>
        <v>0</v>
      </c>
      <c r="AK1101" s="106">
        <f t="shared" si="478"/>
        <v>8.1250000000000003E-3</v>
      </c>
      <c r="AL1101" s="107">
        <f t="shared" si="474"/>
        <v>7.824374999999999</v>
      </c>
    </row>
    <row r="1102" spans="1:38" ht="12.75">
      <c r="A1102" s="89">
        <v>35</v>
      </c>
      <c r="B1102" s="89">
        <v>68</v>
      </c>
      <c r="C1102" s="96">
        <v>0.34</v>
      </c>
      <c r="D1102" s="96">
        <v>0.36</v>
      </c>
      <c r="E1102" s="97">
        <v>3.25</v>
      </c>
      <c r="F1102" s="102">
        <f t="shared" si="451"/>
        <v>0.31268664380260902</v>
      </c>
      <c r="G1102" s="89">
        <v>24.75</v>
      </c>
      <c r="H1102" s="103">
        <f t="shared" si="461"/>
        <v>39.666666666666671</v>
      </c>
      <c r="I1102" s="103">
        <f t="shared" si="462"/>
        <v>1.21875</v>
      </c>
      <c r="J1102" s="89" t="s">
        <v>74</v>
      </c>
      <c r="K1102" s="89">
        <v>9</v>
      </c>
      <c r="L1102" s="105">
        <f t="shared" si="476"/>
        <v>3.25</v>
      </c>
      <c r="M1102" s="89">
        <v>3.25</v>
      </c>
      <c r="X1102" s="106">
        <f t="shared" si="477"/>
        <v>1.001E-2</v>
      </c>
      <c r="Y1102" s="106">
        <f t="shared" si="463"/>
        <v>8.1250000000000003E-3</v>
      </c>
      <c r="Z1102" s="106">
        <f t="shared" si="464"/>
        <v>0</v>
      </c>
      <c r="AA1102" s="106">
        <f t="shared" si="465"/>
        <v>0</v>
      </c>
      <c r="AB1102" s="106">
        <f t="shared" si="466"/>
        <v>0</v>
      </c>
      <c r="AC1102" s="106">
        <f t="shared" si="467"/>
        <v>0</v>
      </c>
      <c r="AD1102" s="106">
        <f t="shared" si="468"/>
        <v>0</v>
      </c>
      <c r="AE1102" s="106">
        <f t="shared" si="469"/>
        <v>0</v>
      </c>
      <c r="AF1102" s="172">
        <f t="shared" si="475"/>
        <v>8.1250000000000003E-3</v>
      </c>
      <c r="AG1102" s="106">
        <f t="shared" si="470"/>
        <v>0</v>
      </c>
      <c r="AH1102" s="106">
        <f t="shared" si="471"/>
        <v>0</v>
      </c>
      <c r="AI1102" s="106">
        <f t="shared" si="472"/>
        <v>0</v>
      </c>
      <c r="AJ1102" s="106">
        <f t="shared" si="473"/>
        <v>0</v>
      </c>
      <c r="AK1102" s="106">
        <f t="shared" si="478"/>
        <v>8.1250000000000003E-3</v>
      </c>
      <c r="AL1102" s="107">
        <f t="shared" si="474"/>
        <v>7.824374999999999</v>
      </c>
    </row>
    <row r="1103" spans="1:38" ht="12.75">
      <c r="A1103" s="89">
        <v>35</v>
      </c>
      <c r="B1103" s="89">
        <v>68</v>
      </c>
      <c r="C1103" s="96">
        <v>0.34</v>
      </c>
      <c r="D1103" s="96">
        <v>0.36</v>
      </c>
      <c r="E1103" s="97">
        <v>3.25</v>
      </c>
      <c r="F1103" s="102">
        <f t="shared" si="451"/>
        <v>0.31268664380260902</v>
      </c>
      <c r="G1103" s="89">
        <v>24.75</v>
      </c>
      <c r="H1103" s="103">
        <f t="shared" si="461"/>
        <v>39.666666666666671</v>
      </c>
      <c r="I1103" s="103">
        <f t="shared" si="462"/>
        <v>1.1850000000000001</v>
      </c>
      <c r="J1103" s="89" t="s">
        <v>74</v>
      </c>
      <c r="K1103" s="89">
        <v>10</v>
      </c>
      <c r="L1103" s="105">
        <f t="shared" si="476"/>
        <v>3.25</v>
      </c>
      <c r="M1103" s="89">
        <v>1.2</v>
      </c>
      <c r="N1103" s="89">
        <v>1.34</v>
      </c>
      <c r="Q1103" s="89">
        <v>0.09</v>
      </c>
      <c r="V1103" s="89">
        <v>0.62</v>
      </c>
      <c r="X1103" s="106">
        <f t="shared" si="477"/>
        <v>1.001E-2</v>
      </c>
      <c r="Y1103" s="106">
        <f t="shared" si="463"/>
        <v>3.0000000000000001E-3</v>
      </c>
      <c r="Z1103" s="106">
        <f t="shared" si="464"/>
        <v>3.3500000000000005E-3</v>
      </c>
      <c r="AA1103" s="106">
        <f t="shared" si="465"/>
        <v>0</v>
      </c>
      <c r="AB1103" s="106">
        <f t="shared" si="466"/>
        <v>0</v>
      </c>
      <c r="AC1103" s="106">
        <f t="shared" si="467"/>
        <v>0</v>
      </c>
      <c r="AD1103" s="106">
        <f t="shared" si="468"/>
        <v>1.5500000000000002E-3</v>
      </c>
      <c r="AE1103" s="106">
        <f t="shared" si="469"/>
        <v>0</v>
      </c>
      <c r="AF1103" s="172">
        <f t="shared" si="475"/>
        <v>7.9000000000000008E-3</v>
      </c>
      <c r="AG1103" s="106">
        <f t="shared" si="470"/>
        <v>2.2499999999999999E-4</v>
      </c>
      <c r="AH1103" s="106">
        <f t="shared" si="471"/>
        <v>0</v>
      </c>
      <c r="AI1103" s="106">
        <f t="shared" si="472"/>
        <v>0</v>
      </c>
      <c r="AJ1103" s="106">
        <f t="shared" si="473"/>
        <v>0</v>
      </c>
      <c r="AK1103" s="106">
        <f t="shared" si="478"/>
        <v>8.1250000000000003E-3</v>
      </c>
      <c r="AL1103" s="107">
        <f t="shared" si="474"/>
        <v>7.2728999999999999</v>
      </c>
    </row>
    <row r="1104" spans="1:38" ht="12.75">
      <c r="A1104" s="89">
        <v>35</v>
      </c>
      <c r="B1104" s="89">
        <v>68</v>
      </c>
      <c r="C1104" s="96">
        <v>0.34</v>
      </c>
      <c r="D1104" s="96">
        <v>0.36</v>
      </c>
      <c r="E1104" s="97">
        <v>3.25</v>
      </c>
      <c r="F1104" s="102">
        <f t="shared" si="451"/>
        <v>0.31268664380260902</v>
      </c>
      <c r="G1104" s="89">
        <v>24.75</v>
      </c>
      <c r="H1104" s="103">
        <f t="shared" si="461"/>
        <v>39.666666666666671</v>
      </c>
      <c r="I1104" s="103">
        <f t="shared" si="462"/>
        <v>1.1250000000000002</v>
      </c>
      <c r="J1104" s="89" t="s">
        <v>74</v>
      </c>
      <c r="K1104" s="89">
        <v>11</v>
      </c>
      <c r="L1104" s="105">
        <f t="shared" si="476"/>
        <v>3.25</v>
      </c>
      <c r="M1104" s="89">
        <v>2.35</v>
      </c>
      <c r="Q1104" s="89">
        <v>0.15</v>
      </c>
      <c r="R1104" s="89">
        <v>0.1</v>
      </c>
      <c r="V1104" s="89">
        <v>0.65</v>
      </c>
      <c r="X1104" s="106">
        <f t="shared" si="477"/>
        <v>1.001E-2</v>
      </c>
      <c r="Y1104" s="106">
        <f t="shared" si="463"/>
        <v>5.8750000000000009E-3</v>
      </c>
      <c r="Z1104" s="106">
        <f t="shared" si="464"/>
        <v>0</v>
      </c>
      <c r="AA1104" s="106">
        <f t="shared" si="465"/>
        <v>0</v>
      </c>
      <c r="AB1104" s="106">
        <f t="shared" si="466"/>
        <v>0</v>
      </c>
      <c r="AC1104" s="106">
        <f t="shared" si="467"/>
        <v>0</v>
      </c>
      <c r="AD1104" s="106">
        <f t="shared" si="468"/>
        <v>1.6250000000000001E-3</v>
      </c>
      <c r="AE1104" s="106">
        <f t="shared" si="469"/>
        <v>0</v>
      </c>
      <c r="AF1104" s="172">
        <f t="shared" si="475"/>
        <v>7.5000000000000015E-3</v>
      </c>
      <c r="AG1104" s="106">
        <f t="shared" si="470"/>
        <v>3.7500000000000001E-4</v>
      </c>
      <c r="AH1104" s="106">
        <f t="shared" si="471"/>
        <v>2.5000000000000006E-4</v>
      </c>
      <c r="AI1104" s="106">
        <f t="shared" si="472"/>
        <v>0</v>
      </c>
      <c r="AJ1104" s="106">
        <f t="shared" si="473"/>
        <v>0</v>
      </c>
      <c r="AK1104" s="106">
        <f t="shared" si="478"/>
        <v>8.1250000000000003E-3</v>
      </c>
      <c r="AL1104" s="107">
        <f t="shared" si="474"/>
        <v>6.8714999999999993</v>
      </c>
    </row>
    <row r="1105" spans="1:38" ht="12.75">
      <c r="A1105" s="89">
        <v>35</v>
      </c>
      <c r="B1105" s="89">
        <v>68</v>
      </c>
      <c r="C1105" s="96">
        <v>0.34</v>
      </c>
      <c r="D1105" s="96">
        <v>0.36</v>
      </c>
      <c r="E1105" s="97">
        <v>3.25</v>
      </c>
      <c r="F1105" s="102">
        <f t="shared" si="451"/>
        <v>0.31268664380260902</v>
      </c>
      <c r="G1105" s="89">
        <v>24.75</v>
      </c>
      <c r="H1105" s="103">
        <f t="shared" si="461"/>
        <v>39.666666666666671</v>
      </c>
      <c r="I1105" s="103">
        <f t="shared" si="462"/>
        <v>1.1737500000000003</v>
      </c>
      <c r="J1105" s="89" t="s">
        <v>74</v>
      </c>
      <c r="K1105" s="89">
        <v>12</v>
      </c>
      <c r="L1105" s="105">
        <f t="shared" si="476"/>
        <v>3.25</v>
      </c>
      <c r="M1105" s="89">
        <v>2.12</v>
      </c>
      <c r="N1105" s="89">
        <v>1.01</v>
      </c>
      <c r="Q1105" s="89">
        <v>0.12</v>
      </c>
      <c r="X1105" s="106">
        <f t="shared" si="477"/>
        <v>1.001E-2</v>
      </c>
      <c r="Y1105" s="106">
        <f t="shared" si="463"/>
        <v>5.3000000000000009E-3</v>
      </c>
      <c r="Z1105" s="106">
        <f t="shared" si="464"/>
        <v>2.5250000000000003E-3</v>
      </c>
      <c r="AA1105" s="106">
        <f t="shared" si="465"/>
        <v>0</v>
      </c>
      <c r="AB1105" s="106">
        <f t="shared" si="466"/>
        <v>0</v>
      </c>
      <c r="AC1105" s="106">
        <f t="shared" si="467"/>
        <v>0</v>
      </c>
      <c r="AD1105" s="106">
        <f t="shared" si="468"/>
        <v>0</v>
      </c>
      <c r="AE1105" s="106">
        <f t="shared" si="469"/>
        <v>0</v>
      </c>
      <c r="AF1105" s="172">
        <f t="shared" si="475"/>
        <v>7.8250000000000021E-3</v>
      </c>
      <c r="AG1105" s="106">
        <f t="shared" si="470"/>
        <v>3.0000000000000003E-4</v>
      </c>
      <c r="AH1105" s="106">
        <f t="shared" si="471"/>
        <v>0</v>
      </c>
      <c r="AI1105" s="106">
        <f t="shared" si="472"/>
        <v>0</v>
      </c>
      <c r="AJ1105" s="106">
        <f t="shared" si="473"/>
        <v>0</v>
      </c>
      <c r="AK1105" s="106">
        <f t="shared" si="478"/>
        <v>8.1250000000000003E-3</v>
      </c>
      <c r="AL1105" s="107">
        <f t="shared" si="474"/>
        <v>7.535474999999999</v>
      </c>
    </row>
    <row r="1106" spans="1:38" ht="12.75">
      <c r="A1106" s="89">
        <v>35</v>
      </c>
      <c r="B1106" s="89">
        <v>68</v>
      </c>
      <c r="C1106" s="96">
        <v>0.34</v>
      </c>
      <c r="D1106" s="96">
        <v>0.36</v>
      </c>
      <c r="E1106" s="97">
        <v>3.25</v>
      </c>
      <c r="F1106" s="102">
        <f t="shared" si="451"/>
        <v>0.31268664380260902</v>
      </c>
      <c r="G1106" s="89">
        <v>24.75</v>
      </c>
      <c r="H1106" s="103">
        <f t="shared" si="461"/>
        <v>39.666666666666671</v>
      </c>
      <c r="I1106" s="103">
        <f t="shared" si="462"/>
        <v>1.0162500000000001</v>
      </c>
      <c r="J1106" s="89" t="s">
        <v>78</v>
      </c>
      <c r="K1106" s="89">
        <v>1</v>
      </c>
      <c r="L1106" s="105">
        <f t="shared" si="476"/>
        <v>2.71</v>
      </c>
      <c r="M1106" s="89">
        <v>2.71</v>
      </c>
      <c r="X1106" s="106">
        <f t="shared" si="477"/>
        <v>7.6096799999999997E-3</v>
      </c>
      <c r="Y1106" s="106">
        <f t="shared" si="463"/>
        <v>6.7750000000000006E-3</v>
      </c>
      <c r="Z1106" s="106">
        <f t="shared" si="464"/>
        <v>0</v>
      </c>
      <c r="AA1106" s="106">
        <f t="shared" si="465"/>
        <v>0</v>
      </c>
      <c r="AB1106" s="106">
        <f t="shared" si="466"/>
        <v>0</v>
      </c>
      <c r="AC1106" s="106">
        <f t="shared" si="467"/>
        <v>0</v>
      </c>
      <c r="AD1106" s="106">
        <f t="shared" si="468"/>
        <v>0</v>
      </c>
      <c r="AE1106" s="106">
        <f t="shared" si="469"/>
        <v>0</v>
      </c>
      <c r="AF1106" s="172">
        <f t="shared" si="475"/>
        <v>6.7750000000000006E-3</v>
      </c>
      <c r="AG1106" s="106">
        <f t="shared" si="470"/>
        <v>0</v>
      </c>
      <c r="AH1106" s="106">
        <f t="shared" si="471"/>
        <v>0</v>
      </c>
      <c r="AI1106" s="106">
        <f t="shared" si="472"/>
        <v>0</v>
      </c>
      <c r="AJ1106" s="106">
        <f t="shared" si="473"/>
        <v>0</v>
      </c>
      <c r="AK1106" s="106">
        <f t="shared" si="478"/>
        <v>6.7750000000000006E-3</v>
      </c>
      <c r="AL1106" s="107">
        <f t="shared" si="474"/>
        <v>6.5243249999999993</v>
      </c>
    </row>
    <row r="1107" spans="1:38" ht="12.75">
      <c r="A1107" s="89">
        <v>35</v>
      </c>
      <c r="B1107" s="89">
        <v>68</v>
      </c>
      <c r="C1107" s="96">
        <v>0.34</v>
      </c>
      <c r="D1107" s="96">
        <v>0.36</v>
      </c>
      <c r="E1107" s="97">
        <v>3.25</v>
      </c>
      <c r="F1107" s="102">
        <f t="shared" si="451"/>
        <v>0.31268664380260902</v>
      </c>
      <c r="G1107" s="89">
        <v>24.75</v>
      </c>
      <c r="H1107" s="103">
        <f t="shared" si="461"/>
        <v>39.666666666666671</v>
      </c>
      <c r="I1107" s="103">
        <f t="shared" si="462"/>
        <v>1.21875</v>
      </c>
      <c r="J1107" s="89" t="s">
        <v>78</v>
      </c>
      <c r="K1107" s="89">
        <v>2</v>
      </c>
      <c r="L1107" s="105">
        <f t="shared" si="476"/>
        <v>3.25</v>
      </c>
      <c r="M1107" s="89">
        <v>3.25</v>
      </c>
      <c r="X1107" s="106">
        <f t="shared" si="477"/>
        <v>9.1259999999999987E-3</v>
      </c>
      <c r="Y1107" s="106">
        <f t="shared" si="463"/>
        <v>8.1250000000000003E-3</v>
      </c>
      <c r="Z1107" s="106">
        <f t="shared" si="464"/>
        <v>0</v>
      </c>
      <c r="AA1107" s="106">
        <f t="shared" si="465"/>
        <v>0</v>
      </c>
      <c r="AB1107" s="106">
        <f t="shared" si="466"/>
        <v>0</v>
      </c>
      <c r="AC1107" s="106">
        <f t="shared" si="467"/>
        <v>0</v>
      </c>
      <c r="AD1107" s="106">
        <f t="shared" si="468"/>
        <v>0</v>
      </c>
      <c r="AE1107" s="106">
        <f t="shared" si="469"/>
        <v>0</v>
      </c>
      <c r="AF1107" s="172">
        <f t="shared" si="475"/>
        <v>8.1250000000000003E-3</v>
      </c>
      <c r="AG1107" s="106">
        <f t="shared" si="470"/>
        <v>0</v>
      </c>
      <c r="AH1107" s="106">
        <f t="shared" si="471"/>
        <v>0</v>
      </c>
      <c r="AI1107" s="106">
        <f t="shared" si="472"/>
        <v>0</v>
      </c>
      <c r="AJ1107" s="106">
        <f t="shared" si="473"/>
        <v>0</v>
      </c>
      <c r="AK1107" s="106">
        <f t="shared" si="478"/>
        <v>8.1250000000000003E-3</v>
      </c>
      <c r="AL1107" s="107">
        <f t="shared" si="474"/>
        <v>7.824374999999999</v>
      </c>
    </row>
    <row r="1108" spans="1:38" ht="12.75">
      <c r="A1108" s="89">
        <v>35</v>
      </c>
      <c r="B1108" s="89">
        <v>68</v>
      </c>
      <c r="C1108" s="96">
        <v>0.34</v>
      </c>
      <c r="D1108" s="96">
        <v>0.36</v>
      </c>
      <c r="E1108" s="97">
        <v>3.25</v>
      </c>
      <c r="F1108" s="102">
        <f t="shared" si="451"/>
        <v>0.31268664380260902</v>
      </c>
      <c r="G1108" s="89">
        <v>24.75</v>
      </c>
      <c r="H1108" s="103">
        <f t="shared" si="461"/>
        <v>39.666666666666671</v>
      </c>
      <c r="I1108" s="103">
        <f t="shared" si="462"/>
        <v>1.1475000000000002</v>
      </c>
      <c r="J1108" s="89" t="s">
        <v>78</v>
      </c>
      <c r="K1108" s="89">
        <v>3</v>
      </c>
      <c r="L1108" s="105">
        <f t="shared" si="476"/>
        <v>3.25</v>
      </c>
      <c r="M1108" s="89">
        <v>1.0900000000000001</v>
      </c>
      <c r="N1108" s="89">
        <v>1.97</v>
      </c>
      <c r="Q1108" s="89">
        <v>0.19</v>
      </c>
      <c r="X1108" s="106">
        <f t="shared" si="477"/>
        <v>9.1259999999999987E-3</v>
      </c>
      <c r="Y1108" s="106">
        <f t="shared" si="463"/>
        <v>2.7250000000000004E-3</v>
      </c>
      <c r="Z1108" s="106">
        <f t="shared" si="464"/>
        <v>4.9250000000000006E-3</v>
      </c>
      <c r="AA1108" s="106">
        <f t="shared" si="465"/>
        <v>0</v>
      </c>
      <c r="AB1108" s="106">
        <f t="shared" si="466"/>
        <v>0</v>
      </c>
      <c r="AC1108" s="106">
        <f t="shared" si="467"/>
        <v>0</v>
      </c>
      <c r="AD1108" s="106">
        <f t="shared" si="468"/>
        <v>0</v>
      </c>
      <c r="AE1108" s="106">
        <f t="shared" si="469"/>
        <v>0</v>
      </c>
      <c r="AF1108" s="172">
        <f t="shared" si="475"/>
        <v>7.6500000000000005E-3</v>
      </c>
      <c r="AG1108" s="106">
        <f t="shared" si="470"/>
        <v>4.7500000000000011E-4</v>
      </c>
      <c r="AH1108" s="106">
        <f t="shared" si="471"/>
        <v>0</v>
      </c>
      <c r="AI1108" s="106">
        <f t="shared" si="472"/>
        <v>0</v>
      </c>
      <c r="AJ1108" s="106">
        <f t="shared" si="473"/>
        <v>0</v>
      </c>
      <c r="AK1108" s="106">
        <f t="shared" si="478"/>
        <v>8.1250000000000003E-3</v>
      </c>
      <c r="AL1108" s="107">
        <f t="shared" si="474"/>
        <v>7.3669499999999992</v>
      </c>
    </row>
    <row r="1109" spans="1:38" ht="12.75">
      <c r="A1109" s="89">
        <v>35</v>
      </c>
      <c r="B1109" s="89">
        <v>68</v>
      </c>
      <c r="C1109" s="96">
        <v>0.34</v>
      </c>
      <c r="D1109" s="96">
        <v>0.36</v>
      </c>
      <c r="E1109" s="97">
        <v>3.25</v>
      </c>
      <c r="F1109" s="102">
        <f t="shared" si="451"/>
        <v>0.31268664380260902</v>
      </c>
      <c r="G1109" s="89">
        <v>24.75</v>
      </c>
      <c r="H1109" s="103">
        <f t="shared" si="461"/>
        <v>39.666666666666671</v>
      </c>
      <c r="I1109" s="103">
        <f t="shared" si="462"/>
        <v>1.21875</v>
      </c>
      <c r="J1109" s="89" t="s">
        <v>78</v>
      </c>
      <c r="K1109" s="89">
        <v>4</v>
      </c>
      <c r="L1109" s="105">
        <f t="shared" si="476"/>
        <v>3.25</v>
      </c>
      <c r="M1109" s="89">
        <v>3.25</v>
      </c>
      <c r="X1109" s="106">
        <f t="shared" si="477"/>
        <v>9.1259999999999987E-3</v>
      </c>
      <c r="Y1109" s="106">
        <f t="shared" si="463"/>
        <v>8.1250000000000003E-3</v>
      </c>
      <c r="Z1109" s="106">
        <f t="shared" si="464"/>
        <v>0</v>
      </c>
      <c r="AA1109" s="106">
        <f t="shared" si="465"/>
        <v>0</v>
      </c>
      <c r="AB1109" s="106">
        <f t="shared" si="466"/>
        <v>0</v>
      </c>
      <c r="AC1109" s="106">
        <f t="shared" si="467"/>
        <v>0</v>
      </c>
      <c r="AD1109" s="106">
        <f t="shared" si="468"/>
        <v>0</v>
      </c>
      <c r="AE1109" s="106">
        <f t="shared" si="469"/>
        <v>0</v>
      </c>
      <c r="AF1109" s="172">
        <f t="shared" si="475"/>
        <v>8.1250000000000003E-3</v>
      </c>
      <c r="AG1109" s="106">
        <f t="shared" si="470"/>
        <v>0</v>
      </c>
      <c r="AH1109" s="106">
        <f t="shared" si="471"/>
        <v>0</v>
      </c>
      <c r="AI1109" s="106">
        <f t="shared" si="472"/>
        <v>0</v>
      </c>
      <c r="AJ1109" s="106">
        <f t="shared" si="473"/>
        <v>0</v>
      </c>
      <c r="AK1109" s="106">
        <f t="shared" si="478"/>
        <v>8.1250000000000003E-3</v>
      </c>
      <c r="AL1109" s="107">
        <f t="shared" si="474"/>
        <v>7.824374999999999</v>
      </c>
    </row>
    <row r="1110" spans="1:38" ht="12.75">
      <c r="A1110" s="89">
        <v>35</v>
      </c>
      <c r="B1110" s="89">
        <v>68</v>
      </c>
      <c r="C1110" s="96">
        <v>0.34</v>
      </c>
      <c r="D1110" s="96">
        <v>0.36</v>
      </c>
      <c r="E1110" s="97">
        <v>3.25</v>
      </c>
      <c r="F1110" s="102">
        <f t="shared" ref="F1110:F1173" si="479">SUMSQ(AVERAGE(C1110:D1110)/2)*PI()*E1110</f>
        <v>0.31268664380260902</v>
      </c>
      <c r="G1110" s="89">
        <v>24.75</v>
      </c>
      <c r="H1110" s="103">
        <f t="shared" si="461"/>
        <v>39.666666666666671</v>
      </c>
      <c r="I1110" s="103">
        <f t="shared" si="462"/>
        <v>1.21875</v>
      </c>
      <c r="J1110" s="89" t="s">
        <v>78</v>
      </c>
      <c r="K1110" s="89">
        <v>5</v>
      </c>
      <c r="L1110" s="105">
        <f t="shared" si="476"/>
        <v>3.25</v>
      </c>
      <c r="M1110" s="89">
        <v>3.25</v>
      </c>
      <c r="X1110" s="106">
        <f t="shared" si="477"/>
        <v>9.1259999999999987E-3</v>
      </c>
      <c r="Y1110" s="106">
        <f t="shared" si="463"/>
        <v>8.1250000000000003E-3</v>
      </c>
      <c r="Z1110" s="106">
        <f t="shared" si="464"/>
        <v>0</v>
      </c>
      <c r="AA1110" s="106">
        <f t="shared" si="465"/>
        <v>0</v>
      </c>
      <c r="AB1110" s="106">
        <f t="shared" si="466"/>
        <v>0</v>
      </c>
      <c r="AC1110" s="106">
        <f t="shared" si="467"/>
        <v>0</v>
      </c>
      <c r="AD1110" s="106">
        <f t="shared" si="468"/>
        <v>0</v>
      </c>
      <c r="AE1110" s="106">
        <f t="shared" si="469"/>
        <v>0</v>
      </c>
      <c r="AF1110" s="172">
        <f t="shared" si="475"/>
        <v>8.1250000000000003E-3</v>
      </c>
      <c r="AG1110" s="106">
        <f t="shared" si="470"/>
        <v>0</v>
      </c>
      <c r="AH1110" s="106">
        <f t="shared" si="471"/>
        <v>0</v>
      </c>
      <c r="AI1110" s="106">
        <f t="shared" si="472"/>
        <v>0</v>
      </c>
      <c r="AJ1110" s="106">
        <f t="shared" si="473"/>
        <v>0</v>
      </c>
      <c r="AK1110" s="106">
        <f t="shared" si="478"/>
        <v>8.1250000000000003E-3</v>
      </c>
      <c r="AL1110" s="107">
        <f t="shared" si="474"/>
        <v>7.824374999999999</v>
      </c>
    </row>
    <row r="1111" spans="1:38" ht="12.75">
      <c r="A1111" s="89">
        <v>35</v>
      </c>
      <c r="B1111" s="89">
        <v>68</v>
      </c>
      <c r="C1111" s="96">
        <v>0.34</v>
      </c>
      <c r="D1111" s="96">
        <v>0.36</v>
      </c>
      <c r="E1111" s="97">
        <v>3.25</v>
      </c>
      <c r="F1111" s="102">
        <f t="shared" si="479"/>
        <v>0.31268664380260902</v>
      </c>
      <c r="G1111" s="89">
        <v>24.75</v>
      </c>
      <c r="H1111" s="103">
        <f t="shared" si="461"/>
        <v>39.666666666666671</v>
      </c>
      <c r="I1111" s="103">
        <f t="shared" si="462"/>
        <v>1.8646875000000003</v>
      </c>
      <c r="J1111" s="89" t="s">
        <v>79</v>
      </c>
      <c r="K1111" s="89">
        <v>9</v>
      </c>
      <c r="L1111" s="97">
        <v>3.25</v>
      </c>
      <c r="X1111" s="106">
        <f>L1111*VLOOKUP(J1111,dimension,2,FALSE)*VLOOKUP(J1111,dimension,3,FALSE)*K1111</f>
        <v>1.5560999999999998E-2</v>
      </c>
      <c r="Y1111" s="106">
        <f t="shared" si="463"/>
        <v>0</v>
      </c>
      <c r="Z1111" s="106">
        <f t="shared" si="464"/>
        <v>0</v>
      </c>
      <c r="AA1111" s="106">
        <f t="shared" si="465"/>
        <v>0</v>
      </c>
      <c r="AB1111" s="106">
        <f t="shared" si="466"/>
        <v>0</v>
      </c>
      <c r="AC1111" s="106">
        <f t="shared" si="467"/>
        <v>0</v>
      </c>
      <c r="AD1111" s="106">
        <f t="shared" si="468"/>
        <v>0</v>
      </c>
      <c r="AE1111" s="106">
        <f t="shared" si="469"/>
        <v>1.2431250000000001E-2</v>
      </c>
      <c r="AF1111" s="172">
        <f t="shared" si="475"/>
        <v>1.2431250000000001E-2</v>
      </c>
      <c r="AG1111" s="106">
        <f t="shared" si="470"/>
        <v>0</v>
      </c>
      <c r="AH1111" s="106">
        <f t="shared" si="471"/>
        <v>0</v>
      </c>
      <c r="AI1111" s="106">
        <f t="shared" si="472"/>
        <v>0</v>
      </c>
      <c r="AJ1111" s="106">
        <f t="shared" si="473"/>
        <v>0</v>
      </c>
      <c r="AK1111" s="106">
        <f>L1111*VLOOKUP(J1111,dimension,4,FALSE)*VLOOKUP(J1111,dimension,5,FALSE)*K1111</f>
        <v>1.2431250000000001E-2</v>
      </c>
      <c r="AL1111" s="107">
        <f t="shared" si="474"/>
        <v>10.628718750000001</v>
      </c>
    </row>
    <row r="1112" spans="1:38" ht="12.75">
      <c r="A1112" s="89">
        <v>35</v>
      </c>
      <c r="B1112" s="89">
        <v>69</v>
      </c>
      <c r="C1112" s="96">
        <v>0.34</v>
      </c>
      <c r="D1112" s="96">
        <v>0.34</v>
      </c>
      <c r="E1112" s="97">
        <v>3.25</v>
      </c>
      <c r="F1112" s="102">
        <f t="shared" si="479"/>
        <v>0.29507408998842138</v>
      </c>
      <c r="G1112" s="89">
        <v>23.17</v>
      </c>
      <c r="H1112" s="103">
        <f t="shared" si="461"/>
        <v>37.56</v>
      </c>
      <c r="I1112" s="103">
        <f t="shared" si="462"/>
        <v>1.1925000000000001</v>
      </c>
      <c r="J1112" s="89" t="s">
        <v>74</v>
      </c>
      <c r="K1112" s="89">
        <v>1</v>
      </c>
      <c r="L1112" s="105">
        <f t="shared" ref="L1112:L1127" si="480">SUM(M1112:V1112)</f>
        <v>3.2499999999999996</v>
      </c>
      <c r="M1112" s="89">
        <v>1.65</v>
      </c>
      <c r="O1112" s="89">
        <v>1.53</v>
      </c>
      <c r="Q1112" s="89">
        <v>7.0000000000000007E-2</v>
      </c>
      <c r="X1112" s="106">
        <f t="shared" ref="X1112:X1127" si="481">L1112*VLOOKUP(J1112,dimension,2,FALSE)*VLOOKUP(J1112,dimension,3,FALSE)</f>
        <v>1.0009999999999998E-2</v>
      </c>
      <c r="Y1112" s="106">
        <f t="shared" si="463"/>
        <v>4.1250000000000002E-3</v>
      </c>
      <c r="Z1112" s="106">
        <f t="shared" si="464"/>
        <v>0</v>
      </c>
      <c r="AA1112" s="106">
        <f t="shared" si="465"/>
        <v>3.8250000000000007E-3</v>
      </c>
      <c r="AB1112" s="106">
        <f t="shared" si="466"/>
        <v>0</v>
      </c>
      <c r="AC1112" s="106">
        <f t="shared" si="467"/>
        <v>0</v>
      </c>
      <c r="AD1112" s="106">
        <f t="shared" si="468"/>
        <v>0</v>
      </c>
      <c r="AE1112" s="106">
        <f t="shared" si="469"/>
        <v>0</v>
      </c>
      <c r="AF1112" s="172">
        <f t="shared" si="475"/>
        <v>7.9500000000000005E-3</v>
      </c>
      <c r="AG1112" s="106">
        <f t="shared" si="470"/>
        <v>1.7500000000000003E-4</v>
      </c>
      <c r="AH1112" s="106">
        <f t="shared" si="471"/>
        <v>0</v>
      </c>
      <c r="AI1112" s="106">
        <f t="shared" si="472"/>
        <v>0</v>
      </c>
      <c r="AJ1112" s="106">
        <f t="shared" si="473"/>
        <v>0</v>
      </c>
      <c r="AK1112" s="106">
        <f t="shared" ref="AK1112:AK1127" si="482">L1112*VLOOKUP(J1112,dimension,4,FALSE)*VLOOKUP(J1112,dimension,5,FALSE)</f>
        <v>8.1249999999999985E-3</v>
      </c>
      <c r="AL1112" s="107">
        <f t="shared" si="474"/>
        <v>7.24275</v>
      </c>
    </row>
    <row r="1113" spans="1:38" ht="12.75">
      <c r="A1113" s="89">
        <v>35</v>
      </c>
      <c r="B1113" s="89">
        <v>69</v>
      </c>
      <c r="C1113" s="96">
        <v>0.34</v>
      </c>
      <c r="D1113" s="96">
        <v>0.34</v>
      </c>
      <c r="E1113" s="97">
        <v>3.25</v>
      </c>
      <c r="F1113" s="102">
        <f t="shared" si="479"/>
        <v>0.29507408998842138</v>
      </c>
      <c r="G1113" s="89">
        <v>23.17</v>
      </c>
      <c r="H1113" s="103">
        <f t="shared" si="461"/>
        <v>37.56</v>
      </c>
      <c r="I1113" s="103">
        <f t="shared" si="462"/>
        <v>1.0575000000000001</v>
      </c>
      <c r="J1113" s="89" t="s">
        <v>74</v>
      </c>
      <c r="K1113" s="89">
        <v>2</v>
      </c>
      <c r="L1113" s="105">
        <f t="shared" si="480"/>
        <v>2.92</v>
      </c>
      <c r="P1113" s="89">
        <v>1.97</v>
      </c>
      <c r="Q1113" s="89">
        <v>0.1</v>
      </c>
      <c r="V1113" s="89">
        <v>0.85</v>
      </c>
      <c r="X1113" s="106">
        <f t="shared" si="481"/>
        <v>8.9935999999999992E-3</v>
      </c>
      <c r="Y1113" s="106">
        <f t="shared" si="463"/>
        <v>0</v>
      </c>
      <c r="Z1113" s="106">
        <f t="shared" si="464"/>
        <v>0</v>
      </c>
      <c r="AA1113" s="106">
        <f t="shared" si="465"/>
        <v>0</v>
      </c>
      <c r="AB1113" s="106">
        <f t="shared" si="466"/>
        <v>4.9250000000000006E-3</v>
      </c>
      <c r="AC1113" s="106">
        <f t="shared" si="467"/>
        <v>0</v>
      </c>
      <c r="AD1113" s="106">
        <f t="shared" si="468"/>
        <v>2.1250000000000002E-3</v>
      </c>
      <c r="AE1113" s="106">
        <f t="shared" si="469"/>
        <v>0</v>
      </c>
      <c r="AF1113" s="172">
        <f t="shared" si="475"/>
        <v>7.0500000000000007E-3</v>
      </c>
      <c r="AG1113" s="106">
        <f t="shared" si="470"/>
        <v>2.5000000000000006E-4</v>
      </c>
      <c r="AH1113" s="106">
        <f t="shared" si="471"/>
        <v>0</v>
      </c>
      <c r="AI1113" s="106">
        <f t="shared" si="472"/>
        <v>0</v>
      </c>
      <c r="AJ1113" s="106">
        <f t="shared" si="473"/>
        <v>0</v>
      </c>
      <c r="AK1113" s="106">
        <f t="shared" si="482"/>
        <v>7.3000000000000001E-3</v>
      </c>
      <c r="AL1113" s="107">
        <f t="shared" si="474"/>
        <v>5.6209500000000006</v>
      </c>
    </row>
    <row r="1114" spans="1:38" ht="12.75">
      <c r="A1114" s="89">
        <v>35</v>
      </c>
      <c r="B1114" s="89">
        <v>69</v>
      </c>
      <c r="C1114" s="96">
        <v>0.34</v>
      </c>
      <c r="D1114" s="96">
        <v>0.34</v>
      </c>
      <c r="E1114" s="97">
        <v>3.25</v>
      </c>
      <c r="F1114" s="102">
        <f t="shared" si="479"/>
        <v>0.29507408998842138</v>
      </c>
      <c r="G1114" s="89">
        <v>23.17</v>
      </c>
      <c r="H1114" s="103">
        <f t="shared" si="461"/>
        <v>37.56</v>
      </c>
      <c r="I1114" s="103">
        <f t="shared" si="462"/>
        <v>1.1400000000000001</v>
      </c>
      <c r="J1114" s="89" t="s">
        <v>74</v>
      </c>
      <c r="K1114" s="89">
        <v>3</v>
      </c>
      <c r="L1114" s="105">
        <f t="shared" si="480"/>
        <v>3.25</v>
      </c>
      <c r="M1114" s="89">
        <v>1.75</v>
      </c>
      <c r="O1114" s="89">
        <v>1.29</v>
      </c>
      <c r="Q1114" s="89">
        <v>0.21</v>
      </c>
      <c r="X1114" s="106">
        <f t="shared" si="481"/>
        <v>1.001E-2</v>
      </c>
      <c r="Y1114" s="106">
        <f t="shared" si="463"/>
        <v>4.3750000000000004E-3</v>
      </c>
      <c r="Z1114" s="106">
        <f t="shared" si="464"/>
        <v>0</v>
      </c>
      <c r="AA1114" s="106">
        <f t="shared" si="465"/>
        <v>3.2250000000000004E-3</v>
      </c>
      <c r="AB1114" s="106">
        <f t="shared" si="466"/>
        <v>0</v>
      </c>
      <c r="AC1114" s="106">
        <f t="shared" si="467"/>
        <v>0</v>
      </c>
      <c r="AD1114" s="106">
        <f t="shared" si="468"/>
        <v>0</v>
      </c>
      <c r="AE1114" s="106">
        <f t="shared" si="469"/>
        <v>0</v>
      </c>
      <c r="AF1114" s="172">
        <f t="shared" si="475"/>
        <v>7.6000000000000009E-3</v>
      </c>
      <c r="AG1114" s="106">
        <f t="shared" si="470"/>
        <v>5.2500000000000008E-4</v>
      </c>
      <c r="AH1114" s="106">
        <f t="shared" si="471"/>
        <v>0</v>
      </c>
      <c r="AI1114" s="106">
        <f t="shared" si="472"/>
        <v>0</v>
      </c>
      <c r="AJ1114" s="106">
        <f t="shared" si="473"/>
        <v>0</v>
      </c>
      <c r="AK1114" s="106">
        <f t="shared" si="482"/>
        <v>8.1250000000000003E-3</v>
      </c>
      <c r="AL1114" s="107">
        <f t="shared" si="474"/>
        <v>6.9704999999999995</v>
      </c>
    </row>
    <row r="1115" spans="1:38" ht="12.75">
      <c r="A1115" s="89">
        <v>35</v>
      </c>
      <c r="B1115" s="89">
        <v>69</v>
      </c>
      <c r="C1115" s="96">
        <v>0.34</v>
      </c>
      <c r="D1115" s="96">
        <v>0.34</v>
      </c>
      <c r="E1115" s="97">
        <v>3.25</v>
      </c>
      <c r="F1115" s="102">
        <f t="shared" si="479"/>
        <v>0.29507408998842138</v>
      </c>
      <c r="G1115" s="89">
        <v>23.17</v>
      </c>
      <c r="H1115" s="103">
        <f t="shared" si="461"/>
        <v>37.56</v>
      </c>
      <c r="I1115" s="103">
        <f t="shared" si="462"/>
        <v>0.99375000000000013</v>
      </c>
      <c r="J1115" s="89" t="s">
        <v>74</v>
      </c>
      <c r="K1115" s="89">
        <v>4</v>
      </c>
      <c r="L1115" s="105">
        <f t="shared" si="480"/>
        <v>3.25</v>
      </c>
      <c r="M1115" s="89">
        <v>1.9</v>
      </c>
      <c r="P1115" s="89">
        <v>0.75</v>
      </c>
      <c r="T1115" s="89">
        <v>0.6</v>
      </c>
      <c r="X1115" s="106">
        <f t="shared" si="481"/>
        <v>1.001E-2</v>
      </c>
      <c r="Y1115" s="106">
        <f t="shared" si="463"/>
        <v>4.7500000000000007E-3</v>
      </c>
      <c r="Z1115" s="106">
        <f t="shared" si="464"/>
        <v>0</v>
      </c>
      <c r="AA1115" s="106">
        <f t="shared" si="465"/>
        <v>0</v>
      </c>
      <c r="AB1115" s="106">
        <f t="shared" si="466"/>
        <v>1.8750000000000004E-3</v>
      </c>
      <c r="AC1115" s="106">
        <f t="shared" si="467"/>
        <v>0</v>
      </c>
      <c r="AD1115" s="106">
        <f t="shared" si="468"/>
        <v>0</v>
      </c>
      <c r="AE1115" s="106">
        <f t="shared" si="469"/>
        <v>0</v>
      </c>
      <c r="AF1115" s="172">
        <f t="shared" si="475"/>
        <v>6.6250000000000007E-3</v>
      </c>
      <c r="AG1115" s="106">
        <f t="shared" si="470"/>
        <v>0</v>
      </c>
      <c r="AH1115" s="106">
        <f t="shared" si="471"/>
        <v>0</v>
      </c>
      <c r="AI1115" s="106">
        <f t="shared" si="472"/>
        <v>0</v>
      </c>
      <c r="AJ1115" s="106">
        <f t="shared" si="473"/>
        <v>1.5E-3</v>
      </c>
      <c r="AK1115" s="106">
        <f t="shared" si="482"/>
        <v>8.1250000000000003E-3</v>
      </c>
      <c r="AL1115" s="107">
        <f t="shared" si="474"/>
        <v>6.1098749999999988</v>
      </c>
    </row>
    <row r="1116" spans="1:38" ht="12.75">
      <c r="A1116" s="89">
        <v>35</v>
      </c>
      <c r="B1116" s="89">
        <v>69</v>
      </c>
      <c r="C1116" s="96">
        <v>0.34</v>
      </c>
      <c r="D1116" s="96">
        <v>0.34</v>
      </c>
      <c r="E1116" s="97">
        <v>3.25</v>
      </c>
      <c r="F1116" s="102">
        <f t="shared" si="479"/>
        <v>0.29507408998842138</v>
      </c>
      <c r="G1116" s="89">
        <v>23.17</v>
      </c>
      <c r="H1116" s="103">
        <f t="shared" si="461"/>
        <v>37.56</v>
      </c>
      <c r="I1116" s="103">
        <f t="shared" si="462"/>
        <v>0.89625000000000021</v>
      </c>
      <c r="J1116" s="89" t="s">
        <v>74</v>
      </c>
      <c r="K1116" s="89">
        <v>5</v>
      </c>
      <c r="L1116" s="105">
        <f t="shared" si="480"/>
        <v>3.25</v>
      </c>
      <c r="M1116" s="89">
        <v>2.39</v>
      </c>
      <c r="Q1116" s="89">
        <v>0.79</v>
      </c>
      <c r="R1116" s="89">
        <v>7.0000000000000007E-2</v>
      </c>
      <c r="X1116" s="106">
        <f t="shared" si="481"/>
        <v>1.001E-2</v>
      </c>
      <c r="Y1116" s="106">
        <f t="shared" si="463"/>
        <v>5.9750000000000011E-3</v>
      </c>
      <c r="Z1116" s="106">
        <f t="shared" si="464"/>
        <v>0</v>
      </c>
      <c r="AA1116" s="106">
        <f t="shared" si="465"/>
        <v>0</v>
      </c>
      <c r="AB1116" s="106">
        <f t="shared" si="466"/>
        <v>0</v>
      </c>
      <c r="AC1116" s="106">
        <f t="shared" si="467"/>
        <v>0</v>
      </c>
      <c r="AD1116" s="106">
        <f t="shared" si="468"/>
        <v>0</v>
      </c>
      <c r="AE1116" s="106">
        <f t="shared" si="469"/>
        <v>0</v>
      </c>
      <c r="AF1116" s="172">
        <f t="shared" si="475"/>
        <v>5.9750000000000011E-3</v>
      </c>
      <c r="AG1116" s="106">
        <f t="shared" si="470"/>
        <v>1.9750000000000006E-3</v>
      </c>
      <c r="AH1116" s="106">
        <f t="shared" si="471"/>
        <v>1.7500000000000003E-4</v>
      </c>
      <c r="AI1116" s="106">
        <f t="shared" si="472"/>
        <v>0</v>
      </c>
      <c r="AJ1116" s="106">
        <f t="shared" si="473"/>
        <v>0</v>
      </c>
      <c r="AK1116" s="106">
        <f t="shared" si="482"/>
        <v>8.1250000000000003E-3</v>
      </c>
      <c r="AL1116" s="107">
        <f t="shared" si="474"/>
        <v>5.7539249999999997</v>
      </c>
    </row>
    <row r="1117" spans="1:38" ht="12.75">
      <c r="A1117" s="89">
        <v>35</v>
      </c>
      <c r="B1117" s="89">
        <v>69</v>
      </c>
      <c r="C1117" s="96">
        <v>0.34</v>
      </c>
      <c r="D1117" s="96">
        <v>0.34</v>
      </c>
      <c r="E1117" s="97">
        <v>3.25</v>
      </c>
      <c r="F1117" s="102">
        <f t="shared" si="479"/>
        <v>0.29507408998842138</v>
      </c>
      <c r="G1117" s="89">
        <v>23.17</v>
      </c>
      <c r="H1117" s="103">
        <f t="shared" si="461"/>
        <v>37.56</v>
      </c>
      <c r="I1117" s="103">
        <f t="shared" si="462"/>
        <v>0.88875000000000026</v>
      </c>
      <c r="J1117" s="89" t="s">
        <v>74</v>
      </c>
      <c r="K1117" s="89">
        <v>6</v>
      </c>
      <c r="L1117" s="105">
        <f t="shared" si="480"/>
        <v>3.25</v>
      </c>
      <c r="M1117" s="89">
        <v>1.51</v>
      </c>
      <c r="Q1117" s="89">
        <v>0.88</v>
      </c>
      <c r="V1117" s="89">
        <v>0.86</v>
      </c>
      <c r="X1117" s="106">
        <f t="shared" si="481"/>
        <v>1.001E-2</v>
      </c>
      <c r="Y1117" s="106">
        <f t="shared" si="463"/>
        <v>3.7750000000000006E-3</v>
      </c>
      <c r="Z1117" s="106">
        <f t="shared" si="464"/>
        <v>0</v>
      </c>
      <c r="AA1117" s="106">
        <f t="shared" si="465"/>
        <v>0</v>
      </c>
      <c r="AB1117" s="106">
        <f t="shared" si="466"/>
        <v>0</v>
      </c>
      <c r="AC1117" s="106">
        <f t="shared" si="467"/>
        <v>0</v>
      </c>
      <c r="AD1117" s="106">
        <f t="shared" si="468"/>
        <v>2.1500000000000004E-3</v>
      </c>
      <c r="AE1117" s="106">
        <f t="shared" si="469"/>
        <v>0</v>
      </c>
      <c r="AF1117" s="172">
        <f t="shared" si="475"/>
        <v>5.9250000000000014E-3</v>
      </c>
      <c r="AG1117" s="106">
        <f t="shared" si="470"/>
        <v>2.2000000000000001E-3</v>
      </c>
      <c r="AH1117" s="106">
        <f t="shared" si="471"/>
        <v>0</v>
      </c>
      <c r="AI1117" s="106">
        <f t="shared" si="472"/>
        <v>0</v>
      </c>
      <c r="AJ1117" s="106">
        <f t="shared" si="473"/>
        <v>0</v>
      </c>
      <c r="AK1117" s="106">
        <f t="shared" si="482"/>
        <v>8.1250000000000003E-3</v>
      </c>
      <c r="AL1117" s="107">
        <f t="shared" si="474"/>
        <v>5.2413749999999997</v>
      </c>
    </row>
    <row r="1118" spans="1:38" ht="12.75">
      <c r="A1118" s="89">
        <v>35</v>
      </c>
      <c r="B1118" s="89">
        <v>69</v>
      </c>
      <c r="C1118" s="96">
        <v>0.34</v>
      </c>
      <c r="D1118" s="96">
        <v>0.34</v>
      </c>
      <c r="E1118" s="97">
        <v>3.25</v>
      </c>
      <c r="F1118" s="102">
        <f t="shared" si="479"/>
        <v>0.29507408998842138</v>
      </c>
      <c r="G1118" s="89">
        <v>23.17</v>
      </c>
      <c r="H1118" s="103">
        <f t="shared" si="461"/>
        <v>37.56</v>
      </c>
      <c r="I1118" s="103">
        <f t="shared" si="462"/>
        <v>1.1850000000000003</v>
      </c>
      <c r="J1118" s="89" t="s">
        <v>74</v>
      </c>
      <c r="K1118" s="89">
        <v>7</v>
      </c>
      <c r="L1118" s="105">
        <f t="shared" si="480"/>
        <v>3.25</v>
      </c>
      <c r="O1118" s="89">
        <v>3.16</v>
      </c>
      <c r="R1118" s="89">
        <v>0.09</v>
      </c>
      <c r="X1118" s="106">
        <f t="shared" si="481"/>
        <v>1.001E-2</v>
      </c>
      <c r="Y1118" s="106">
        <f t="shared" si="463"/>
        <v>0</v>
      </c>
      <c r="Z1118" s="106">
        <f t="shared" si="464"/>
        <v>0</v>
      </c>
      <c r="AA1118" s="106">
        <f t="shared" si="465"/>
        <v>7.9000000000000025E-3</v>
      </c>
      <c r="AB1118" s="106">
        <f t="shared" si="466"/>
        <v>0</v>
      </c>
      <c r="AC1118" s="106">
        <f t="shared" si="467"/>
        <v>0</v>
      </c>
      <c r="AD1118" s="106">
        <f t="shared" si="468"/>
        <v>0</v>
      </c>
      <c r="AE1118" s="106">
        <f t="shared" si="469"/>
        <v>0</v>
      </c>
      <c r="AF1118" s="172">
        <f t="shared" si="475"/>
        <v>7.9000000000000025E-3</v>
      </c>
      <c r="AG1118" s="106">
        <f t="shared" si="470"/>
        <v>0</v>
      </c>
      <c r="AH1118" s="106">
        <f t="shared" si="471"/>
        <v>2.2499999999999999E-4</v>
      </c>
      <c r="AI1118" s="106">
        <f t="shared" si="472"/>
        <v>0</v>
      </c>
      <c r="AJ1118" s="106">
        <f t="shared" si="473"/>
        <v>0</v>
      </c>
      <c r="AK1118" s="106">
        <f t="shared" si="482"/>
        <v>8.1250000000000003E-3</v>
      </c>
      <c r="AL1118" s="107">
        <f t="shared" si="474"/>
        <v>6.7545000000000011</v>
      </c>
    </row>
    <row r="1119" spans="1:38" ht="12.75">
      <c r="A1119" s="89">
        <v>35</v>
      </c>
      <c r="B1119" s="89">
        <v>69</v>
      </c>
      <c r="C1119" s="96">
        <v>0.34</v>
      </c>
      <c r="D1119" s="96">
        <v>0.34</v>
      </c>
      <c r="E1119" s="97">
        <v>3.25</v>
      </c>
      <c r="F1119" s="102">
        <f t="shared" si="479"/>
        <v>0.29507408998842138</v>
      </c>
      <c r="G1119" s="89">
        <v>23.17</v>
      </c>
      <c r="H1119" s="103">
        <f t="shared" si="461"/>
        <v>37.56</v>
      </c>
      <c r="I1119" s="103">
        <f t="shared" si="462"/>
        <v>1.1550000000000002</v>
      </c>
      <c r="J1119" s="89" t="s">
        <v>74</v>
      </c>
      <c r="K1119" s="89">
        <v>8</v>
      </c>
      <c r="L1119" s="105">
        <f t="shared" si="480"/>
        <v>3.25</v>
      </c>
      <c r="M1119" s="89">
        <v>1.98</v>
      </c>
      <c r="O1119" s="89">
        <v>1.1000000000000001</v>
      </c>
      <c r="R1119" s="89">
        <v>0.17</v>
      </c>
      <c r="X1119" s="106">
        <f t="shared" si="481"/>
        <v>1.001E-2</v>
      </c>
      <c r="Y1119" s="106">
        <f t="shared" si="463"/>
        <v>4.9500000000000004E-3</v>
      </c>
      <c r="Z1119" s="106">
        <f t="shared" si="464"/>
        <v>0</v>
      </c>
      <c r="AA1119" s="106">
        <f t="shared" si="465"/>
        <v>2.7500000000000007E-3</v>
      </c>
      <c r="AB1119" s="106">
        <f t="shared" si="466"/>
        <v>0</v>
      </c>
      <c r="AC1119" s="106">
        <f t="shared" si="467"/>
        <v>0</v>
      </c>
      <c r="AD1119" s="106">
        <f t="shared" si="468"/>
        <v>0</v>
      </c>
      <c r="AE1119" s="106">
        <f t="shared" si="469"/>
        <v>0</v>
      </c>
      <c r="AF1119" s="172">
        <f t="shared" si="475"/>
        <v>7.7000000000000011E-3</v>
      </c>
      <c r="AG1119" s="106">
        <f t="shared" si="470"/>
        <v>0</v>
      </c>
      <c r="AH1119" s="106">
        <f t="shared" si="471"/>
        <v>4.2500000000000003E-4</v>
      </c>
      <c r="AI1119" s="106">
        <f t="shared" si="472"/>
        <v>0</v>
      </c>
      <c r="AJ1119" s="106">
        <f t="shared" si="473"/>
        <v>0</v>
      </c>
      <c r="AK1119" s="106">
        <f t="shared" si="482"/>
        <v>8.1250000000000003E-3</v>
      </c>
      <c r="AL1119" s="107">
        <f t="shared" si="474"/>
        <v>7.1181000000000001</v>
      </c>
    </row>
    <row r="1120" spans="1:38" ht="12.75">
      <c r="A1120" s="89">
        <v>35</v>
      </c>
      <c r="B1120" s="89">
        <v>69</v>
      </c>
      <c r="C1120" s="96">
        <v>0.34</v>
      </c>
      <c r="D1120" s="96">
        <v>0.34</v>
      </c>
      <c r="E1120" s="97">
        <v>3.25</v>
      </c>
      <c r="F1120" s="102">
        <f t="shared" si="479"/>
        <v>0.29507408998842138</v>
      </c>
      <c r="G1120" s="89">
        <v>23.17</v>
      </c>
      <c r="H1120" s="103">
        <f t="shared" si="461"/>
        <v>37.56</v>
      </c>
      <c r="I1120" s="103">
        <f t="shared" si="462"/>
        <v>1.2075000000000002</v>
      </c>
      <c r="J1120" s="89" t="s">
        <v>74</v>
      </c>
      <c r="K1120" s="89">
        <v>9</v>
      </c>
      <c r="L1120" s="105">
        <f t="shared" si="480"/>
        <v>3.25</v>
      </c>
      <c r="O1120" s="89">
        <v>3.22</v>
      </c>
      <c r="R1120" s="89">
        <v>0.03</v>
      </c>
      <c r="X1120" s="106">
        <f t="shared" si="481"/>
        <v>1.001E-2</v>
      </c>
      <c r="Y1120" s="106">
        <f t="shared" si="463"/>
        <v>0</v>
      </c>
      <c r="Z1120" s="106">
        <f t="shared" si="464"/>
        <v>0</v>
      </c>
      <c r="AA1120" s="106">
        <f t="shared" si="465"/>
        <v>8.0500000000000016E-3</v>
      </c>
      <c r="AB1120" s="106">
        <f t="shared" si="466"/>
        <v>0</v>
      </c>
      <c r="AC1120" s="106">
        <f t="shared" si="467"/>
        <v>0</v>
      </c>
      <c r="AD1120" s="106">
        <f t="shared" si="468"/>
        <v>0</v>
      </c>
      <c r="AE1120" s="106">
        <f t="shared" si="469"/>
        <v>0</v>
      </c>
      <c r="AF1120" s="172">
        <f t="shared" si="475"/>
        <v>8.0500000000000016E-3</v>
      </c>
      <c r="AG1120" s="106">
        <f t="shared" si="470"/>
        <v>0</v>
      </c>
      <c r="AH1120" s="106">
        <f t="shared" si="471"/>
        <v>7.5000000000000007E-5</v>
      </c>
      <c r="AI1120" s="106">
        <f t="shared" si="472"/>
        <v>0</v>
      </c>
      <c r="AJ1120" s="106">
        <f t="shared" si="473"/>
        <v>0</v>
      </c>
      <c r="AK1120" s="106">
        <f t="shared" si="482"/>
        <v>8.1250000000000003E-3</v>
      </c>
      <c r="AL1120" s="107">
        <f t="shared" si="474"/>
        <v>6.8827500000000006</v>
      </c>
    </row>
    <row r="1121" spans="1:38" ht="12.75">
      <c r="A1121" s="89">
        <v>35</v>
      </c>
      <c r="B1121" s="89">
        <v>69</v>
      </c>
      <c r="C1121" s="96">
        <v>0.34</v>
      </c>
      <c r="D1121" s="96">
        <v>0.34</v>
      </c>
      <c r="E1121" s="97">
        <v>3.25</v>
      </c>
      <c r="F1121" s="102">
        <f t="shared" si="479"/>
        <v>0.29507408998842138</v>
      </c>
      <c r="G1121" s="89">
        <v>23.17</v>
      </c>
      <c r="H1121" s="103">
        <f t="shared" si="461"/>
        <v>37.56</v>
      </c>
      <c r="I1121" s="103">
        <f t="shared" si="462"/>
        <v>0.66</v>
      </c>
      <c r="J1121" s="89" t="s">
        <v>74</v>
      </c>
      <c r="K1121" s="89">
        <v>10</v>
      </c>
      <c r="L1121" s="105">
        <f t="shared" si="480"/>
        <v>2.4</v>
      </c>
      <c r="M1121" s="89">
        <v>1.76</v>
      </c>
      <c r="Q1121" s="89">
        <v>0.64</v>
      </c>
      <c r="X1121" s="106">
        <f t="shared" si="481"/>
        <v>7.3919999999999993E-3</v>
      </c>
      <c r="Y1121" s="106">
        <f t="shared" si="463"/>
        <v>4.4000000000000003E-3</v>
      </c>
      <c r="Z1121" s="106">
        <f t="shared" si="464"/>
        <v>0</v>
      </c>
      <c r="AA1121" s="106">
        <f t="shared" si="465"/>
        <v>0</v>
      </c>
      <c r="AB1121" s="106">
        <f t="shared" si="466"/>
        <v>0</v>
      </c>
      <c r="AC1121" s="106">
        <f t="shared" si="467"/>
        <v>0</v>
      </c>
      <c r="AD1121" s="106">
        <f t="shared" si="468"/>
        <v>0</v>
      </c>
      <c r="AE1121" s="106">
        <f t="shared" si="469"/>
        <v>0</v>
      </c>
      <c r="AF1121" s="172">
        <f t="shared" si="475"/>
        <v>4.4000000000000003E-3</v>
      </c>
      <c r="AG1121" s="106">
        <f t="shared" si="470"/>
        <v>1.6000000000000001E-3</v>
      </c>
      <c r="AH1121" s="106">
        <f t="shared" si="471"/>
        <v>0</v>
      </c>
      <c r="AI1121" s="106">
        <f t="shared" si="472"/>
        <v>0</v>
      </c>
      <c r="AJ1121" s="106">
        <f t="shared" si="473"/>
        <v>0</v>
      </c>
      <c r="AK1121" s="106">
        <f t="shared" si="482"/>
        <v>6.0000000000000001E-3</v>
      </c>
      <c r="AL1121" s="107">
        <f t="shared" si="474"/>
        <v>4.2371999999999996</v>
      </c>
    </row>
    <row r="1122" spans="1:38" ht="12.75">
      <c r="A1122" s="89">
        <v>35</v>
      </c>
      <c r="B1122" s="89">
        <v>69</v>
      </c>
      <c r="C1122" s="96">
        <v>0.34</v>
      </c>
      <c r="D1122" s="96">
        <v>0.34</v>
      </c>
      <c r="E1122" s="97">
        <v>3.25</v>
      </c>
      <c r="F1122" s="102">
        <f t="shared" si="479"/>
        <v>0.29507408998842138</v>
      </c>
      <c r="G1122" s="89">
        <v>23.17</v>
      </c>
      <c r="H1122" s="103">
        <f t="shared" si="461"/>
        <v>37.56</v>
      </c>
      <c r="I1122" s="103">
        <f t="shared" si="462"/>
        <v>0.9140625</v>
      </c>
      <c r="J1122" s="89" t="s">
        <v>77</v>
      </c>
      <c r="K1122" s="89">
        <v>1</v>
      </c>
      <c r="L1122" s="105">
        <f t="shared" si="480"/>
        <v>3.25</v>
      </c>
      <c r="M1122" s="89">
        <v>3.25</v>
      </c>
      <c r="X1122" s="106">
        <f t="shared" si="481"/>
        <v>7.5529999999999998E-3</v>
      </c>
      <c r="Y1122" s="106">
        <f t="shared" si="463"/>
        <v>6.0937500000000002E-3</v>
      </c>
      <c r="Z1122" s="106">
        <f t="shared" si="464"/>
        <v>0</v>
      </c>
      <c r="AA1122" s="106">
        <f t="shared" si="465"/>
        <v>0</v>
      </c>
      <c r="AB1122" s="106">
        <f t="shared" si="466"/>
        <v>0</v>
      </c>
      <c r="AC1122" s="106">
        <f t="shared" si="467"/>
        <v>0</v>
      </c>
      <c r="AD1122" s="106">
        <f t="shared" si="468"/>
        <v>0</v>
      </c>
      <c r="AE1122" s="106">
        <f t="shared" si="469"/>
        <v>0</v>
      </c>
      <c r="AF1122" s="172">
        <f t="shared" si="475"/>
        <v>6.0937500000000002E-3</v>
      </c>
      <c r="AG1122" s="106">
        <f t="shared" si="470"/>
        <v>0</v>
      </c>
      <c r="AH1122" s="106">
        <f t="shared" si="471"/>
        <v>0</v>
      </c>
      <c r="AI1122" s="106">
        <f t="shared" si="472"/>
        <v>0</v>
      </c>
      <c r="AJ1122" s="106">
        <f t="shared" si="473"/>
        <v>0</v>
      </c>
      <c r="AK1122" s="106">
        <f t="shared" si="482"/>
        <v>6.0937500000000002E-3</v>
      </c>
      <c r="AL1122" s="107">
        <f t="shared" si="474"/>
        <v>5.7951562499999998</v>
      </c>
    </row>
    <row r="1123" spans="1:38" ht="12.75">
      <c r="A1123" s="89">
        <v>35</v>
      </c>
      <c r="B1123" s="89">
        <v>69</v>
      </c>
      <c r="C1123" s="96">
        <v>0.34</v>
      </c>
      <c r="D1123" s="96">
        <v>0.34</v>
      </c>
      <c r="E1123" s="97">
        <v>3.25</v>
      </c>
      <c r="F1123" s="102">
        <f t="shared" si="479"/>
        <v>0.29507408998842138</v>
      </c>
      <c r="G1123" s="89">
        <v>23.17</v>
      </c>
      <c r="H1123" s="103">
        <f t="shared" si="461"/>
        <v>37.56</v>
      </c>
      <c r="I1123" s="103">
        <f t="shared" si="462"/>
        <v>0.88031250000000005</v>
      </c>
      <c r="J1123" s="89" t="s">
        <v>77</v>
      </c>
      <c r="K1123" s="89">
        <v>2</v>
      </c>
      <c r="L1123" s="105">
        <f t="shared" si="480"/>
        <v>3.25</v>
      </c>
      <c r="O1123" s="89">
        <v>1.76</v>
      </c>
      <c r="P1123" s="89">
        <v>1.37</v>
      </c>
      <c r="Q1123" s="89">
        <v>0.12</v>
      </c>
      <c r="X1123" s="106">
        <f t="shared" si="481"/>
        <v>7.5529999999999998E-3</v>
      </c>
      <c r="Y1123" s="106">
        <f t="shared" si="463"/>
        <v>0</v>
      </c>
      <c r="Z1123" s="106">
        <f t="shared" si="464"/>
        <v>0</v>
      </c>
      <c r="AA1123" s="106">
        <f t="shared" si="465"/>
        <v>3.3000000000000004E-3</v>
      </c>
      <c r="AB1123" s="106">
        <f t="shared" si="466"/>
        <v>2.5687500000000003E-3</v>
      </c>
      <c r="AC1123" s="106">
        <f t="shared" si="467"/>
        <v>0</v>
      </c>
      <c r="AD1123" s="106">
        <f t="shared" si="468"/>
        <v>0</v>
      </c>
      <c r="AE1123" s="106">
        <f t="shared" si="469"/>
        <v>0</v>
      </c>
      <c r="AF1123" s="172">
        <f t="shared" si="475"/>
        <v>5.8687500000000007E-3</v>
      </c>
      <c r="AG1123" s="106">
        <f t="shared" si="470"/>
        <v>2.2499999999999999E-4</v>
      </c>
      <c r="AH1123" s="106">
        <f t="shared" si="471"/>
        <v>0</v>
      </c>
      <c r="AI1123" s="106">
        <f t="shared" si="472"/>
        <v>0</v>
      </c>
      <c r="AJ1123" s="106">
        <f t="shared" si="473"/>
        <v>0</v>
      </c>
      <c r="AK1123" s="106">
        <f t="shared" si="482"/>
        <v>6.0937500000000002E-3</v>
      </c>
      <c r="AL1123" s="107">
        <f t="shared" si="474"/>
        <v>4.8944812500000001</v>
      </c>
    </row>
    <row r="1124" spans="1:38" ht="12.75">
      <c r="A1124" s="89">
        <v>35</v>
      </c>
      <c r="B1124" s="89">
        <v>69</v>
      </c>
      <c r="C1124" s="96">
        <v>0.34</v>
      </c>
      <c r="D1124" s="96">
        <v>0.34</v>
      </c>
      <c r="E1124" s="97">
        <v>3.25</v>
      </c>
      <c r="F1124" s="102">
        <f t="shared" si="479"/>
        <v>0.29507408998842138</v>
      </c>
      <c r="G1124" s="89">
        <v>23.17</v>
      </c>
      <c r="H1124" s="103">
        <f t="shared" si="461"/>
        <v>37.56</v>
      </c>
      <c r="I1124" s="103">
        <f t="shared" si="462"/>
        <v>0.89250000000000007</v>
      </c>
      <c r="J1124" s="89" t="s">
        <v>78</v>
      </c>
      <c r="K1124" s="89">
        <v>1</v>
      </c>
      <c r="L1124" s="105">
        <f t="shared" si="480"/>
        <v>2.96</v>
      </c>
      <c r="M1124" s="89">
        <v>1.8</v>
      </c>
      <c r="T1124" s="89">
        <v>0.57999999999999996</v>
      </c>
      <c r="U1124" s="89">
        <v>0.57999999999999996</v>
      </c>
      <c r="X1124" s="106">
        <f t="shared" si="481"/>
        <v>8.3116800000000001E-3</v>
      </c>
      <c r="Y1124" s="106">
        <f t="shared" si="463"/>
        <v>4.5000000000000005E-3</v>
      </c>
      <c r="Z1124" s="106">
        <f t="shared" si="464"/>
        <v>0</v>
      </c>
      <c r="AA1124" s="106">
        <f t="shared" si="465"/>
        <v>0</v>
      </c>
      <c r="AB1124" s="106">
        <f t="shared" si="466"/>
        <v>0</v>
      </c>
      <c r="AC1124" s="106">
        <f t="shared" si="467"/>
        <v>1.4499999999999999E-3</v>
      </c>
      <c r="AD1124" s="106">
        <f t="shared" si="468"/>
        <v>0</v>
      </c>
      <c r="AE1124" s="106">
        <f t="shared" si="469"/>
        <v>0</v>
      </c>
      <c r="AF1124" s="172">
        <f t="shared" si="475"/>
        <v>5.9500000000000004E-3</v>
      </c>
      <c r="AG1124" s="106">
        <f t="shared" si="470"/>
        <v>0</v>
      </c>
      <c r="AH1124" s="106">
        <f t="shared" si="471"/>
        <v>0</v>
      </c>
      <c r="AI1124" s="106">
        <f t="shared" si="472"/>
        <v>0</v>
      </c>
      <c r="AJ1124" s="106">
        <f t="shared" si="473"/>
        <v>1.4499999999999999E-3</v>
      </c>
      <c r="AK1124" s="106">
        <f t="shared" si="482"/>
        <v>7.4000000000000003E-3</v>
      </c>
      <c r="AL1124" s="107">
        <f t="shared" si="474"/>
        <v>5.3122499999999997</v>
      </c>
    </row>
    <row r="1125" spans="1:38" ht="12.75">
      <c r="A1125" s="89">
        <v>35</v>
      </c>
      <c r="B1125" s="89">
        <v>69</v>
      </c>
      <c r="C1125" s="96">
        <v>0.34</v>
      </c>
      <c r="D1125" s="96">
        <v>0.34</v>
      </c>
      <c r="E1125" s="97">
        <v>3.25</v>
      </c>
      <c r="F1125" s="102">
        <f t="shared" si="479"/>
        <v>0.29507408998842138</v>
      </c>
      <c r="G1125" s="89">
        <v>23.17</v>
      </c>
      <c r="H1125" s="103">
        <f t="shared" si="461"/>
        <v>37.56</v>
      </c>
      <c r="I1125" s="103">
        <f t="shared" si="462"/>
        <v>1.0574999999999999</v>
      </c>
      <c r="J1125" s="89" t="s">
        <v>78</v>
      </c>
      <c r="K1125" s="89">
        <v>2</v>
      </c>
      <c r="L1125" s="105">
        <f t="shared" si="480"/>
        <v>2.82</v>
      </c>
      <c r="M1125" s="89">
        <v>2.82</v>
      </c>
      <c r="X1125" s="106">
        <f t="shared" si="481"/>
        <v>7.9185599999999998E-3</v>
      </c>
      <c r="Y1125" s="106">
        <f t="shared" si="463"/>
        <v>7.0499999999999998E-3</v>
      </c>
      <c r="Z1125" s="106">
        <f t="shared" si="464"/>
        <v>0</v>
      </c>
      <c r="AA1125" s="106">
        <f t="shared" si="465"/>
        <v>0</v>
      </c>
      <c r="AB1125" s="106">
        <f t="shared" si="466"/>
        <v>0</v>
      </c>
      <c r="AC1125" s="106">
        <f t="shared" si="467"/>
        <v>0</v>
      </c>
      <c r="AD1125" s="106">
        <f t="shared" si="468"/>
        <v>0</v>
      </c>
      <c r="AE1125" s="106">
        <f t="shared" si="469"/>
        <v>0</v>
      </c>
      <c r="AF1125" s="172">
        <f t="shared" si="475"/>
        <v>7.0499999999999998E-3</v>
      </c>
      <c r="AG1125" s="106">
        <f t="shared" si="470"/>
        <v>0</v>
      </c>
      <c r="AH1125" s="106">
        <f t="shared" si="471"/>
        <v>0</v>
      </c>
      <c r="AI1125" s="106">
        <f t="shared" si="472"/>
        <v>0</v>
      </c>
      <c r="AJ1125" s="106">
        <f t="shared" si="473"/>
        <v>0</v>
      </c>
      <c r="AK1125" s="106">
        <f t="shared" si="482"/>
        <v>7.0499999999999998E-3</v>
      </c>
      <c r="AL1125" s="107">
        <f t="shared" si="474"/>
        <v>6.7891499999999994</v>
      </c>
    </row>
    <row r="1126" spans="1:38" ht="12.75">
      <c r="A1126" s="89">
        <v>35</v>
      </c>
      <c r="B1126" s="89">
        <v>69</v>
      </c>
      <c r="C1126" s="96">
        <v>0.34</v>
      </c>
      <c r="D1126" s="96">
        <v>0.34</v>
      </c>
      <c r="E1126" s="97">
        <v>3.25</v>
      </c>
      <c r="F1126" s="102">
        <f t="shared" si="479"/>
        <v>0.29507408998842138</v>
      </c>
      <c r="G1126" s="89">
        <v>23.17</v>
      </c>
      <c r="H1126" s="103">
        <f t="shared" si="461"/>
        <v>37.56</v>
      </c>
      <c r="I1126" s="103">
        <f t="shared" si="462"/>
        <v>1.1887500000000002</v>
      </c>
      <c r="J1126" s="89" t="s">
        <v>78</v>
      </c>
      <c r="K1126" s="89">
        <v>3</v>
      </c>
      <c r="L1126" s="105">
        <f t="shared" si="480"/>
        <v>3.25</v>
      </c>
      <c r="M1126" s="89">
        <v>1.67</v>
      </c>
      <c r="N1126" s="89">
        <v>1.5</v>
      </c>
      <c r="Q1126" s="89">
        <v>0.08</v>
      </c>
      <c r="X1126" s="106">
        <f t="shared" si="481"/>
        <v>9.1259999999999987E-3</v>
      </c>
      <c r="Y1126" s="106">
        <f t="shared" si="463"/>
        <v>4.1750000000000008E-3</v>
      </c>
      <c r="Z1126" s="106">
        <f t="shared" si="464"/>
        <v>3.7500000000000007E-3</v>
      </c>
      <c r="AA1126" s="106">
        <f t="shared" si="465"/>
        <v>0</v>
      </c>
      <c r="AB1126" s="106">
        <f t="shared" si="466"/>
        <v>0</v>
      </c>
      <c r="AC1126" s="106">
        <f t="shared" si="467"/>
        <v>0</v>
      </c>
      <c r="AD1126" s="106">
        <f t="shared" si="468"/>
        <v>0</v>
      </c>
      <c r="AE1126" s="106">
        <f t="shared" si="469"/>
        <v>0</v>
      </c>
      <c r="AF1126" s="172">
        <f t="shared" si="475"/>
        <v>7.9250000000000015E-3</v>
      </c>
      <c r="AG1126" s="106">
        <f t="shared" si="470"/>
        <v>2.0000000000000001E-4</v>
      </c>
      <c r="AH1126" s="106">
        <f t="shared" si="471"/>
        <v>0</v>
      </c>
      <c r="AI1126" s="106">
        <f t="shared" si="472"/>
        <v>0</v>
      </c>
      <c r="AJ1126" s="106">
        <f t="shared" si="473"/>
        <v>0</v>
      </c>
      <c r="AK1126" s="106">
        <f t="shared" si="482"/>
        <v>8.1250000000000003E-3</v>
      </c>
      <c r="AL1126" s="107">
        <f t="shared" si="474"/>
        <v>7.6317749999999993</v>
      </c>
    </row>
    <row r="1127" spans="1:38" ht="12.75">
      <c r="A1127" s="89">
        <v>35</v>
      </c>
      <c r="B1127" s="89">
        <v>69</v>
      </c>
      <c r="C1127" s="96">
        <v>0.34</v>
      </c>
      <c r="D1127" s="96">
        <v>0.34</v>
      </c>
      <c r="E1127" s="97">
        <v>3.25</v>
      </c>
      <c r="F1127" s="102">
        <f t="shared" si="479"/>
        <v>0.29507408998842138</v>
      </c>
      <c r="G1127" s="89">
        <v>23.17</v>
      </c>
      <c r="H1127" s="103">
        <f t="shared" si="461"/>
        <v>37.56</v>
      </c>
      <c r="I1127" s="103">
        <f t="shared" si="462"/>
        <v>0.7875000000000002</v>
      </c>
      <c r="J1127" s="89" t="s">
        <v>78</v>
      </c>
      <c r="K1127" s="89">
        <v>4</v>
      </c>
      <c r="L1127" s="105">
        <f t="shared" si="480"/>
        <v>2.34</v>
      </c>
      <c r="M1127" s="89">
        <v>2.1</v>
      </c>
      <c r="Q1127" s="89">
        <v>0.24</v>
      </c>
      <c r="X1127" s="106">
        <f t="shared" si="481"/>
        <v>6.5707199999999986E-3</v>
      </c>
      <c r="Y1127" s="106">
        <f t="shared" si="463"/>
        <v>5.2500000000000012E-3</v>
      </c>
      <c r="Z1127" s="106">
        <f t="shared" si="464"/>
        <v>0</v>
      </c>
      <c r="AA1127" s="106">
        <f t="shared" si="465"/>
        <v>0</v>
      </c>
      <c r="AB1127" s="106">
        <f t="shared" si="466"/>
        <v>0</v>
      </c>
      <c r="AC1127" s="106">
        <f t="shared" si="467"/>
        <v>0</v>
      </c>
      <c r="AD1127" s="106">
        <f t="shared" si="468"/>
        <v>0</v>
      </c>
      <c r="AE1127" s="106">
        <f t="shared" si="469"/>
        <v>0</v>
      </c>
      <c r="AF1127" s="172">
        <f t="shared" si="475"/>
        <v>5.2500000000000012E-3</v>
      </c>
      <c r="AG1127" s="106">
        <f t="shared" si="470"/>
        <v>6.0000000000000006E-4</v>
      </c>
      <c r="AH1127" s="106">
        <f t="shared" si="471"/>
        <v>0</v>
      </c>
      <c r="AI1127" s="106">
        <f t="shared" si="472"/>
        <v>0</v>
      </c>
      <c r="AJ1127" s="106">
        <f t="shared" si="473"/>
        <v>0</v>
      </c>
      <c r="AK1127" s="106">
        <f t="shared" si="482"/>
        <v>5.8500000000000002E-3</v>
      </c>
      <c r="AL1127" s="107">
        <f t="shared" si="474"/>
        <v>5.0557499999999997</v>
      </c>
    </row>
    <row r="1128" spans="1:38" ht="12.75">
      <c r="A1128" s="89">
        <v>35</v>
      </c>
      <c r="B1128" s="89">
        <v>69</v>
      </c>
      <c r="C1128" s="96">
        <v>0.34</v>
      </c>
      <c r="D1128" s="96">
        <v>0.34</v>
      </c>
      <c r="E1128" s="97">
        <v>3.25</v>
      </c>
      <c r="F1128" s="102">
        <f t="shared" si="479"/>
        <v>0.29507408998842138</v>
      </c>
      <c r="G1128" s="89">
        <v>23.17</v>
      </c>
      <c r="H1128" s="103">
        <f t="shared" si="461"/>
        <v>37.56</v>
      </c>
      <c r="I1128" s="103">
        <f t="shared" si="462"/>
        <v>1.0359375000000002</v>
      </c>
      <c r="J1128" s="89" t="s">
        <v>79</v>
      </c>
      <c r="K1128" s="89">
        <v>5</v>
      </c>
      <c r="L1128" s="97">
        <v>3.25</v>
      </c>
      <c r="X1128" s="106">
        <f>L1128*VLOOKUP(J1128,dimension,2,FALSE)*VLOOKUP(J1128,dimension,3,FALSE)*K1128</f>
        <v>8.6449999999999999E-3</v>
      </c>
      <c r="Y1128" s="106">
        <f t="shared" si="463"/>
        <v>0</v>
      </c>
      <c r="Z1128" s="106">
        <f t="shared" si="464"/>
        <v>0</v>
      </c>
      <c r="AA1128" s="106">
        <f t="shared" si="465"/>
        <v>0</v>
      </c>
      <c r="AB1128" s="106">
        <f t="shared" si="466"/>
        <v>0</v>
      </c>
      <c r="AC1128" s="106">
        <f t="shared" si="467"/>
        <v>0</v>
      </c>
      <c r="AD1128" s="106">
        <f t="shared" si="468"/>
        <v>0</v>
      </c>
      <c r="AE1128" s="106">
        <f t="shared" si="469"/>
        <v>6.9062500000000009E-3</v>
      </c>
      <c r="AF1128" s="172">
        <f t="shared" si="475"/>
        <v>6.9062500000000009E-3</v>
      </c>
      <c r="AG1128" s="106">
        <f t="shared" si="470"/>
        <v>0</v>
      </c>
      <c r="AH1128" s="106">
        <f t="shared" si="471"/>
        <v>0</v>
      </c>
      <c r="AI1128" s="106">
        <f t="shared" si="472"/>
        <v>0</v>
      </c>
      <c r="AJ1128" s="106">
        <f t="shared" si="473"/>
        <v>0</v>
      </c>
      <c r="AK1128" s="106">
        <f>L1128*VLOOKUP(J1128,dimension,4,FALSE)*VLOOKUP(J1128,dimension,5,FALSE)*K1128</f>
        <v>6.9062500000000009E-3</v>
      </c>
      <c r="AL1128" s="107">
        <f t="shared" si="474"/>
        <v>5.9048437500000004</v>
      </c>
    </row>
    <row r="1129" spans="1:38" ht="12.75">
      <c r="A1129" s="89">
        <v>36</v>
      </c>
      <c r="B1129" s="89">
        <v>70</v>
      </c>
      <c r="C1129" s="96">
        <v>0.35</v>
      </c>
      <c r="D1129" s="96">
        <v>0.36</v>
      </c>
      <c r="E1129" s="97">
        <v>3.48</v>
      </c>
      <c r="F1129" s="102">
        <f t="shared" si="479"/>
        <v>0.34444971632672866</v>
      </c>
      <c r="G1129" s="89">
        <v>26.16</v>
      </c>
      <c r="H1129" s="103">
        <f t="shared" si="461"/>
        <v>41.546666666666667</v>
      </c>
      <c r="I1129" s="103">
        <f t="shared" si="462"/>
        <v>1.2787500000000003</v>
      </c>
      <c r="J1129" s="89" t="s">
        <v>74</v>
      </c>
      <c r="K1129" s="89">
        <v>1</v>
      </c>
      <c r="L1129" s="105">
        <f t="shared" ref="L1129:L1146" si="483">SUM(M1129:V1129)</f>
        <v>3.48</v>
      </c>
      <c r="M1129" s="89">
        <v>3.41</v>
      </c>
      <c r="R1129" s="89">
        <v>7.0000000000000007E-2</v>
      </c>
      <c r="X1129" s="106">
        <f t="shared" ref="X1129:X1146" si="484">L1129*VLOOKUP(J1129,dimension,2,FALSE)*VLOOKUP(J1129,dimension,3,FALSE)</f>
        <v>1.0718399999999999E-2</v>
      </c>
      <c r="Y1129" s="106">
        <f t="shared" si="463"/>
        <v>8.5250000000000013E-3</v>
      </c>
      <c r="Z1129" s="106">
        <f t="shared" si="464"/>
        <v>0</v>
      </c>
      <c r="AA1129" s="106">
        <f t="shared" si="465"/>
        <v>0</v>
      </c>
      <c r="AB1129" s="106">
        <f t="shared" si="466"/>
        <v>0</v>
      </c>
      <c r="AC1129" s="106">
        <f t="shared" si="467"/>
        <v>0</v>
      </c>
      <c r="AD1129" s="106">
        <f t="shared" si="468"/>
        <v>0</v>
      </c>
      <c r="AE1129" s="106">
        <f t="shared" si="469"/>
        <v>0</v>
      </c>
      <c r="AF1129" s="172">
        <f t="shared" si="475"/>
        <v>8.5250000000000013E-3</v>
      </c>
      <c r="AG1129" s="106">
        <f t="shared" si="470"/>
        <v>0</v>
      </c>
      <c r="AH1129" s="106">
        <f t="shared" si="471"/>
        <v>1.7500000000000003E-4</v>
      </c>
      <c r="AI1129" s="106">
        <f t="shared" si="472"/>
        <v>0</v>
      </c>
      <c r="AJ1129" s="106">
        <f t="shared" si="473"/>
        <v>0</v>
      </c>
      <c r="AK1129" s="106">
        <f t="shared" ref="AK1129:AK1146" si="485">L1129*VLOOKUP(J1129,dimension,4,FALSE)*VLOOKUP(J1129,dimension,5,FALSE)</f>
        <v>8.7000000000000011E-3</v>
      </c>
      <c r="AL1129" s="107">
        <f t="shared" si="474"/>
        <v>8.2095749999999992</v>
      </c>
    </row>
    <row r="1130" spans="1:38" ht="12.75">
      <c r="A1130" s="89">
        <v>36</v>
      </c>
      <c r="B1130" s="89">
        <v>70</v>
      </c>
      <c r="C1130" s="96">
        <v>0.35</v>
      </c>
      <c r="D1130" s="96">
        <v>0.36</v>
      </c>
      <c r="E1130" s="97">
        <v>3.48</v>
      </c>
      <c r="F1130" s="102">
        <f t="shared" si="479"/>
        <v>0.34444971632672866</v>
      </c>
      <c r="G1130" s="89">
        <v>26.16</v>
      </c>
      <c r="H1130" s="103">
        <f t="shared" si="461"/>
        <v>41.546666666666667</v>
      </c>
      <c r="I1130" s="103">
        <f t="shared" si="462"/>
        <v>1.2750000000000001</v>
      </c>
      <c r="J1130" s="89" t="s">
        <v>74</v>
      </c>
      <c r="K1130" s="89">
        <v>2</v>
      </c>
      <c r="L1130" s="105">
        <f t="shared" si="483"/>
        <v>3.48</v>
      </c>
      <c r="M1130" s="89">
        <v>3.4</v>
      </c>
      <c r="R1130" s="89">
        <v>0.08</v>
      </c>
      <c r="X1130" s="106">
        <f t="shared" si="484"/>
        <v>1.0718399999999999E-2</v>
      </c>
      <c r="Y1130" s="106">
        <f t="shared" si="463"/>
        <v>8.5000000000000006E-3</v>
      </c>
      <c r="Z1130" s="106">
        <f t="shared" si="464"/>
        <v>0</v>
      </c>
      <c r="AA1130" s="106">
        <f t="shared" si="465"/>
        <v>0</v>
      </c>
      <c r="AB1130" s="106">
        <f t="shared" si="466"/>
        <v>0</v>
      </c>
      <c r="AC1130" s="106">
        <f t="shared" si="467"/>
        <v>0</v>
      </c>
      <c r="AD1130" s="106">
        <f t="shared" si="468"/>
        <v>0</v>
      </c>
      <c r="AE1130" s="106">
        <f t="shared" si="469"/>
        <v>0</v>
      </c>
      <c r="AF1130" s="172">
        <f t="shared" si="475"/>
        <v>8.5000000000000006E-3</v>
      </c>
      <c r="AG1130" s="106">
        <f t="shared" si="470"/>
        <v>0</v>
      </c>
      <c r="AH1130" s="106">
        <f t="shared" si="471"/>
        <v>2.0000000000000001E-4</v>
      </c>
      <c r="AI1130" s="106">
        <f t="shared" si="472"/>
        <v>0</v>
      </c>
      <c r="AJ1130" s="106">
        <f t="shared" si="473"/>
        <v>0</v>
      </c>
      <c r="AK1130" s="106">
        <f t="shared" si="485"/>
        <v>8.7000000000000011E-3</v>
      </c>
      <c r="AL1130" s="107">
        <f t="shared" si="474"/>
        <v>8.1854999999999993</v>
      </c>
    </row>
    <row r="1131" spans="1:38" ht="12.75">
      <c r="A1131" s="89">
        <v>36</v>
      </c>
      <c r="B1131" s="89">
        <v>70</v>
      </c>
      <c r="C1131" s="96">
        <v>0.35</v>
      </c>
      <c r="D1131" s="96">
        <v>0.36</v>
      </c>
      <c r="E1131" s="97">
        <v>3.48</v>
      </c>
      <c r="F1131" s="102">
        <f t="shared" si="479"/>
        <v>0.34444971632672866</v>
      </c>
      <c r="G1131" s="89">
        <v>26.16</v>
      </c>
      <c r="H1131" s="103">
        <f t="shared" si="461"/>
        <v>41.546666666666667</v>
      </c>
      <c r="I1131" s="103">
        <f t="shared" si="462"/>
        <v>1.0050000000000001</v>
      </c>
      <c r="J1131" s="89" t="s">
        <v>74</v>
      </c>
      <c r="K1131" s="89">
        <v>3</v>
      </c>
      <c r="L1131" s="105">
        <f t="shared" si="483"/>
        <v>3.4800000000000004</v>
      </c>
      <c r="M1131" s="89">
        <v>2.68</v>
      </c>
      <c r="Q1131" s="89">
        <v>0.8</v>
      </c>
      <c r="X1131" s="106">
        <f t="shared" si="484"/>
        <v>1.0718400000000001E-2</v>
      </c>
      <c r="Y1131" s="106">
        <f t="shared" si="463"/>
        <v>6.7000000000000011E-3</v>
      </c>
      <c r="Z1131" s="106">
        <f t="shared" si="464"/>
        <v>0</v>
      </c>
      <c r="AA1131" s="106">
        <f t="shared" si="465"/>
        <v>0</v>
      </c>
      <c r="AB1131" s="106">
        <f t="shared" si="466"/>
        <v>0</v>
      </c>
      <c r="AC1131" s="106">
        <f t="shared" si="467"/>
        <v>0</v>
      </c>
      <c r="AD1131" s="106">
        <f t="shared" si="468"/>
        <v>0</v>
      </c>
      <c r="AE1131" s="106">
        <f t="shared" si="469"/>
        <v>0</v>
      </c>
      <c r="AF1131" s="172">
        <f t="shared" si="475"/>
        <v>6.7000000000000011E-3</v>
      </c>
      <c r="AG1131" s="106">
        <f t="shared" si="470"/>
        <v>2.0000000000000005E-3</v>
      </c>
      <c r="AH1131" s="106">
        <f t="shared" si="471"/>
        <v>0</v>
      </c>
      <c r="AI1131" s="106">
        <f t="shared" si="472"/>
        <v>0</v>
      </c>
      <c r="AJ1131" s="106">
        <f t="shared" si="473"/>
        <v>0</v>
      </c>
      <c r="AK1131" s="106">
        <f t="shared" si="485"/>
        <v>8.7000000000000029E-3</v>
      </c>
      <c r="AL1131" s="107">
        <f t="shared" si="474"/>
        <v>6.4520999999999997</v>
      </c>
    </row>
    <row r="1132" spans="1:38" ht="12.75">
      <c r="A1132" s="89">
        <v>36</v>
      </c>
      <c r="B1132" s="89">
        <v>70</v>
      </c>
      <c r="C1132" s="96">
        <v>0.35</v>
      </c>
      <c r="D1132" s="96">
        <v>0.36</v>
      </c>
      <c r="E1132" s="97">
        <v>3.48</v>
      </c>
      <c r="F1132" s="102">
        <f t="shared" si="479"/>
        <v>0.34444971632672866</v>
      </c>
      <c r="G1132" s="89">
        <v>26.16</v>
      </c>
      <c r="H1132" s="103">
        <f t="shared" si="461"/>
        <v>41.546666666666667</v>
      </c>
      <c r="I1132" s="103">
        <f t="shared" si="462"/>
        <v>1.3050000000000002</v>
      </c>
      <c r="J1132" s="89" t="s">
        <v>74</v>
      </c>
      <c r="K1132" s="89">
        <v>4</v>
      </c>
      <c r="L1132" s="105">
        <f t="shared" si="483"/>
        <v>3.48</v>
      </c>
      <c r="P1132" s="89">
        <v>3.48</v>
      </c>
      <c r="X1132" s="106">
        <f t="shared" si="484"/>
        <v>1.0718399999999999E-2</v>
      </c>
      <c r="Y1132" s="106">
        <f t="shared" si="463"/>
        <v>0</v>
      </c>
      <c r="Z1132" s="106">
        <f t="shared" si="464"/>
        <v>0</v>
      </c>
      <c r="AA1132" s="106">
        <f t="shared" si="465"/>
        <v>0</v>
      </c>
      <c r="AB1132" s="106">
        <f t="shared" si="466"/>
        <v>8.7000000000000011E-3</v>
      </c>
      <c r="AC1132" s="106">
        <f t="shared" si="467"/>
        <v>0</v>
      </c>
      <c r="AD1132" s="106">
        <f t="shared" si="468"/>
        <v>0</v>
      </c>
      <c r="AE1132" s="106">
        <f t="shared" si="469"/>
        <v>0</v>
      </c>
      <c r="AF1132" s="172">
        <f t="shared" si="475"/>
        <v>8.7000000000000011E-3</v>
      </c>
      <c r="AG1132" s="106">
        <f t="shared" si="470"/>
        <v>0</v>
      </c>
      <c r="AH1132" s="106">
        <f t="shared" si="471"/>
        <v>0</v>
      </c>
      <c r="AI1132" s="106">
        <f t="shared" si="472"/>
        <v>0</v>
      </c>
      <c r="AJ1132" s="106">
        <f t="shared" si="473"/>
        <v>0</v>
      </c>
      <c r="AK1132" s="106">
        <f t="shared" si="485"/>
        <v>8.7000000000000011E-3</v>
      </c>
      <c r="AL1132" s="107">
        <f t="shared" si="474"/>
        <v>7.1252999999999993</v>
      </c>
    </row>
    <row r="1133" spans="1:38" ht="12.75">
      <c r="A1133" s="89">
        <v>36</v>
      </c>
      <c r="B1133" s="89">
        <v>70</v>
      </c>
      <c r="C1133" s="96">
        <v>0.35</v>
      </c>
      <c r="D1133" s="96">
        <v>0.36</v>
      </c>
      <c r="E1133" s="97">
        <v>3.48</v>
      </c>
      <c r="F1133" s="102">
        <f t="shared" si="479"/>
        <v>0.34444971632672866</v>
      </c>
      <c r="G1133" s="89">
        <v>26.16</v>
      </c>
      <c r="H1133" s="103">
        <f t="shared" si="461"/>
        <v>41.546666666666667</v>
      </c>
      <c r="I1133" s="103">
        <f t="shared" si="462"/>
        <v>1.1925000000000003</v>
      </c>
      <c r="J1133" s="89" t="s">
        <v>74</v>
      </c>
      <c r="K1133" s="89">
        <v>5</v>
      </c>
      <c r="L1133" s="105">
        <f t="shared" si="483"/>
        <v>3.48</v>
      </c>
      <c r="M1133" s="89">
        <v>3.18</v>
      </c>
      <c r="Q1133" s="89">
        <v>0.3</v>
      </c>
      <c r="X1133" s="106">
        <f t="shared" si="484"/>
        <v>1.0718399999999999E-2</v>
      </c>
      <c r="Y1133" s="106">
        <f t="shared" si="463"/>
        <v>7.9500000000000022E-3</v>
      </c>
      <c r="Z1133" s="106">
        <f t="shared" si="464"/>
        <v>0</v>
      </c>
      <c r="AA1133" s="106">
        <f t="shared" si="465"/>
        <v>0</v>
      </c>
      <c r="AB1133" s="106">
        <f t="shared" si="466"/>
        <v>0</v>
      </c>
      <c r="AC1133" s="106">
        <f t="shared" si="467"/>
        <v>0</v>
      </c>
      <c r="AD1133" s="106">
        <f t="shared" si="468"/>
        <v>0</v>
      </c>
      <c r="AE1133" s="106">
        <f t="shared" si="469"/>
        <v>0</v>
      </c>
      <c r="AF1133" s="172">
        <f t="shared" si="475"/>
        <v>7.9500000000000022E-3</v>
      </c>
      <c r="AG1133" s="106">
        <f t="shared" si="470"/>
        <v>7.5000000000000002E-4</v>
      </c>
      <c r="AH1133" s="106">
        <f t="shared" si="471"/>
        <v>0</v>
      </c>
      <c r="AI1133" s="106">
        <f t="shared" si="472"/>
        <v>0</v>
      </c>
      <c r="AJ1133" s="106">
        <f t="shared" si="473"/>
        <v>0</v>
      </c>
      <c r="AK1133" s="106">
        <f t="shared" si="485"/>
        <v>8.7000000000000011E-3</v>
      </c>
      <c r="AL1133" s="107">
        <f t="shared" si="474"/>
        <v>7.6558499999999992</v>
      </c>
    </row>
    <row r="1134" spans="1:38" ht="12.75">
      <c r="A1134" s="89">
        <v>36</v>
      </c>
      <c r="B1134" s="89">
        <v>70</v>
      </c>
      <c r="C1134" s="96">
        <v>0.35</v>
      </c>
      <c r="D1134" s="96">
        <v>0.36</v>
      </c>
      <c r="E1134" s="97">
        <v>3.48</v>
      </c>
      <c r="F1134" s="102">
        <f t="shared" si="479"/>
        <v>0.34444971632672866</v>
      </c>
      <c r="G1134" s="89">
        <v>26.16</v>
      </c>
      <c r="H1134" s="103">
        <f t="shared" si="461"/>
        <v>41.546666666666667</v>
      </c>
      <c r="I1134" s="103">
        <f t="shared" si="462"/>
        <v>1.3050000000000002</v>
      </c>
      <c r="J1134" s="89" t="s">
        <v>74</v>
      </c>
      <c r="K1134" s="89">
        <v>6</v>
      </c>
      <c r="L1134" s="105">
        <f t="shared" si="483"/>
        <v>3.58</v>
      </c>
      <c r="M1134" s="89">
        <v>3.48</v>
      </c>
      <c r="R1134" s="89">
        <v>0.1</v>
      </c>
      <c r="X1134" s="106">
        <f t="shared" si="484"/>
        <v>1.10264E-2</v>
      </c>
      <c r="Y1134" s="106">
        <f t="shared" si="463"/>
        <v>8.7000000000000011E-3</v>
      </c>
      <c r="Z1134" s="106">
        <f t="shared" si="464"/>
        <v>0</v>
      </c>
      <c r="AA1134" s="106">
        <f t="shared" si="465"/>
        <v>0</v>
      </c>
      <c r="AB1134" s="106">
        <f t="shared" si="466"/>
        <v>0</v>
      </c>
      <c r="AC1134" s="106">
        <f t="shared" si="467"/>
        <v>0</v>
      </c>
      <c r="AD1134" s="106">
        <f t="shared" si="468"/>
        <v>0</v>
      </c>
      <c r="AE1134" s="106">
        <f t="shared" si="469"/>
        <v>0</v>
      </c>
      <c r="AF1134" s="172">
        <f t="shared" si="475"/>
        <v>8.7000000000000011E-3</v>
      </c>
      <c r="AG1134" s="106">
        <f t="shared" si="470"/>
        <v>0</v>
      </c>
      <c r="AH1134" s="106">
        <f t="shared" si="471"/>
        <v>2.5000000000000006E-4</v>
      </c>
      <c r="AI1134" s="106">
        <f t="shared" si="472"/>
        <v>0</v>
      </c>
      <c r="AJ1134" s="106">
        <f t="shared" si="473"/>
        <v>0</v>
      </c>
      <c r="AK1134" s="106">
        <f t="shared" si="485"/>
        <v>8.9500000000000014E-3</v>
      </c>
      <c r="AL1134" s="107">
        <f t="shared" si="474"/>
        <v>8.3780999999999999</v>
      </c>
    </row>
    <row r="1135" spans="1:38" ht="12.75">
      <c r="A1135" s="89">
        <v>36</v>
      </c>
      <c r="B1135" s="89">
        <v>70</v>
      </c>
      <c r="C1135" s="96">
        <v>0.35</v>
      </c>
      <c r="D1135" s="96">
        <v>0.36</v>
      </c>
      <c r="E1135" s="97">
        <v>3.48</v>
      </c>
      <c r="F1135" s="102">
        <f t="shared" si="479"/>
        <v>0.34444971632672866</v>
      </c>
      <c r="G1135" s="89">
        <v>26.16</v>
      </c>
      <c r="H1135" s="103">
        <f t="shared" si="461"/>
        <v>41.546666666666667</v>
      </c>
      <c r="I1135" s="103">
        <f t="shared" si="462"/>
        <v>1.2524999999999999</v>
      </c>
      <c r="J1135" s="89" t="s">
        <v>74</v>
      </c>
      <c r="K1135" s="89">
        <v>7</v>
      </c>
      <c r="L1135" s="105">
        <f t="shared" si="483"/>
        <v>3.4800000000000004</v>
      </c>
      <c r="M1135" s="89">
        <v>1.26</v>
      </c>
      <c r="N1135" s="89">
        <v>1.31</v>
      </c>
      <c r="Q1135" s="89">
        <v>0.14000000000000001</v>
      </c>
      <c r="V1135" s="89">
        <v>0.77</v>
      </c>
      <c r="X1135" s="106">
        <f t="shared" si="484"/>
        <v>1.0718400000000001E-2</v>
      </c>
      <c r="Y1135" s="106">
        <f t="shared" si="463"/>
        <v>3.15E-3</v>
      </c>
      <c r="Z1135" s="106">
        <f t="shared" si="464"/>
        <v>3.2750000000000001E-3</v>
      </c>
      <c r="AA1135" s="106">
        <f t="shared" si="465"/>
        <v>0</v>
      </c>
      <c r="AB1135" s="106">
        <f t="shared" si="466"/>
        <v>0</v>
      </c>
      <c r="AC1135" s="106">
        <f t="shared" si="467"/>
        <v>0</v>
      </c>
      <c r="AD1135" s="106">
        <f t="shared" si="468"/>
        <v>1.9250000000000005E-3</v>
      </c>
      <c r="AE1135" s="106">
        <f t="shared" si="469"/>
        <v>0</v>
      </c>
      <c r="AF1135" s="172">
        <f t="shared" si="475"/>
        <v>8.3499999999999998E-3</v>
      </c>
      <c r="AG1135" s="106">
        <f t="shared" si="470"/>
        <v>3.5000000000000005E-4</v>
      </c>
      <c r="AH1135" s="106">
        <f t="shared" si="471"/>
        <v>0</v>
      </c>
      <c r="AI1135" s="106">
        <f t="shared" si="472"/>
        <v>0</v>
      </c>
      <c r="AJ1135" s="106">
        <f t="shared" si="473"/>
        <v>0</v>
      </c>
      <c r="AK1135" s="106">
        <f t="shared" si="485"/>
        <v>8.7000000000000029E-3</v>
      </c>
      <c r="AL1135" s="107">
        <f t="shared" si="474"/>
        <v>7.6252499999999994</v>
      </c>
    </row>
    <row r="1136" spans="1:38" ht="12.75">
      <c r="A1136" s="89">
        <v>36</v>
      </c>
      <c r="B1136" s="89">
        <v>70</v>
      </c>
      <c r="C1136" s="96">
        <v>0.35</v>
      </c>
      <c r="D1136" s="96">
        <v>0.36</v>
      </c>
      <c r="E1136" s="97">
        <v>3.48</v>
      </c>
      <c r="F1136" s="102">
        <f t="shared" si="479"/>
        <v>0.34444971632672866</v>
      </c>
      <c r="G1136" s="89">
        <v>26.16</v>
      </c>
      <c r="H1136" s="103">
        <f t="shared" si="461"/>
        <v>41.546666666666667</v>
      </c>
      <c r="I1136" s="103">
        <f t="shared" si="462"/>
        <v>1.1925000000000003</v>
      </c>
      <c r="J1136" s="89" t="s">
        <v>74</v>
      </c>
      <c r="K1136" s="89">
        <v>8</v>
      </c>
      <c r="L1136" s="105">
        <f t="shared" si="483"/>
        <v>3.48</v>
      </c>
      <c r="M1136" s="89">
        <v>2.2200000000000002</v>
      </c>
      <c r="N1136" s="89">
        <v>0.96</v>
      </c>
      <c r="Q1136" s="89">
        <v>0.3</v>
      </c>
      <c r="X1136" s="106">
        <f t="shared" si="484"/>
        <v>1.0718399999999999E-2</v>
      </c>
      <c r="Y1136" s="106">
        <f t="shared" si="463"/>
        <v>5.5500000000000011E-3</v>
      </c>
      <c r="Z1136" s="106">
        <f t="shared" si="464"/>
        <v>2.4000000000000002E-3</v>
      </c>
      <c r="AA1136" s="106">
        <f t="shared" si="465"/>
        <v>0</v>
      </c>
      <c r="AB1136" s="106">
        <f t="shared" si="466"/>
        <v>0</v>
      </c>
      <c r="AC1136" s="106">
        <f t="shared" si="467"/>
        <v>0</v>
      </c>
      <c r="AD1136" s="106">
        <f t="shared" si="468"/>
        <v>0</v>
      </c>
      <c r="AE1136" s="106">
        <f t="shared" si="469"/>
        <v>0</v>
      </c>
      <c r="AF1136" s="172">
        <f t="shared" si="475"/>
        <v>7.9500000000000022E-3</v>
      </c>
      <c r="AG1136" s="106">
        <f t="shared" si="470"/>
        <v>7.5000000000000002E-4</v>
      </c>
      <c r="AH1136" s="106">
        <f t="shared" si="471"/>
        <v>0</v>
      </c>
      <c r="AI1136" s="106">
        <f t="shared" si="472"/>
        <v>0</v>
      </c>
      <c r="AJ1136" s="106">
        <f t="shared" si="473"/>
        <v>0</v>
      </c>
      <c r="AK1136" s="106">
        <f t="shared" si="485"/>
        <v>8.7000000000000011E-3</v>
      </c>
      <c r="AL1136" s="107">
        <f t="shared" si="474"/>
        <v>7.6558499999999992</v>
      </c>
    </row>
    <row r="1137" spans="1:38" ht="12.75">
      <c r="A1137" s="89">
        <v>36</v>
      </c>
      <c r="B1137" s="89">
        <v>70</v>
      </c>
      <c r="C1137" s="96">
        <v>0.35</v>
      </c>
      <c r="D1137" s="96">
        <v>0.36</v>
      </c>
      <c r="E1137" s="97">
        <v>3.48</v>
      </c>
      <c r="F1137" s="102">
        <f t="shared" si="479"/>
        <v>0.34444971632672866</v>
      </c>
      <c r="G1137" s="89">
        <v>26.16</v>
      </c>
      <c r="H1137" s="103">
        <f t="shared" si="461"/>
        <v>41.546666666666667</v>
      </c>
      <c r="I1137" s="103">
        <f t="shared" si="462"/>
        <v>1.1700000000000002</v>
      </c>
      <c r="J1137" s="89" t="s">
        <v>74</v>
      </c>
      <c r="K1137" s="89">
        <v>9</v>
      </c>
      <c r="L1137" s="105">
        <f t="shared" si="483"/>
        <v>3.48</v>
      </c>
      <c r="M1137" s="89">
        <v>1.72</v>
      </c>
      <c r="N1137" s="89">
        <v>1.4</v>
      </c>
      <c r="Q1137" s="89">
        <v>0.13</v>
      </c>
      <c r="R1137" s="89">
        <v>0.23</v>
      </c>
      <c r="X1137" s="106">
        <f t="shared" si="484"/>
        <v>1.0718399999999999E-2</v>
      </c>
      <c r="Y1137" s="106">
        <f t="shared" si="463"/>
        <v>4.3000000000000009E-3</v>
      </c>
      <c r="Z1137" s="106">
        <f t="shared" si="464"/>
        <v>3.4999999999999996E-3</v>
      </c>
      <c r="AA1137" s="106">
        <f t="shared" si="465"/>
        <v>0</v>
      </c>
      <c r="AB1137" s="106">
        <f t="shared" si="466"/>
        <v>0</v>
      </c>
      <c r="AC1137" s="106">
        <f t="shared" si="467"/>
        <v>0</v>
      </c>
      <c r="AD1137" s="106">
        <f t="shared" si="468"/>
        <v>0</v>
      </c>
      <c r="AE1137" s="106">
        <f t="shared" si="469"/>
        <v>0</v>
      </c>
      <c r="AF1137" s="172">
        <f t="shared" si="475"/>
        <v>7.8000000000000005E-3</v>
      </c>
      <c r="AG1137" s="106">
        <f t="shared" si="470"/>
        <v>3.2500000000000004E-4</v>
      </c>
      <c r="AH1137" s="106">
        <f t="shared" si="471"/>
        <v>5.750000000000001E-4</v>
      </c>
      <c r="AI1137" s="106">
        <f t="shared" si="472"/>
        <v>0</v>
      </c>
      <c r="AJ1137" s="106">
        <f t="shared" si="473"/>
        <v>0</v>
      </c>
      <c r="AK1137" s="106">
        <f t="shared" si="485"/>
        <v>8.7000000000000011E-3</v>
      </c>
      <c r="AL1137" s="107">
        <f t="shared" si="474"/>
        <v>7.5113999999999983</v>
      </c>
    </row>
    <row r="1138" spans="1:38" ht="12.75">
      <c r="A1138" s="89">
        <v>36</v>
      </c>
      <c r="B1138" s="89">
        <v>70</v>
      </c>
      <c r="C1138" s="96">
        <v>0.35</v>
      </c>
      <c r="D1138" s="96">
        <v>0.36</v>
      </c>
      <c r="E1138" s="97">
        <v>3.48</v>
      </c>
      <c r="F1138" s="102">
        <f t="shared" si="479"/>
        <v>0.34444971632672866</v>
      </c>
      <c r="G1138" s="89">
        <v>26.16</v>
      </c>
      <c r="H1138" s="103">
        <f t="shared" si="461"/>
        <v>41.546666666666667</v>
      </c>
      <c r="I1138" s="103">
        <f t="shared" si="462"/>
        <v>1.1962500000000003</v>
      </c>
      <c r="J1138" s="89" t="s">
        <v>74</v>
      </c>
      <c r="K1138" s="89">
        <v>10</v>
      </c>
      <c r="L1138" s="105">
        <f t="shared" si="483"/>
        <v>3.48</v>
      </c>
      <c r="M1138" s="89">
        <v>3.19</v>
      </c>
      <c r="Q1138" s="89">
        <v>0.1</v>
      </c>
      <c r="R1138" s="89">
        <v>0.19</v>
      </c>
      <c r="X1138" s="106">
        <f t="shared" si="484"/>
        <v>1.0718399999999999E-2</v>
      </c>
      <c r="Y1138" s="106">
        <f t="shared" si="463"/>
        <v>7.9750000000000012E-3</v>
      </c>
      <c r="Z1138" s="106">
        <f t="shared" si="464"/>
        <v>0</v>
      </c>
      <c r="AA1138" s="106">
        <f t="shared" si="465"/>
        <v>0</v>
      </c>
      <c r="AB1138" s="106">
        <f t="shared" si="466"/>
        <v>0</v>
      </c>
      <c r="AC1138" s="106">
        <f t="shared" si="467"/>
        <v>0</v>
      </c>
      <c r="AD1138" s="106">
        <f t="shared" si="468"/>
        <v>0</v>
      </c>
      <c r="AE1138" s="106">
        <f t="shared" si="469"/>
        <v>0</v>
      </c>
      <c r="AF1138" s="172">
        <f t="shared" si="475"/>
        <v>7.9750000000000012E-3</v>
      </c>
      <c r="AG1138" s="106">
        <f t="shared" si="470"/>
        <v>2.5000000000000006E-4</v>
      </c>
      <c r="AH1138" s="106">
        <f t="shared" si="471"/>
        <v>4.7500000000000011E-4</v>
      </c>
      <c r="AI1138" s="106">
        <f t="shared" si="472"/>
        <v>0</v>
      </c>
      <c r="AJ1138" s="106">
        <f t="shared" si="473"/>
        <v>0</v>
      </c>
      <c r="AK1138" s="106">
        <f t="shared" si="485"/>
        <v>8.7000000000000011E-3</v>
      </c>
      <c r="AL1138" s="107">
        <f t="shared" si="474"/>
        <v>7.679924999999999</v>
      </c>
    </row>
    <row r="1139" spans="1:38" ht="12.75">
      <c r="A1139" s="89">
        <v>36</v>
      </c>
      <c r="B1139" s="89">
        <v>70</v>
      </c>
      <c r="C1139" s="96">
        <v>0.35</v>
      </c>
      <c r="D1139" s="96">
        <v>0.36</v>
      </c>
      <c r="E1139" s="97">
        <v>3.48</v>
      </c>
      <c r="F1139" s="102">
        <f t="shared" si="479"/>
        <v>0.34444971632672866</v>
      </c>
      <c r="G1139" s="89">
        <v>26.16</v>
      </c>
      <c r="H1139" s="103">
        <f t="shared" si="461"/>
        <v>41.546666666666667</v>
      </c>
      <c r="I1139" s="103">
        <f t="shared" si="462"/>
        <v>0.98625000000000018</v>
      </c>
      <c r="J1139" s="89" t="s">
        <v>74</v>
      </c>
      <c r="K1139" s="89">
        <v>11</v>
      </c>
      <c r="L1139" s="105">
        <f t="shared" si="483"/>
        <v>3.48</v>
      </c>
      <c r="M1139" s="89">
        <v>2.19</v>
      </c>
      <c r="Q1139" s="89">
        <v>0.57999999999999996</v>
      </c>
      <c r="R1139" s="89">
        <v>0.27</v>
      </c>
      <c r="U1139" s="89">
        <v>0.44</v>
      </c>
      <c r="X1139" s="106">
        <f t="shared" si="484"/>
        <v>1.0718399999999999E-2</v>
      </c>
      <c r="Y1139" s="106">
        <f t="shared" si="463"/>
        <v>5.4750000000000007E-3</v>
      </c>
      <c r="Z1139" s="106">
        <f t="shared" si="464"/>
        <v>0</v>
      </c>
      <c r="AA1139" s="106">
        <f t="shared" si="465"/>
        <v>0</v>
      </c>
      <c r="AB1139" s="106">
        <f t="shared" si="466"/>
        <v>0</v>
      </c>
      <c r="AC1139" s="106">
        <f t="shared" si="467"/>
        <v>1.1000000000000001E-3</v>
      </c>
      <c r="AD1139" s="106">
        <f t="shared" si="468"/>
        <v>0</v>
      </c>
      <c r="AE1139" s="106">
        <f t="shared" si="469"/>
        <v>0</v>
      </c>
      <c r="AF1139" s="172">
        <f t="shared" si="475"/>
        <v>6.575000000000001E-3</v>
      </c>
      <c r="AG1139" s="106">
        <f t="shared" si="470"/>
        <v>1.4499999999999999E-3</v>
      </c>
      <c r="AH1139" s="106">
        <f t="shared" si="471"/>
        <v>6.7500000000000014E-4</v>
      </c>
      <c r="AI1139" s="106">
        <f t="shared" si="472"/>
        <v>0</v>
      </c>
      <c r="AJ1139" s="106">
        <f t="shared" si="473"/>
        <v>0</v>
      </c>
      <c r="AK1139" s="106">
        <f t="shared" si="485"/>
        <v>8.7000000000000011E-3</v>
      </c>
      <c r="AL1139" s="107">
        <f t="shared" si="474"/>
        <v>6.014924999999999</v>
      </c>
    </row>
    <row r="1140" spans="1:38" ht="12.75">
      <c r="A1140" s="89">
        <v>36</v>
      </c>
      <c r="B1140" s="89">
        <v>70</v>
      </c>
      <c r="C1140" s="96">
        <v>0.35</v>
      </c>
      <c r="D1140" s="96">
        <v>0.36</v>
      </c>
      <c r="E1140" s="97">
        <v>3.48</v>
      </c>
      <c r="F1140" s="102">
        <f t="shared" si="479"/>
        <v>0.34444971632672866</v>
      </c>
      <c r="G1140" s="89">
        <v>26.16</v>
      </c>
      <c r="H1140" s="103">
        <f t="shared" si="461"/>
        <v>41.546666666666667</v>
      </c>
      <c r="I1140" s="103">
        <f t="shared" si="462"/>
        <v>0.97875000000000001</v>
      </c>
      <c r="J1140" s="89" t="s">
        <v>77</v>
      </c>
      <c r="K1140" s="89">
        <v>1</v>
      </c>
      <c r="L1140" s="105">
        <f t="shared" si="483"/>
        <v>3.48</v>
      </c>
      <c r="O1140" s="89">
        <v>3.48</v>
      </c>
      <c r="X1140" s="106">
        <f t="shared" si="484"/>
        <v>8.0875200000000008E-3</v>
      </c>
      <c r="Y1140" s="106">
        <f t="shared" si="463"/>
        <v>0</v>
      </c>
      <c r="Z1140" s="106">
        <f t="shared" si="464"/>
        <v>0</v>
      </c>
      <c r="AA1140" s="106">
        <f t="shared" si="465"/>
        <v>6.5250000000000004E-3</v>
      </c>
      <c r="AB1140" s="106">
        <f t="shared" si="466"/>
        <v>0</v>
      </c>
      <c r="AC1140" s="106">
        <f t="shared" si="467"/>
        <v>0</v>
      </c>
      <c r="AD1140" s="106">
        <f t="shared" si="468"/>
        <v>0</v>
      </c>
      <c r="AE1140" s="106">
        <f t="shared" si="469"/>
        <v>0</v>
      </c>
      <c r="AF1140" s="172">
        <f t="shared" si="475"/>
        <v>6.5250000000000004E-3</v>
      </c>
      <c r="AG1140" s="106">
        <f t="shared" si="470"/>
        <v>0</v>
      </c>
      <c r="AH1140" s="106">
        <f t="shared" si="471"/>
        <v>0</v>
      </c>
      <c r="AI1140" s="106">
        <f t="shared" si="472"/>
        <v>0</v>
      </c>
      <c r="AJ1140" s="106">
        <f t="shared" si="473"/>
        <v>0</v>
      </c>
      <c r="AK1140" s="106">
        <f t="shared" si="485"/>
        <v>6.5250000000000004E-3</v>
      </c>
      <c r="AL1140" s="107">
        <f t="shared" si="474"/>
        <v>5.578875</v>
      </c>
    </row>
    <row r="1141" spans="1:38" ht="12.75">
      <c r="A1141" s="89">
        <v>36</v>
      </c>
      <c r="B1141" s="89">
        <v>70</v>
      </c>
      <c r="C1141" s="96">
        <v>0.35</v>
      </c>
      <c r="D1141" s="96">
        <v>0.36</v>
      </c>
      <c r="E1141" s="97">
        <v>3.48</v>
      </c>
      <c r="F1141" s="102">
        <f t="shared" si="479"/>
        <v>0.34444971632672866</v>
      </c>
      <c r="G1141" s="89">
        <v>26.16</v>
      </c>
      <c r="H1141" s="103">
        <f t="shared" si="461"/>
        <v>41.546666666666667</v>
      </c>
      <c r="I1141" s="103">
        <f t="shared" si="462"/>
        <v>1.18875</v>
      </c>
      <c r="J1141" s="89" t="s">
        <v>78</v>
      </c>
      <c r="K1141" s="89">
        <v>1</v>
      </c>
      <c r="L1141" s="105">
        <f t="shared" si="483"/>
        <v>3.17</v>
      </c>
      <c r="M1141" s="89">
        <v>3.17</v>
      </c>
      <c r="X1141" s="106">
        <f t="shared" si="484"/>
        <v>8.9013599999999988E-3</v>
      </c>
      <c r="Y1141" s="106">
        <f t="shared" si="463"/>
        <v>7.9249999999999998E-3</v>
      </c>
      <c r="Z1141" s="106">
        <f t="shared" si="464"/>
        <v>0</v>
      </c>
      <c r="AA1141" s="106">
        <f t="shared" si="465"/>
        <v>0</v>
      </c>
      <c r="AB1141" s="106">
        <f t="shared" si="466"/>
        <v>0</v>
      </c>
      <c r="AC1141" s="106">
        <f t="shared" si="467"/>
        <v>0</v>
      </c>
      <c r="AD1141" s="106">
        <f t="shared" si="468"/>
        <v>0</v>
      </c>
      <c r="AE1141" s="106">
        <f t="shared" si="469"/>
        <v>0</v>
      </c>
      <c r="AF1141" s="172">
        <f t="shared" si="475"/>
        <v>7.9249999999999998E-3</v>
      </c>
      <c r="AG1141" s="106">
        <f t="shared" si="470"/>
        <v>0</v>
      </c>
      <c r="AH1141" s="106">
        <f t="shared" si="471"/>
        <v>0</v>
      </c>
      <c r="AI1141" s="106">
        <f t="shared" si="472"/>
        <v>0</v>
      </c>
      <c r="AJ1141" s="106">
        <f t="shared" si="473"/>
        <v>0</v>
      </c>
      <c r="AK1141" s="106">
        <f t="shared" si="485"/>
        <v>7.9249999999999998E-3</v>
      </c>
      <c r="AL1141" s="107">
        <f t="shared" si="474"/>
        <v>7.6317749999999993</v>
      </c>
    </row>
    <row r="1142" spans="1:38" ht="12.75">
      <c r="A1142" s="89">
        <v>36</v>
      </c>
      <c r="B1142" s="89">
        <v>70</v>
      </c>
      <c r="C1142" s="96">
        <v>0.35</v>
      </c>
      <c r="D1142" s="96">
        <v>0.36</v>
      </c>
      <c r="E1142" s="97">
        <v>3.48</v>
      </c>
      <c r="F1142" s="102">
        <f t="shared" si="479"/>
        <v>0.34444971632672866</v>
      </c>
      <c r="G1142" s="89">
        <v>26.16</v>
      </c>
      <c r="H1142" s="103">
        <f t="shared" si="461"/>
        <v>41.546666666666667</v>
      </c>
      <c r="I1142" s="103">
        <f t="shared" si="462"/>
        <v>1.2862500000000001</v>
      </c>
      <c r="J1142" s="89" t="s">
        <v>78</v>
      </c>
      <c r="K1142" s="89">
        <v>2</v>
      </c>
      <c r="L1142" s="105">
        <f t="shared" si="483"/>
        <v>3.43</v>
      </c>
      <c r="M1142" s="89">
        <v>3.43</v>
      </c>
      <c r="X1142" s="106">
        <f t="shared" si="484"/>
        <v>9.6314399999999998E-3</v>
      </c>
      <c r="Y1142" s="106">
        <f t="shared" si="463"/>
        <v>8.575000000000001E-3</v>
      </c>
      <c r="Z1142" s="106">
        <f t="shared" si="464"/>
        <v>0</v>
      </c>
      <c r="AA1142" s="106">
        <f t="shared" si="465"/>
        <v>0</v>
      </c>
      <c r="AB1142" s="106">
        <f t="shared" si="466"/>
        <v>0</v>
      </c>
      <c r="AC1142" s="106">
        <f t="shared" si="467"/>
        <v>0</v>
      </c>
      <c r="AD1142" s="106">
        <f t="shared" si="468"/>
        <v>0</v>
      </c>
      <c r="AE1142" s="106">
        <f t="shared" si="469"/>
        <v>0</v>
      </c>
      <c r="AF1142" s="172">
        <f t="shared" si="475"/>
        <v>8.575000000000001E-3</v>
      </c>
      <c r="AG1142" s="106">
        <f t="shared" si="470"/>
        <v>0</v>
      </c>
      <c r="AH1142" s="106">
        <f t="shared" si="471"/>
        <v>0</v>
      </c>
      <c r="AI1142" s="106">
        <f t="shared" si="472"/>
        <v>0</v>
      </c>
      <c r="AJ1142" s="106">
        <f t="shared" si="473"/>
        <v>0</v>
      </c>
      <c r="AK1142" s="106">
        <f t="shared" si="485"/>
        <v>8.575000000000001E-3</v>
      </c>
      <c r="AL1142" s="107">
        <f t="shared" si="474"/>
        <v>8.2577249999999989</v>
      </c>
    </row>
    <row r="1143" spans="1:38" ht="12.75">
      <c r="A1143" s="89">
        <v>36</v>
      </c>
      <c r="B1143" s="89">
        <v>70</v>
      </c>
      <c r="C1143" s="96">
        <v>0.35</v>
      </c>
      <c r="D1143" s="96">
        <v>0.36</v>
      </c>
      <c r="E1143" s="97">
        <v>3.48</v>
      </c>
      <c r="F1143" s="102">
        <f t="shared" si="479"/>
        <v>0.34444971632672866</v>
      </c>
      <c r="G1143" s="89">
        <v>26.16</v>
      </c>
      <c r="H1143" s="103">
        <f t="shared" si="461"/>
        <v>41.546666666666667</v>
      </c>
      <c r="I1143" s="103">
        <f t="shared" si="462"/>
        <v>1.2862500000000001</v>
      </c>
      <c r="J1143" s="89" t="s">
        <v>78</v>
      </c>
      <c r="K1143" s="89">
        <v>3</v>
      </c>
      <c r="L1143" s="105">
        <f t="shared" si="483"/>
        <v>3.43</v>
      </c>
      <c r="M1143" s="89">
        <v>3.43</v>
      </c>
      <c r="X1143" s="106">
        <f t="shared" si="484"/>
        <v>9.6314399999999998E-3</v>
      </c>
      <c r="Y1143" s="106">
        <f t="shared" si="463"/>
        <v>8.575000000000001E-3</v>
      </c>
      <c r="Z1143" s="106">
        <f t="shared" si="464"/>
        <v>0</v>
      </c>
      <c r="AA1143" s="106">
        <f t="shared" si="465"/>
        <v>0</v>
      </c>
      <c r="AB1143" s="106">
        <f t="shared" si="466"/>
        <v>0</v>
      </c>
      <c r="AC1143" s="106">
        <f t="shared" si="467"/>
        <v>0</v>
      </c>
      <c r="AD1143" s="106">
        <f t="shared" si="468"/>
        <v>0</v>
      </c>
      <c r="AE1143" s="106">
        <f t="shared" si="469"/>
        <v>0</v>
      </c>
      <c r="AF1143" s="172">
        <f t="shared" si="475"/>
        <v>8.575000000000001E-3</v>
      </c>
      <c r="AG1143" s="106">
        <f t="shared" si="470"/>
        <v>0</v>
      </c>
      <c r="AH1143" s="106">
        <f t="shared" si="471"/>
        <v>0</v>
      </c>
      <c r="AI1143" s="106">
        <f t="shared" si="472"/>
        <v>0</v>
      </c>
      <c r="AJ1143" s="106">
        <f t="shared" si="473"/>
        <v>0</v>
      </c>
      <c r="AK1143" s="106">
        <f t="shared" si="485"/>
        <v>8.575000000000001E-3</v>
      </c>
      <c r="AL1143" s="107">
        <f t="shared" si="474"/>
        <v>8.2577249999999989</v>
      </c>
    </row>
    <row r="1144" spans="1:38" ht="12.75">
      <c r="A1144" s="89">
        <v>36</v>
      </c>
      <c r="B1144" s="89">
        <v>70</v>
      </c>
      <c r="C1144" s="96">
        <v>0.35</v>
      </c>
      <c r="D1144" s="96">
        <v>0.36</v>
      </c>
      <c r="E1144" s="97">
        <v>3.48</v>
      </c>
      <c r="F1144" s="102">
        <f t="shared" si="479"/>
        <v>0.34444971632672866</v>
      </c>
      <c r="G1144" s="89">
        <v>26.16</v>
      </c>
      <c r="H1144" s="103">
        <f t="shared" si="461"/>
        <v>41.546666666666667</v>
      </c>
      <c r="I1144" s="103">
        <f t="shared" si="462"/>
        <v>1.1625000000000003</v>
      </c>
      <c r="J1144" s="89" t="s">
        <v>78</v>
      </c>
      <c r="K1144" s="89">
        <v>4</v>
      </c>
      <c r="L1144" s="105">
        <f t="shared" si="483"/>
        <v>3.1</v>
      </c>
      <c r="M1144" s="89">
        <v>3.1</v>
      </c>
      <c r="X1144" s="106">
        <f t="shared" si="484"/>
        <v>8.7048000000000004E-3</v>
      </c>
      <c r="Y1144" s="106">
        <f t="shared" si="463"/>
        <v>7.7500000000000017E-3</v>
      </c>
      <c r="Z1144" s="106">
        <f t="shared" si="464"/>
        <v>0</v>
      </c>
      <c r="AA1144" s="106">
        <f t="shared" si="465"/>
        <v>0</v>
      </c>
      <c r="AB1144" s="106">
        <f t="shared" si="466"/>
        <v>0</v>
      </c>
      <c r="AC1144" s="106">
        <f t="shared" si="467"/>
        <v>0</v>
      </c>
      <c r="AD1144" s="106">
        <f t="shared" si="468"/>
        <v>0</v>
      </c>
      <c r="AE1144" s="106">
        <f t="shared" si="469"/>
        <v>0</v>
      </c>
      <c r="AF1144" s="172">
        <f t="shared" si="475"/>
        <v>7.7500000000000017E-3</v>
      </c>
      <c r="AG1144" s="106">
        <f t="shared" si="470"/>
        <v>0</v>
      </c>
      <c r="AH1144" s="106">
        <f t="shared" si="471"/>
        <v>0</v>
      </c>
      <c r="AI1144" s="106">
        <f t="shared" si="472"/>
        <v>0</v>
      </c>
      <c r="AJ1144" s="106">
        <f t="shared" si="473"/>
        <v>0</v>
      </c>
      <c r="AK1144" s="106">
        <f t="shared" si="485"/>
        <v>7.7500000000000017E-3</v>
      </c>
      <c r="AL1144" s="107">
        <f t="shared" si="474"/>
        <v>7.4632499999999995</v>
      </c>
    </row>
    <row r="1145" spans="1:38" ht="12.75">
      <c r="A1145" s="89">
        <v>36</v>
      </c>
      <c r="B1145" s="89">
        <v>70</v>
      </c>
      <c r="C1145" s="96">
        <v>0.35</v>
      </c>
      <c r="D1145" s="96">
        <v>0.36</v>
      </c>
      <c r="E1145" s="97">
        <v>3.48</v>
      </c>
      <c r="F1145" s="102">
        <f t="shared" si="479"/>
        <v>0.34444971632672866</v>
      </c>
      <c r="G1145" s="89">
        <v>26.16</v>
      </c>
      <c r="H1145" s="103">
        <f t="shared" si="461"/>
        <v>41.546666666666667</v>
      </c>
      <c r="I1145" s="103">
        <f t="shared" si="462"/>
        <v>1.2337500000000001</v>
      </c>
      <c r="J1145" s="89" t="s">
        <v>78</v>
      </c>
      <c r="K1145" s="89">
        <v>5</v>
      </c>
      <c r="L1145" s="105">
        <f t="shared" si="483"/>
        <v>3.29</v>
      </c>
      <c r="M1145" s="89">
        <v>3.29</v>
      </c>
      <c r="X1145" s="106">
        <f t="shared" si="484"/>
        <v>9.2383199999999995E-3</v>
      </c>
      <c r="Y1145" s="106">
        <f t="shared" si="463"/>
        <v>8.2250000000000014E-3</v>
      </c>
      <c r="Z1145" s="106">
        <f t="shared" si="464"/>
        <v>0</v>
      </c>
      <c r="AA1145" s="106">
        <f t="shared" si="465"/>
        <v>0</v>
      </c>
      <c r="AB1145" s="106">
        <f t="shared" si="466"/>
        <v>0</v>
      </c>
      <c r="AC1145" s="106">
        <f t="shared" si="467"/>
        <v>0</v>
      </c>
      <c r="AD1145" s="106">
        <f t="shared" si="468"/>
        <v>0</v>
      </c>
      <c r="AE1145" s="106">
        <f t="shared" si="469"/>
        <v>0</v>
      </c>
      <c r="AF1145" s="172">
        <f t="shared" si="475"/>
        <v>8.2250000000000014E-3</v>
      </c>
      <c r="AG1145" s="106">
        <f t="shared" si="470"/>
        <v>0</v>
      </c>
      <c r="AH1145" s="106">
        <f t="shared" si="471"/>
        <v>0</v>
      </c>
      <c r="AI1145" s="106">
        <f t="shared" si="472"/>
        <v>0</v>
      </c>
      <c r="AJ1145" s="106">
        <f t="shared" si="473"/>
        <v>0</v>
      </c>
      <c r="AK1145" s="106">
        <f t="shared" si="485"/>
        <v>8.2250000000000014E-3</v>
      </c>
      <c r="AL1145" s="107">
        <f t="shared" si="474"/>
        <v>7.9206749999999992</v>
      </c>
    </row>
    <row r="1146" spans="1:38" ht="12.75">
      <c r="A1146" s="89">
        <v>36</v>
      </c>
      <c r="B1146" s="89">
        <v>70</v>
      </c>
      <c r="C1146" s="96">
        <v>0.35</v>
      </c>
      <c r="D1146" s="96">
        <v>0.36</v>
      </c>
      <c r="E1146" s="97">
        <v>3.48</v>
      </c>
      <c r="F1146" s="102">
        <f t="shared" si="479"/>
        <v>0.34444971632672866</v>
      </c>
      <c r="G1146" s="89">
        <v>26.16</v>
      </c>
      <c r="H1146" s="103">
        <f t="shared" si="461"/>
        <v>41.546666666666667</v>
      </c>
      <c r="I1146" s="103">
        <f t="shared" si="462"/>
        <v>1.2862500000000001</v>
      </c>
      <c r="J1146" s="89" t="s">
        <v>78</v>
      </c>
      <c r="K1146" s="89">
        <v>6</v>
      </c>
      <c r="L1146" s="105">
        <f t="shared" si="483"/>
        <v>3.43</v>
      </c>
      <c r="M1146" s="89">
        <v>3.43</v>
      </c>
      <c r="X1146" s="106">
        <f t="shared" si="484"/>
        <v>9.6314399999999998E-3</v>
      </c>
      <c r="Y1146" s="106">
        <f t="shared" si="463"/>
        <v>8.575000000000001E-3</v>
      </c>
      <c r="Z1146" s="106">
        <f t="shared" si="464"/>
        <v>0</v>
      </c>
      <c r="AA1146" s="106">
        <f t="shared" si="465"/>
        <v>0</v>
      </c>
      <c r="AB1146" s="106">
        <f t="shared" si="466"/>
        <v>0</v>
      </c>
      <c r="AC1146" s="106">
        <f t="shared" si="467"/>
        <v>0</v>
      </c>
      <c r="AD1146" s="106">
        <f t="shared" si="468"/>
        <v>0</v>
      </c>
      <c r="AE1146" s="106">
        <f t="shared" si="469"/>
        <v>0</v>
      </c>
      <c r="AF1146" s="172">
        <f t="shared" si="475"/>
        <v>8.575000000000001E-3</v>
      </c>
      <c r="AG1146" s="106">
        <f t="shared" si="470"/>
        <v>0</v>
      </c>
      <c r="AH1146" s="106">
        <f t="shared" si="471"/>
        <v>0</v>
      </c>
      <c r="AI1146" s="106">
        <f t="shared" si="472"/>
        <v>0</v>
      </c>
      <c r="AJ1146" s="106">
        <f t="shared" si="473"/>
        <v>0</v>
      </c>
      <c r="AK1146" s="106">
        <f t="shared" si="485"/>
        <v>8.575000000000001E-3</v>
      </c>
      <c r="AL1146" s="107">
        <f t="shared" si="474"/>
        <v>8.2577249999999989</v>
      </c>
    </row>
    <row r="1147" spans="1:38" ht="12.75">
      <c r="A1147" s="89">
        <v>36</v>
      </c>
      <c r="B1147" s="89">
        <v>70</v>
      </c>
      <c r="C1147" s="96">
        <v>0.35</v>
      </c>
      <c r="D1147" s="96">
        <v>0.36</v>
      </c>
      <c r="E1147" s="97">
        <v>3.48</v>
      </c>
      <c r="F1147" s="102">
        <f t="shared" si="479"/>
        <v>0.34444971632672866</v>
      </c>
      <c r="G1147" s="89">
        <v>26.16</v>
      </c>
      <c r="H1147" s="103">
        <f t="shared" si="461"/>
        <v>41.546666666666667</v>
      </c>
      <c r="I1147" s="103">
        <f t="shared" si="462"/>
        <v>2.4403500000000005</v>
      </c>
      <c r="J1147" s="89" t="s">
        <v>79</v>
      </c>
      <c r="K1147" s="89">
        <v>11</v>
      </c>
      <c r="L1147" s="97">
        <v>3.48</v>
      </c>
      <c r="X1147" s="106">
        <f>L1147*VLOOKUP(J1147,dimension,2,FALSE)*VLOOKUP(J1147,dimension,3,FALSE)*K1147</f>
        <v>2.0364960000000001E-2</v>
      </c>
      <c r="Y1147" s="106">
        <f t="shared" si="463"/>
        <v>0</v>
      </c>
      <c r="Z1147" s="106">
        <f t="shared" si="464"/>
        <v>0</v>
      </c>
      <c r="AA1147" s="106">
        <f t="shared" si="465"/>
        <v>0</v>
      </c>
      <c r="AB1147" s="106">
        <f t="shared" si="466"/>
        <v>0</v>
      </c>
      <c r="AC1147" s="106">
        <f t="shared" si="467"/>
        <v>0</v>
      </c>
      <c r="AD1147" s="106">
        <f t="shared" si="468"/>
        <v>0</v>
      </c>
      <c r="AE1147" s="106">
        <f t="shared" si="469"/>
        <v>1.6269000000000002E-2</v>
      </c>
      <c r="AF1147" s="172">
        <f t="shared" si="475"/>
        <v>1.6269000000000002E-2</v>
      </c>
      <c r="AG1147" s="106">
        <f t="shared" si="470"/>
        <v>0</v>
      </c>
      <c r="AH1147" s="106">
        <f t="shared" si="471"/>
        <v>0</v>
      </c>
      <c r="AI1147" s="106">
        <f t="shared" si="472"/>
        <v>0</v>
      </c>
      <c r="AJ1147" s="106">
        <f t="shared" si="473"/>
        <v>0</v>
      </c>
      <c r="AK1147" s="106">
        <f>L1147*VLOOKUP(J1147,dimension,4,FALSE)*VLOOKUP(J1147,dimension,5,FALSE)*K1147</f>
        <v>1.6269000000000002E-2</v>
      </c>
      <c r="AL1147" s="107">
        <f t="shared" si="474"/>
        <v>13.909995000000002</v>
      </c>
    </row>
    <row r="1148" spans="1:38" ht="12.75">
      <c r="A1148" s="89">
        <v>36</v>
      </c>
      <c r="B1148" s="89">
        <v>71</v>
      </c>
      <c r="C1148" s="96">
        <v>0.32500000000000001</v>
      </c>
      <c r="D1148" s="96">
        <v>0.34499999999999997</v>
      </c>
      <c r="E1148" s="97">
        <v>3.5</v>
      </c>
      <c r="F1148" s="102">
        <f t="shared" si="479"/>
        <v>0.30849458110547512</v>
      </c>
      <c r="G1148" s="89">
        <v>21.5</v>
      </c>
      <c r="H1148" s="103">
        <f t="shared" si="461"/>
        <v>35.333333333333329</v>
      </c>
      <c r="I1148" s="103">
        <f t="shared" si="462"/>
        <v>1.2412500000000002</v>
      </c>
      <c r="J1148" s="89" t="s">
        <v>74</v>
      </c>
      <c r="K1148" s="89">
        <v>1</v>
      </c>
      <c r="L1148" s="105">
        <f t="shared" ref="L1148:L1163" si="486">SUM(M1148:V1148)</f>
        <v>3.5</v>
      </c>
      <c r="M1148" s="89">
        <v>2.52</v>
      </c>
      <c r="Q1148" s="89">
        <v>0.19</v>
      </c>
      <c r="V1148" s="89">
        <v>0.79</v>
      </c>
      <c r="X1148" s="106">
        <f t="shared" ref="X1148:X1163" si="487">L1148*VLOOKUP(J1148,dimension,2,FALSE)*VLOOKUP(J1148,dimension,3,FALSE)</f>
        <v>1.078E-2</v>
      </c>
      <c r="Y1148" s="106">
        <f t="shared" si="463"/>
        <v>6.3E-3</v>
      </c>
      <c r="Z1148" s="106">
        <f t="shared" si="464"/>
        <v>0</v>
      </c>
      <c r="AA1148" s="106">
        <f t="shared" si="465"/>
        <v>0</v>
      </c>
      <c r="AB1148" s="106">
        <f t="shared" si="466"/>
        <v>0</v>
      </c>
      <c r="AC1148" s="106">
        <f t="shared" si="467"/>
        <v>0</v>
      </c>
      <c r="AD1148" s="106">
        <f t="shared" si="468"/>
        <v>1.9750000000000006E-3</v>
      </c>
      <c r="AE1148" s="106">
        <f t="shared" si="469"/>
        <v>0</v>
      </c>
      <c r="AF1148" s="172">
        <f t="shared" si="475"/>
        <v>8.2750000000000011E-3</v>
      </c>
      <c r="AG1148" s="106">
        <f t="shared" si="470"/>
        <v>4.7500000000000011E-4</v>
      </c>
      <c r="AH1148" s="106">
        <f t="shared" si="471"/>
        <v>0</v>
      </c>
      <c r="AI1148" s="106">
        <f t="shared" si="472"/>
        <v>0</v>
      </c>
      <c r="AJ1148" s="106">
        <f t="shared" si="473"/>
        <v>0</v>
      </c>
      <c r="AK1148" s="106">
        <f t="shared" ref="AK1148:AK1163" si="488">L1148*VLOOKUP(J1148,dimension,4,FALSE)*VLOOKUP(J1148,dimension,5,FALSE)</f>
        <v>8.7500000000000008E-3</v>
      </c>
      <c r="AL1148" s="107">
        <f t="shared" si="474"/>
        <v>7.5422250000000002</v>
      </c>
    </row>
    <row r="1149" spans="1:38" ht="12.75">
      <c r="A1149" s="89">
        <v>36</v>
      </c>
      <c r="B1149" s="89">
        <v>71</v>
      </c>
      <c r="C1149" s="96">
        <v>0.32500000000000001</v>
      </c>
      <c r="D1149" s="96">
        <v>0.34499999999999997</v>
      </c>
      <c r="E1149" s="97">
        <v>3.5</v>
      </c>
      <c r="F1149" s="102">
        <f t="shared" si="479"/>
        <v>0.30849458110547512</v>
      </c>
      <c r="G1149" s="89">
        <v>21.5</v>
      </c>
      <c r="H1149" s="103">
        <f t="shared" si="461"/>
        <v>35.333333333333329</v>
      </c>
      <c r="I1149" s="103">
        <f t="shared" si="462"/>
        <v>0.70125000000000015</v>
      </c>
      <c r="J1149" s="89" t="s">
        <v>74</v>
      </c>
      <c r="K1149" s="89">
        <v>2</v>
      </c>
      <c r="L1149" s="105">
        <f t="shared" si="486"/>
        <v>3.5</v>
      </c>
      <c r="M1149" s="89">
        <v>1.87</v>
      </c>
      <c r="Q1149" s="89">
        <v>1.63</v>
      </c>
      <c r="X1149" s="106">
        <f t="shared" si="487"/>
        <v>1.078E-2</v>
      </c>
      <c r="Y1149" s="106">
        <f t="shared" si="463"/>
        <v>4.6750000000000012E-3</v>
      </c>
      <c r="Z1149" s="106">
        <f t="shared" si="464"/>
        <v>0</v>
      </c>
      <c r="AA1149" s="106">
        <f t="shared" si="465"/>
        <v>0</v>
      </c>
      <c r="AB1149" s="106">
        <f t="shared" si="466"/>
        <v>0</v>
      </c>
      <c r="AC1149" s="106">
        <f t="shared" si="467"/>
        <v>0</v>
      </c>
      <c r="AD1149" s="106">
        <f t="shared" si="468"/>
        <v>0</v>
      </c>
      <c r="AE1149" s="106">
        <f t="shared" si="469"/>
        <v>0</v>
      </c>
      <c r="AF1149" s="172">
        <f t="shared" si="475"/>
        <v>4.6750000000000012E-3</v>
      </c>
      <c r="AG1149" s="106">
        <f t="shared" si="470"/>
        <v>4.0750000000000005E-3</v>
      </c>
      <c r="AH1149" s="106">
        <f t="shared" si="471"/>
        <v>0</v>
      </c>
      <c r="AI1149" s="106">
        <f t="shared" si="472"/>
        <v>0</v>
      </c>
      <c r="AJ1149" s="106">
        <f t="shared" si="473"/>
        <v>0</v>
      </c>
      <c r="AK1149" s="106">
        <f t="shared" si="488"/>
        <v>8.7500000000000008E-3</v>
      </c>
      <c r="AL1149" s="107">
        <f t="shared" si="474"/>
        <v>4.5020249999999997</v>
      </c>
    </row>
    <row r="1150" spans="1:38" ht="12.75">
      <c r="A1150" s="89">
        <v>36</v>
      </c>
      <c r="B1150" s="89">
        <v>71</v>
      </c>
      <c r="C1150" s="96">
        <v>0.32500000000000001</v>
      </c>
      <c r="D1150" s="96">
        <v>0.34499999999999997</v>
      </c>
      <c r="E1150" s="97">
        <v>3.5</v>
      </c>
      <c r="F1150" s="102">
        <f t="shared" si="479"/>
        <v>0.30849458110547512</v>
      </c>
      <c r="G1150" s="89">
        <v>21.5</v>
      </c>
      <c r="H1150" s="103">
        <f t="shared" si="461"/>
        <v>35.333333333333329</v>
      </c>
      <c r="I1150" s="103">
        <f t="shared" si="462"/>
        <v>0.9</v>
      </c>
      <c r="J1150" s="89" t="s">
        <v>74</v>
      </c>
      <c r="K1150" s="89">
        <v>3</v>
      </c>
      <c r="L1150" s="105">
        <f t="shared" si="486"/>
        <v>3.5</v>
      </c>
      <c r="M1150" s="89">
        <v>2.4</v>
      </c>
      <c r="Q1150" s="89">
        <v>1.1000000000000001</v>
      </c>
      <c r="X1150" s="106">
        <f t="shared" si="487"/>
        <v>1.078E-2</v>
      </c>
      <c r="Y1150" s="106">
        <f t="shared" si="463"/>
        <v>6.0000000000000001E-3</v>
      </c>
      <c r="Z1150" s="106">
        <f t="shared" si="464"/>
        <v>0</v>
      </c>
      <c r="AA1150" s="106">
        <f t="shared" si="465"/>
        <v>0</v>
      </c>
      <c r="AB1150" s="106">
        <f t="shared" si="466"/>
        <v>0</v>
      </c>
      <c r="AC1150" s="106">
        <f t="shared" si="467"/>
        <v>0</v>
      </c>
      <c r="AD1150" s="106">
        <f t="shared" si="468"/>
        <v>0</v>
      </c>
      <c r="AE1150" s="106">
        <f t="shared" si="469"/>
        <v>0</v>
      </c>
      <c r="AF1150" s="172">
        <f t="shared" si="475"/>
        <v>6.0000000000000001E-3</v>
      </c>
      <c r="AG1150" s="106">
        <f t="shared" si="470"/>
        <v>2.7500000000000007E-3</v>
      </c>
      <c r="AH1150" s="106">
        <f t="shared" si="471"/>
        <v>0</v>
      </c>
      <c r="AI1150" s="106">
        <f t="shared" si="472"/>
        <v>0</v>
      </c>
      <c r="AJ1150" s="106">
        <f t="shared" si="473"/>
        <v>0</v>
      </c>
      <c r="AK1150" s="106">
        <f t="shared" si="488"/>
        <v>8.7500000000000008E-3</v>
      </c>
      <c r="AL1150" s="107">
        <f t="shared" si="474"/>
        <v>5.7779999999999996</v>
      </c>
    </row>
    <row r="1151" spans="1:38" ht="12.75">
      <c r="A1151" s="89">
        <v>36</v>
      </c>
      <c r="B1151" s="89">
        <v>71</v>
      </c>
      <c r="C1151" s="96">
        <v>0.32500000000000001</v>
      </c>
      <c r="D1151" s="96">
        <v>0.34499999999999997</v>
      </c>
      <c r="E1151" s="97">
        <v>3.5</v>
      </c>
      <c r="F1151" s="102">
        <f t="shared" si="479"/>
        <v>0.30849458110547512</v>
      </c>
      <c r="G1151" s="89">
        <v>21.5</v>
      </c>
      <c r="H1151" s="103">
        <f t="shared" si="461"/>
        <v>35.333333333333329</v>
      </c>
      <c r="I1151" s="103">
        <f t="shared" si="462"/>
        <v>1.0649999999999999</v>
      </c>
      <c r="J1151" s="89" t="s">
        <v>74</v>
      </c>
      <c r="K1151" s="89">
        <v>4</v>
      </c>
      <c r="L1151" s="105">
        <f t="shared" si="486"/>
        <v>3.5</v>
      </c>
      <c r="M1151" s="89">
        <v>2.84</v>
      </c>
      <c r="Q1151" s="89">
        <v>0.66</v>
      </c>
      <c r="X1151" s="106">
        <f t="shared" si="487"/>
        <v>1.078E-2</v>
      </c>
      <c r="Y1151" s="106">
        <f t="shared" si="463"/>
        <v>7.0999999999999995E-3</v>
      </c>
      <c r="Z1151" s="106">
        <f t="shared" si="464"/>
        <v>0</v>
      </c>
      <c r="AA1151" s="106">
        <f t="shared" si="465"/>
        <v>0</v>
      </c>
      <c r="AB1151" s="106">
        <f t="shared" si="466"/>
        <v>0</v>
      </c>
      <c r="AC1151" s="106">
        <f t="shared" si="467"/>
        <v>0</v>
      </c>
      <c r="AD1151" s="106">
        <f t="shared" si="468"/>
        <v>0</v>
      </c>
      <c r="AE1151" s="106">
        <f t="shared" si="469"/>
        <v>0</v>
      </c>
      <c r="AF1151" s="172">
        <f t="shared" si="475"/>
        <v>7.0999999999999995E-3</v>
      </c>
      <c r="AG1151" s="106">
        <f t="shared" si="470"/>
        <v>1.6500000000000002E-3</v>
      </c>
      <c r="AH1151" s="106">
        <f t="shared" si="471"/>
        <v>0</v>
      </c>
      <c r="AI1151" s="106">
        <f t="shared" si="472"/>
        <v>0</v>
      </c>
      <c r="AJ1151" s="106">
        <f t="shared" si="473"/>
        <v>0</v>
      </c>
      <c r="AK1151" s="106">
        <f t="shared" si="488"/>
        <v>8.7500000000000008E-3</v>
      </c>
      <c r="AL1151" s="107">
        <f t="shared" si="474"/>
        <v>6.837299999999999</v>
      </c>
    </row>
    <row r="1152" spans="1:38" ht="12.75">
      <c r="A1152" s="89">
        <v>36</v>
      </c>
      <c r="B1152" s="89">
        <v>71</v>
      </c>
      <c r="C1152" s="96">
        <v>0.32500000000000001</v>
      </c>
      <c r="D1152" s="96">
        <v>0.34499999999999997</v>
      </c>
      <c r="E1152" s="97">
        <v>3.5</v>
      </c>
      <c r="F1152" s="102">
        <f t="shared" si="479"/>
        <v>0.30849458110547512</v>
      </c>
      <c r="G1152" s="89">
        <v>21.5</v>
      </c>
      <c r="H1152" s="103">
        <f t="shared" si="461"/>
        <v>35.333333333333329</v>
      </c>
      <c r="I1152" s="103">
        <f t="shared" si="462"/>
        <v>1.2750000000000001</v>
      </c>
      <c r="J1152" s="89" t="s">
        <v>74</v>
      </c>
      <c r="K1152" s="89">
        <v>5</v>
      </c>
      <c r="L1152" s="105">
        <f t="shared" si="486"/>
        <v>3.5</v>
      </c>
      <c r="M1152" s="89">
        <v>2.46</v>
      </c>
      <c r="N1152" s="89">
        <v>0.94</v>
      </c>
      <c r="Q1152" s="89">
        <v>0.1</v>
      </c>
      <c r="X1152" s="106">
        <f t="shared" si="487"/>
        <v>1.078E-2</v>
      </c>
      <c r="Y1152" s="106">
        <f t="shared" si="463"/>
        <v>6.1500000000000001E-3</v>
      </c>
      <c r="Z1152" s="106">
        <f t="shared" si="464"/>
        <v>2.3500000000000001E-3</v>
      </c>
      <c r="AA1152" s="106">
        <f t="shared" si="465"/>
        <v>0</v>
      </c>
      <c r="AB1152" s="106">
        <f t="shared" si="466"/>
        <v>0</v>
      </c>
      <c r="AC1152" s="106">
        <f t="shared" si="467"/>
        <v>0</v>
      </c>
      <c r="AD1152" s="106">
        <f t="shared" si="468"/>
        <v>0</v>
      </c>
      <c r="AE1152" s="106">
        <f t="shared" si="469"/>
        <v>0</v>
      </c>
      <c r="AF1152" s="172">
        <f t="shared" si="475"/>
        <v>8.5000000000000006E-3</v>
      </c>
      <c r="AG1152" s="106">
        <f t="shared" si="470"/>
        <v>2.5000000000000006E-4</v>
      </c>
      <c r="AH1152" s="106">
        <f t="shared" si="471"/>
        <v>0</v>
      </c>
      <c r="AI1152" s="106">
        <f t="shared" si="472"/>
        <v>0</v>
      </c>
      <c r="AJ1152" s="106">
        <f t="shared" si="473"/>
        <v>0</v>
      </c>
      <c r="AK1152" s="106">
        <f t="shared" si="488"/>
        <v>8.7500000000000008E-3</v>
      </c>
      <c r="AL1152" s="107">
        <f t="shared" si="474"/>
        <v>8.1854999999999993</v>
      </c>
    </row>
    <row r="1153" spans="1:38" ht="12.75">
      <c r="A1153" s="89">
        <v>36</v>
      </c>
      <c r="B1153" s="89">
        <v>71</v>
      </c>
      <c r="C1153" s="96">
        <v>0.32500000000000001</v>
      </c>
      <c r="D1153" s="96">
        <v>0.34499999999999997</v>
      </c>
      <c r="E1153" s="97">
        <v>3.5</v>
      </c>
      <c r="F1153" s="102">
        <f t="shared" si="479"/>
        <v>0.30849458110547512</v>
      </c>
      <c r="G1153" s="89">
        <v>21.5</v>
      </c>
      <c r="H1153" s="103">
        <f t="shared" si="461"/>
        <v>35.333333333333329</v>
      </c>
      <c r="I1153" s="103">
        <f t="shared" si="462"/>
        <v>1.0575000000000001</v>
      </c>
      <c r="J1153" s="89" t="s">
        <v>74</v>
      </c>
      <c r="K1153" s="89">
        <v>6</v>
      </c>
      <c r="L1153" s="105">
        <f t="shared" si="486"/>
        <v>3.5000000000000004</v>
      </c>
      <c r="M1153" s="89">
        <v>2.2200000000000002</v>
      </c>
      <c r="Q1153" s="89">
        <v>0.45</v>
      </c>
      <c r="R1153" s="89">
        <v>0.23</v>
      </c>
      <c r="V1153" s="89">
        <v>0.6</v>
      </c>
      <c r="X1153" s="106">
        <f t="shared" si="487"/>
        <v>1.0780000000000001E-2</v>
      </c>
      <c r="Y1153" s="106">
        <f t="shared" si="463"/>
        <v>5.5500000000000011E-3</v>
      </c>
      <c r="Z1153" s="106">
        <f t="shared" si="464"/>
        <v>0</v>
      </c>
      <c r="AA1153" s="106">
        <f t="shared" si="465"/>
        <v>0</v>
      </c>
      <c r="AB1153" s="106">
        <f t="shared" si="466"/>
        <v>0</v>
      </c>
      <c r="AC1153" s="106">
        <f t="shared" si="467"/>
        <v>0</v>
      </c>
      <c r="AD1153" s="106">
        <f t="shared" si="468"/>
        <v>1.5E-3</v>
      </c>
      <c r="AE1153" s="106">
        <f t="shared" si="469"/>
        <v>0</v>
      </c>
      <c r="AF1153" s="172">
        <f t="shared" si="475"/>
        <v>7.0500000000000007E-3</v>
      </c>
      <c r="AG1153" s="106">
        <f t="shared" si="470"/>
        <v>1.1250000000000001E-3</v>
      </c>
      <c r="AH1153" s="106">
        <f t="shared" si="471"/>
        <v>5.750000000000001E-4</v>
      </c>
      <c r="AI1153" s="106">
        <f t="shared" si="472"/>
        <v>0</v>
      </c>
      <c r="AJ1153" s="106">
        <f t="shared" si="473"/>
        <v>0</v>
      </c>
      <c r="AK1153" s="106">
        <f t="shared" si="488"/>
        <v>8.7500000000000026E-3</v>
      </c>
      <c r="AL1153" s="107">
        <f t="shared" si="474"/>
        <v>6.4651499999999995</v>
      </c>
    </row>
    <row r="1154" spans="1:38" ht="12.75">
      <c r="A1154" s="89">
        <v>36</v>
      </c>
      <c r="B1154" s="89">
        <v>71</v>
      </c>
      <c r="C1154" s="96">
        <v>0.32500000000000001</v>
      </c>
      <c r="D1154" s="96">
        <v>0.34499999999999997</v>
      </c>
      <c r="E1154" s="97">
        <v>3.5</v>
      </c>
      <c r="F1154" s="102">
        <f t="shared" si="479"/>
        <v>0.30849458110547512</v>
      </c>
      <c r="G1154" s="89">
        <v>21.5</v>
      </c>
      <c r="H1154" s="103">
        <f t="shared" si="461"/>
        <v>35.333333333333329</v>
      </c>
      <c r="I1154" s="103">
        <f t="shared" si="462"/>
        <v>1.2375</v>
      </c>
      <c r="J1154" s="89" t="s">
        <v>74</v>
      </c>
      <c r="K1154" s="89">
        <v>7</v>
      </c>
      <c r="L1154" s="105">
        <f t="shared" si="486"/>
        <v>3.5</v>
      </c>
      <c r="M1154" s="89">
        <v>3.3</v>
      </c>
      <c r="Q1154" s="89">
        <v>0.2</v>
      </c>
      <c r="X1154" s="106">
        <f t="shared" si="487"/>
        <v>1.078E-2</v>
      </c>
      <c r="Y1154" s="106">
        <f t="shared" si="463"/>
        <v>8.2500000000000004E-3</v>
      </c>
      <c r="Z1154" s="106">
        <f t="shared" si="464"/>
        <v>0</v>
      </c>
      <c r="AA1154" s="106">
        <f t="shared" si="465"/>
        <v>0</v>
      </c>
      <c r="AB1154" s="106">
        <f t="shared" si="466"/>
        <v>0</v>
      </c>
      <c r="AC1154" s="106">
        <f t="shared" si="467"/>
        <v>0</v>
      </c>
      <c r="AD1154" s="106">
        <f t="shared" si="468"/>
        <v>0</v>
      </c>
      <c r="AE1154" s="106">
        <f t="shared" si="469"/>
        <v>0</v>
      </c>
      <c r="AF1154" s="172">
        <f t="shared" si="475"/>
        <v>8.2500000000000004E-3</v>
      </c>
      <c r="AG1154" s="106">
        <f t="shared" si="470"/>
        <v>5.0000000000000012E-4</v>
      </c>
      <c r="AH1154" s="106">
        <f t="shared" si="471"/>
        <v>0</v>
      </c>
      <c r="AI1154" s="106">
        <f t="shared" si="472"/>
        <v>0</v>
      </c>
      <c r="AJ1154" s="106">
        <f t="shared" si="473"/>
        <v>0</v>
      </c>
      <c r="AK1154" s="106">
        <f t="shared" si="488"/>
        <v>8.7500000000000008E-3</v>
      </c>
      <c r="AL1154" s="107">
        <f t="shared" si="474"/>
        <v>7.9447499999999991</v>
      </c>
    </row>
    <row r="1155" spans="1:38" ht="12.75">
      <c r="A1155" s="89">
        <v>36</v>
      </c>
      <c r="B1155" s="89">
        <v>71</v>
      </c>
      <c r="C1155" s="96">
        <v>0.32500000000000001</v>
      </c>
      <c r="D1155" s="96">
        <v>0.34499999999999997</v>
      </c>
      <c r="E1155" s="97">
        <v>3.5</v>
      </c>
      <c r="F1155" s="102">
        <f t="shared" si="479"/>
        <v>0.30849458110547512</v>
      </c>
      <c r="G1155" s="89">
        <v>21.5</v>
      </c>
      <c r="H1155" s="103">
        <f t="shared" ref="H1155:H1218" si="489">SUM(G1155,loadTime)/60*costMilling</f>
        <v>35.333333333333329</v>
      </c>
      <c r="I1155" s="103">
        <f t="shared" ref="I1155:I1218" si="490">AF1155*KDCost</f>
        <v>0.96000000000000008</v>
      </c>
      <c r="J1155" s="89" t="s">
        <v>74</v>
      </c>
      <c r="K1155" s="89">
        <v>8</v>
      </c>
      <c r="L1155" s="105">
        <f t="shared" si="486"/>
        <v>3.5</v>
      </c>
      <c r="M1155" s="89">
        <v>2.56</v>
      </c>
      <c r="Q1155" s="89">
        <v>0.66</v>
      </c>
      <c r="R1155" s="89">
        <v>0.28000000000000003</v>
      </c>
      <c r="X1155" s="106">
        <f t="shared" si="487"/>
        <v>1.078E-2</v>
      </c>
      <c r="Y1155" s="106">
        <f t="shared" ref="Y1155:Y1218" si="491">M1155*VLOOKUP($J1155,dimension,4,FALSE)*VLOOKUP($J1155,dimension,5,FALSE)</f>
        <v>6.4000000000000003E-3</v>
      </c>
      <c r="Z1155" s="106">
        <f t="shared" ref="Z1155:Z1218" si="492">N1155*VLOOKUP($J1155,dimension,4,FALSE)*VLOOKUP($J1155,dimension,5,FALSE)</f>
        <v>0</v>
      </c>
      <c r="AA1155" s="106">
        <f t="shared" ref="AA1155:AA1218" si="493">O1155*VLOOKUP($J1155,dimension,4,FALSE)*VLOOKUP($J1155,dimension,5,FALSE)</f>
        <v>0</v>
      </c>
      <c r="AB1155" s="106">
        <f t="shared" ref="AB1155:AB1218" si="494">P1155*VLOOKUP($J1155,dimension,4,FALSE)*VLOOKUP($J1155,dimension,5,FALSE)</f>
        <v>0</v>
      </c>
      <c r="AC1155" s="106">
        <f t="shared" ref="AC1155:AC1218" si="495">U1155*VLOOKUP($J1155,dimension,4,FALSE)*VLOOKUP($J1155,dimension,5,FALSE)</f>
        <v>0</v>
      </c>
      <c r="AD1155" s="106">
        <f t="shared" ref="AD1155:AD1218" si="496">V1155*VLOOKUP($J1155,dimension,4,FALSE)*VLOOKUP($J1155,dimension,5,FALSE)</f>
        <v>0</v>
      </c>
      <c r="AE1155" s="106">
        <f t="shared" ref="AE1155:AE1218" si="497">IF(J1155="Fillets",K1155*VLOOKUP(J1155,dimension,4,FALSE)*VLOOKUP(J1155,dimension,5,FALSE),0)*L1155</f>
        <v>0</v>
      </c>
      <c r="AF1155" s="172">
        <f t="shared" si="475"/>
        <v>6.4000000000000003E-3</v>
      </c>
      <c r="AG1155" s="106">
        <f t="shared" ref="AG1155:AG1218" si="498">Q1155*VLOOKUP($J1155,dimension,4,FALSE)*VLOOKUP($J1155,dimension,5,FALSE)</f>
        <v>1.6500000000000002E-3</v>
      </c>
      <c r="AH1155" s="106">
        <f t="shared" ref="AH1155:AH1218" si="499">R1155*VLOOKUP($J1155,dimension,4,FALSE)*VLOOKUP($J1155,dimension,5,FALSE)</f>
        <v>7.000000000000001E-4</v>
      </c>
      <c r="AI1155" s="106">
        <f t="shared" ref="AI1155:AI1218" si="500">S1155*VLOOKUP($J1155,dimension,4,FALSE)*VLOOKUP($J1155,dimension,5,FALSE)</f>
        <v>0</v>
      </c>
      <c r="AJ1155" s="106">
        <f t="shared" ref="AJ1155:AJ1218" si="501">T1155*VLOOKUP($J1155,dimension,4,FALSE)*VLOOKUP($J1155,dimension,5,FALSE)</f>
        <v>0</v>
      </c>
      <c r="AK1155" s="106">
        <f t="shared" si="488"/>
        <v>8.7500000000000008E-3</v>
      </c>
      <c r="AL1155" s="107">
        <f t="shared" ref="AL1155:AL1218" si="502">IF(J1155="Fillets",AK1155*priceFillets,IF(J1155="4 x 1",(M1155*priceSelect)+(N1155*priceSelect)+(O1155*priceStandard)+(P1155*priceHigh)+(U1155*priceShortClear)+(V1155*priceLongClear),IF(J1155="3 x 1",(M1155*priceSelect3)+(N1155*priceSelect3)+(O1155*priceStandard3)+(P1155*priceHigh3)+(U1155*priceShortClear3)+(V1155*priceLongClear3),IF(J1155="2 x 2",(M1155*priceSelect2)+(N1155*priceSelect2)+(O1155*priceStandard2)+(P1155*priceHigh2)+(U1155*priceShortClear2)+(V1155*priceLongClear2),IF(J1155="2 x 2",(M1155*priceSelect2)+(N1155*priceSelect2)+(O1155*priceStandard2)+(P1155*priceHigh2)+(U1155*priceShortClear2)+(V1155*priceLongClear2),(M1155*priceSelect6)+(N1155*priceSelect6)+(O1155*priceStandard6)+(P1155*priceHigh6)+(U1155*priceShortClear6)+(V1155*priceLongClear6))))))</f>
        <v>6.1631999999999998</v>
      </c>
    </row>
    <row r="1156" spans="1:38" ht="12.75">
      <c r="A1156" s="89">
        <v>36</v>
      </c>
      <c r="B1156" s="89">
        <v>71</v>
      </c>
      <c r="C1156" s="96">
        <v>0.32500000000000001</v>
      </c>
      <c r="D1156" s="96">
        <v>0.34499999999999997</v>
      </c>
      <c r="E1156" s="97">
        <v>3.5</v>
      </c>
      <c r="F1156" s="102">
        <f t="shared" si="479"/>
        <v>0.30849458110547512</v>
      </c>
      <c r="G1156" s="89">
        <v>21.5</v>
      </c>
      <c r="H1156" s="103">
        <f t="shared" si="489"/>
        <v>35.333333333333329</v>
      </c>
      <c r="I1156" s="103">
        <f t="shared" si="490"/>
        <v>0.93937500000000007</v>
      </c>
      <c r="J1156" s="89" t="s">
        <v>77</v>
      </c>
      <c r="K1156" s="89">
        <v>1</v>
      </c>
      <c r="L1156" s="105">
        <f t="shared" si="486"/>
        <v>3.5</v>
      </c>
      <c r="M1156" s="89">
        <v>1.99</v>
      </c>
      <c r="N1156" s="89">
        <v>1.35</v>
      </c>
      <c r="Q1156" s="89">
        <v>0.06</v>
      </c>
      <c r="R1156" s="89">
        <v>0.1</v>
      </c>
      <c r="X1156" s="106">
        <f t="shared" si="487"/>
        <v>8.1340000000000006E-3</v>
      </c>
      <c r="Y1156" s="106">
        <f t="shared" si="491"/>
        <v>3.7312500000000002E-3</v>
      </c>
      <c r="Z1156" s="106">
        <f t="shared" si="492"/>
        <v>2.5312500000000001E-3</v>
      </c>
      <c r="AA1156" s="106">
        <f t="shared" si="493"/>
        <v>0</v>
      </c>
      <c r="AB1156" s="106">
        <f t="shared" si="494"/>
        <v>0</v>
      </c>
      <c r="AC1156" s="106">
        <f t="shared" si="495"/>
        <v>0</v>
      </c>
      <c r="AD1156" s="106">
        <f t="shared" si="496"/>
        <v>0</v>
      </c>
      <c r="AE1156" s="106">
        <f t="shared" si="497"/>
        <v>0</v>
      </c>
      <c r="AF1156" s="172">
        <f t="shared" ref="AF1156:AF1219" si="503">SUM(Y1156:AE1156)</f>
        <v>6.2625000000000007E-3</v>
      </c>
      <c r="AG1156" s="106">
        <f t="shared" si="498"/>
        <v>1.125E-4</v>
      </c>
      <c r="AH1156" s="106">
        <f t="shared" si="499"/>
        <v>1.8750000000000003E-4</v>
      </c>
      <c r="AI1156" s="106">
        <f t="shared" si="500"/>
        <v>0</v>
      </c>
      <c r="AJ1156" s="106">
        <f t="shared" si="501"/>
        <v>0</v>
      </c>
      <c r="AK1156" s="106">
        <f t="shared" si="488"/>
        <v>6.5625000000000006E-3</v>
      </c>
      <c r="AL1156" s="107">
        <f t="shared" si="502"/>
        <v>5.9556374999999999</v>
      </c>
    </row>
    <row r="1157" spans="1:38" ht="12.75">
      <c r="A1157" s="89">
        <v>36</v>
      </c>
      <c r="B1157" s="89">
        <v>71</v>
      </c>
      <c r="C1157" s="96">
        <v>0.32500000000000001</v>
      </c>
      <c r="D1157" s="96">
        <v>0.34499999999999997</v>
      </c>
      <c r="E1157" s="97">
        <v>3.5</v>
      </c>
      <c r="F1157" s="102">
        <f t="shared" si="479"/>
        <v>0.30849458110547512</v>
      </c>
      <c r="G1157" s="89">
        <v>21.5</v>
      </c>
      <c r="H1157" s="103">
        <f t="shared" si="489"/>
        <v>35.333333333333329</v>
      </c>
      <c r="I1157" s="103">
        <f t="shared" si="490"/>
        <v>0.98437500000000011</v>
      </c>
      <c r="J1157" s="89" t="s">
        <v>77</v>
      </c>
      <c r="K1157" s="89">
        <v>2</v>
      </c>
      <c r="L1157" s="105">
        <f t="shared" si="486"/>
        <v>3.5</v>
      </c>
      <c r="M1157" s="89">
        <v>3.5</v>
      </c>
      <c r="X1157" s="106">
        <f t="shared" si="487"/>
        <v>8.1340000000000006E-3</v>
      </c>
      <c r="Y1157" s="106">
        <f t="shared" si="491"/>
        <v>6.5625000000000006E-3</v>
      </c>
      <c r="Z1157" s="106">
        <f t="shared" si="492"/>
        <v>0</v>
      </c>
      <c r="AA1157" s="106">
        <f t="shared" si="493"/>
        <v>0</v>
      </c>
      <c r="AB1157" s="106">
        <f t="shared" si="494"/>
        <v>0</v>
      </c>
      <c r="AC1157" s="106">
        <f t="shared" si="495"/>
        <v>0</v>
      </c>
      <c r="AD1157" s="106">
        <f t="shared" si="496"/>
        <v>0</v>
      </c>
      <c r="AE1157" s="106">
        <f t="shared" si="497"/>
        <v>0</v>
      </c>
      <c r="AF1157" s="172">
        <f t="shared" si="503"/>
        <v>6.5625000000000006E-3</v>
      </c>
      <c r="AG1157" s="106">
        <f t="shared" si="498"/>
        <v>0</v>
      </c>
      <c r="AH1157" s="106">
        <f t="shared" si="499"/>
        <v>0</v>
      </c>
      <c r="AI1157" s="106">
        <f t="shared" si="500"/>
        <v>0</v>
      </c>
      <c r="AJ1157" s="106">
        <f t="shared" si="501"/>
        <v>0</v>
      </c>
      <c r="AK1157" s="106">
        <f t="shared" si="488"/>
        <v>6.5625000000000006E-3</v>
      </c>
      <c r="AL1157" s="107">
        <f t="shared" si="502"/>
        <v>6.2409375000000002</v>
      </c>
    </row>
    <row r="1158" spans="1:38" ht="12.75">
      <c r="A1158" s="89">
        <v>36</v>
      </c>
      <c r="B1158" s="89">
        <v>71</v>
      </c>
      <c r="C1158" s="96">
        <v>0.32500000000000001</v>
      </c>
      <c r="D1158" s="96">
        <v>0.34499999999999997</v>
      </c>
      <c r="E1158" s="97">
        <v>3.5</v>
      </c>
      <c r="F1158" s="102">
        <f t="shared" si="479"/>
        <v>0.30849458110547512</v>
      </c>
      <c r="G1158" s="89">
        <v>21.5</v>
      </c>
      <c r="H1158" s="103">
        <f t="shared" si="489"/>
        <v>35.333333333333329</v>
      </c>
      <c r="I1158" s="103">
        <f t="shared" si="490"/>
        <v>0.770625</v>
      </c>
      <c r="J1158" s="89" t="s">
        <v>77</v>
      </c>
      <c r="K1158" s="89">
        <v>3</v>
      </c>
      <c r="L1158" s="105">
        <f t="shared" si="486"/>
        <v>2.8000000000000003</v>
      </c>
      <c r="M1158" s="89">
        <v>1.45</v>
      </c>
      <c r="N1158" s="89">
        <v>1.29</v>
      </c>
      <c r="Q1158" s="89">
        <v>0.06</v>
      </c>
      <c r="X1158" s="106">
        <f t="shared" si="487"/>
        <v>6.5072000000000012E-3</v>
      </c>
      <c r="Y1158" s="106">
        <f t="shared" si="491"/>
        <v>2.7187499999999998E-3</v>
      </c>
      <c r="Z1158" s="106">
        <f t="shared" si="492"/>
        <v>2.4187499999999999E-3</v>
      </c>
      <c r="AA1158" s="106">
        <f t="shared" si="493"/>
        <v>0</v>
      </c>
      <c r="AB1158" s="106">
        <f t="shared" si="494"/>
        <v>0</v>
      </c>
      <c r="AC1158" s="106">
        <f t="shared" si="495"/>
        <v>0</v>
      </c>
      <c r="AD1158" s="106">
        <f t="shared" si="496"/>
        <v>0</v>
      </c>
      <c r="AE1158" s="106">
        <f t="shared" si="497"/>
        <v>0</v>
      </c>
      <c r="AF1158" s="172">
        <f t="shared" si="503"/>
        <v>5.1374999999999997E-3</v>
      </c>
      <c r="AG1158" s="106">
        <f t="shared" si="498"/>
        <v>1.125E-4</v>
      </c>
      <c r="AH1158" s="106">
        <f t="shared" si="499"/>
        <v>0</v>
      </c>
      <c r="AI1158" s="106">
        <f t="shared" si="500"/>
        <v>0</v>
      </c>
      <c r="AJ1158" s="106">
        <f t="shared" si="501"/>
        <v>0</v>
      </c>
      <c r="AK1158" s="106">
        <f t="shared" si="488"/>
        <v>5.2500000000000003E-3</v>
      </c>
      <c r="AL1158" s="107">
        <f t="shared" si="502"/>
        <v>4.8857625000000002</v>
      </c>
    </row>
    <row r="1159" spans="1:38" ht="12.75">
      <c r="A1159" s="89">
        <v>36</v>
      </c>
      <c r="B1159" s="89">
        <v>71</v>
      </c>
      <c r="C1159" s="96">
        <v>0.32500000000000001</v>
      </c>
      <c r="D1159" s="96">
        <v>0.34499999999999997</v>
      </c>
      <c r="E1159" s="97">
        <v>3.5</v>
      </c>
      <c r="F1159" s="102">
        <f t="shared" si="479"/>
        <v>0.30849458110547512</v>
      </c>
      <c r="G1159" s="89">
        <v>21.5</v>
      </c>
      <c r="H1159" s="103">
        <f t="shared" si="489"/>
        <v>35.333333333333329</v>
      </c>
      <c r="I1159" s="103">
        <f t="shared" si="490"/>
        <v>0.94500000000000006</v>
      </c>
      <c r="J1159" s="89" t="s">
        <v>77</v>
      </c>
      <c r="K1159" s="89">
        <v>4</v>
      </c>
      <c r="L1159" s="105">
        <f t="shared" si="486"/>
        <v>3.42</v>
      </c>
      <c r="M1159" s="89">
        <v>1.4</v>
      </c>
      <c r="N1159" s="89">
        <v>1.96</v>
      </c>
      <c r="Q1159" s="89">
        <v>0.06</v>
      </c>
      <c r="X1159" s="106">
        <f t="shared" si="487"/>
        <v>7.9480799999999997E-3</v>
      </c>
      <c r="Y1159" s="106">
        <f t="shared" si="491"/>
        <v>2.6249999999999997E-3</v>
      </c>
      <c r="Z1159" s="106">
        <f t="shared" si="492"/>
        <v>3.6749999999999999E-3</v>
      </c>
      <c r="AA1159" s="106">
        <f t="shared" si="493"/>
        <v>0</v>
      </c>
      <c r="AB1159" s="106">
        <f t="shared" si="494"/>
        <v>0</v>
      </c>
      <c r="AC1159" s="106">
        <f t="shared" si="495"/>
        <v>0</v>
      </c>
      <c r="AD1159" s="106">
        <f t="shared" si="496"/>
        <v>0</v>
      </c>
      <c r="AE1159" s="106">
        <f t="shared" si="497"/>
        <v>0</v>
      </c>
      <c r="AF1159" s="172">
        <f t="shared" si="503"/>
        <v>6.3E-3</v>
      </c>
      <c r="AG1159" s="106">
        <f t="shared" si="498"/>
        <v>1.125E-4</v>
      </c>
      <c r="AH1159" s="106">
        <f t="shared" si="499"/>
        <v>0</v>
      </c>
      <c r="AI1159" s="106">
        <f t="shared" si="500"/>
        <v>0</v>
      </c>
      <c r="AJ1159" s="106">
        <f t="shared" si="501"/>
        <v>0</v>
      </c>
      <c r="AK1159" s="106">
        <f t="shared" si="488"/>
        <v>6.4125000000000007E-3</v>
      </c>
      <c r="AL1159" s="107">
        <f t="shared" si="502"/>
        <v>5.9913000000000007</v>
      </c>
    </row>
    <row r="1160" spans="1:38" ht="12.75">
      <c r="A1160" s="89">
        <v>36</v>
      </c>
      <c r="B1160" s="89">
        <v>71</v>
      </c>
      <c r="C1160" s="96">
        <v>0.32500000000000001</v>
      </c>
      <c r="D1160" s="96">
        <v>0.34499999999999997</v>
      </c>
      <c r="E1160" s="97">
        <v>3.5</v>
      </c>
      <c r="F1160" s="102">
        <f t="shared" si="479"/>
        <v>0.30849458110547512</v>
      </c>
      <c r="G1160" s="89">
        <v>21.5</v>
      </c>
      <c r="H1160" s="103">
        <f t="shared" si="489"/>
        <v>35.333333333333329</v>
      </c>
      <c r="I1160" s="103">
        <f t="shared" si="490"/>
        <v>1.2262500000000001</v>
      </c>
      <c r="J1160" s="89" t="s">
        <v>78</v>
      </c>
      <c r="K1160" s="89">
        <v>1</v>
      </c>
      <c r="L1160" s="105">
        <f t="shared" si="486"/>
        <v>3.27</v>
      </c>
      <c r="M1160" s="89">
        <v>3.27</v>
      </c>
      <c r="X1160" s="106">
        <f t="shared" si="487"/>
        <v>9.18216E-3</v>
      </c>
      <c r="Y1160" s="106">
        <f t="shared" si="491"/>
        <v>8.175E-3</v>
      </c>
      <c r="Z1160" s="106">
        <f t="shared" si="492"/>
        <v>0</v>
      </c>
      <c r="AA1160" s="106">
        <f t="shared" si="493"/>
        <v>0</v>
      </c>
      <c r="AB1160" s="106">
        <f t="shared" si="494"/>
        <v>0</v>
      </c>
      <c r="AC1160" s="106">
        <f t="shared" si="495"/>
        <v>0</v>
      </c>
      <c r="AD1160" s="106">
        <f t="shared" si="496"/>
        <v>0</v>
      </c>
      <c r="AE1160" s="106">
        <f t="shared" si="497"/>
        <v>0</v>
      </c>
      <c r="AF1160" s="172">
        <f t="shared" si="503"/>
        <v>8.175E-3</v>
      </c>
      <c r="AG1160" s="106">
        <f t="shared" si="498"/>
        <v>0</v>
      </c>
      <c r="AH1160" s="106">
        <f t="shared" si="499"/>
        <v>0</v>
      </c>
      <c r="AI1160" s="106">
        <f t="shared" si="500"/>
        <v>0</v>
      </c>
      <c r="AJ1160" s="106">
        <f t="shared" si="501"/>
        <v>0</v>
      </c>
      <c r="AK1160" s="106">
        <f t="shared" si="488"/>
        <v>8.175E-3</v>
      </c>
      <c r="AL1160" s="107">
        <f t="shared" si="502"/>
        <v>7.8725249999999996</v>
      </c>
    </row>
    <row r="1161" spans="1:38" ht="12.75">
      <c r="A1161" s="89">
        <v>36</v>
      </c>
      <c r="B1161" s="89">
        <v>71</v>
      </c>
      <c r="C1161" s="96">
        <v>0.32500000000000001</v>
      </c>
      <c r="D1161" s="96">
        <v>0.34499999999999997</v>
      </c>
      <c r="E1161" s="97">
        <v>3.5</v>
      </c>
      <c r="F1161" s="102">
        <f t="shared" si="479"/>
        <v>0.30849458110547512</v>
      </c>
      <c r="G1161" s="89">
        <v>21.5</v>
      </c>
      <c r="H1161" s="103">
        <f t="shared" si="489"/>
        <v>35.333333333333329</v>
      </c>
      <c r="I1161" s="103">
        <f t="shared" si="490"/>
        <v>1.2450000000000001</v>
      </c>
      <c r="J1161" s="89" t="s">
        <v>78</v>
      </c>
      <c r="K1161" s="89">
        <v>2</v>
      </c>
      <c r="L1161" s="105">
        <f t="shared" si="486"/>
        <v>3.32</v>
      </c>
      <c r="M1161" s="89">
        <v>3.32</v>
      </c>
      <c r="X1161" s="106">
        <f t="shared" si="487"/>
        <v>9.3225599999999988E-3</v>
      </c>
      <c r="Y1161" s="106">
        <f t="shared" si="491"/>
        <v>8.3000000000000001E-3</v>
      </c>
      <c r="Z1161" s="106">
        <f t="shared" si="492"/>
        <v>0</v>
      </c>
      <c r="AA1161" s="106">
        <f t="shared" si="493"/>
        <v>0</v>
      </c>
      <c r="AB1161" s="106">
        <f t="shared" si="494"/>
        <v>0</v>
      </c>
      <c r="AC1161" s="106">
        <f t="shared" si="495"/>
        <v>0</v>
      </c>
      <c r="AD1161" s="106">
        <f t="shared" si="496"/>
        <v>0</v>
      </c>
      <c r="AE1161" s="106">
        <f t="shared" si="497"/>
        <v>0</v>
      </c>
      <c r="AF1161" s="172">
        <f t="shared" si="503"/>
        <v>8.3000000000000001E-3</v>
      </c>
      <c r="AG1161" s="106">
        <f t="shared" si="498"/>
        <v>0</v>
      </c>
      <c r="AH1161" s="106">
        <f t="shared" si="499"/>
        <v>0</v>
      </c>
      <c r="AI1161" s="106">
        <f t="shared" si="500"/>
        <v>0</v>
      </c>
      <c r="AJ1161" s="106">
        <f t="shared" si="501"/>
        <v>0</v>
      </c>
      <c r="AK1161" s="106">
        <f t="shared" si="488"/>
        <v>8.3000000000000001E-3</v>
      </c>
      <c r="AL1161" s="107">
        <f t="shared" si="502"/>
        <v>7.9928999999999988</v>
      </c>
    </row>
    <row r="1162" spans="1:38" ht="12.75">
      <c r="A1162" s="89">
        <v>36</v>
      </c>
      <c r="B1162" s="89">
        <v>71</v>
      </c>
      <c r="C1162" s="96">
        <v>0.32500000000000001</v>
      </c>
      <c r="D1162" s="96">
        <v>0.34499999999999997</v>
      </c>
      <c r="E1162" s="97">
        <v>3.5</v>
      </c>
      <c r="F1162" s="102">
        <f t="shared" si="479"/>
        <v>0.30849458110547512</v>
      </c>
      <c r="G1162" s="89">
        <v>21.5</v>
      </c>
      <c r="H1162" s="103">
        <f t="shared" si="489"/>
        <v>35.333333333333329</v>
      </c>
      <c r="I1162" s="103">
        <f t="shared" si="490"/>
        <v>1.2037500000000001</v>
      </c>
      <c r="J1162" s="89" t="s">
        <v>78</v>
      </c>
      <c r="K1162" s="89">
        <v>3</v>
      </c>
      <c r="L1162" s="105">
        <f t="shared" si="486"/>
        <v>3.35</v>
      </c>
      <c r="M1162" s="89">
        <v>3.21</v>
      </c>
      <c r="Q1162" s="89">
        <v>0.08</v>
      </c>
      <c r="R1162" s="89">
        <v>0.06</v>
      </c>
      <c r="X1162" s="106">
        <f t="shared" si="487"/>
        <v>9.4067999999999999E-3</v>
      </c>
      <c r="Y1162" s="106">
        <f t="shared" si="491"/>
        <v>8.0250000000000009E-3</v>
      </c>
      <c r="Z1162" s="106">
        <f t="shared" si="492"/>
        <v>0</v>
      </c>
      <c r="AA1162" s="106">
        <f t="shared" si="493"/>
        <v>0</v>
      </c>
      <c r="AB1162" s="106">
        <f t="shared" si="494"/>
        <v>0</v>
      </c>
      <c r="AC1162" s="106">
        <f t="shared" si="495"/>
        <v>0</v>
      </c>
      <c r="AD1162" s="106">
        <f t="shared" si="496"/>
        <v>0</v>
      </c>
      <c r="AE1162" s="106">
        <f t="shared" si="497"/>
        <v>0</v>
      </c>
      <c r="AF1162" s="172">
        <f t="shared" si="503"/>
        <v>8.0250000000000009E-3</v>
      </c>
      <c r="AG1162" s="106">
        <f t="shared" si="498"/>
        <v>2.0000000000000001E-4</v>
      </c>
      <c r="AH1162" s="106">
        <f t="shared" si="499"/>
        <v>1.5000000000000001E-4</v>
      </c>
      <c r="AI1162" s="106">
        <f t="shared" si="500"/>
        <v>0</v>
      </c>
      <c r="AJ1162" s="106">
        <f t="shared" si="501"/>
        <v>0</v>
      </c>
      <c r="AK1162" s="106">
        <f t="shared" si="488"/>
        <v>8.3750000000000005E-3</v>
      </c>
      <c r="AL1162" s="107">
        <f t="shared" si="502"/>
        <v>7.7280749999999987</v>
      </c>
    </row>
    <row r="1163" spans="1:38" ht="12.75">
      <c r="A1163" s="89">
        <v>36</v>
      </c>
      <c r="B1163" s="89">
        <v>71</v>
      </c>
      <c r="C1163" s="96">
        <v>0.32500000000000001</v>
      </c>
      <c r="D1163" s="96">
        <v>0.34499999999999997</v>
      </c>
      <c r="E1163" s="97">
        <v>3.5</v>
      </c>
      <c r="F1163" s="102">
        <f t="shared" si="479"/>
        <v>0.30849458110547512</v>
      </c>
      <c r="G1163" s="89">
        <v>21.5</v>
      </c>
      <c r="H1163" s="103">
        <f t="shared" si="489"/>
        <v>35.333333333333329</v>
      </c>
      <c r="I1163" s="103">
        <f t="shared" si="490"/>
        <v>1.2037500000000001</v>
      </c>
      <c r="J1163" s="89" t="s">
        <v>78</v>
      </c>
      <c r="K1163" s="89">
        <v>4</v>
      </c>
      <c r="L1163" s="105">
        <f t="shared" si="486"/>
        <v>3.21</v>
      </c>
      <c r="O1163" s="89">
        <v>3.21</v>
      </c>
      <c r="X1163" s="106">
        <f t="shared" si="487"/>
        <v>9.0136799999999996E-3</v>
      </c>
      <c r="Y1163" s="106">
        <f t="shared" si="491"/>
        <v>0</v>
      </c>
      <c r="Z1163" s="106">
        <f t="shared" si="492"/>
        <v>0</v>
      </c>
      <c r="AA1163" s="106">
        <f t="shared" si="493"/>
        <v>8.0250000000000009E-3</v>
      </c>
      <c r="AB1163" s="106">
        <f t="shared" si="494"/>
        <v>0</v>
      </c>
      <c r="AC1163" s="106">
        <f t="shared" si="495"/>
        <v>0</v>
      </c>
      <c r="AD1163" s="106">
        <f t="shared" si="496"/>
        <v>0</v>
      </c>
      <c r="AE1163" s="106">
        <f t="shared" si="497"/>
        <v>0</v>
      </c>
      <c r="AF1163" s="172">
        <f t="shared" si="503"/>
        <v>8.0250000000000009E-3</v>
      </c>
      <c r="AG1163" s="106">
        <f t="shared" si="498"/>
        <v>0</v>
      </c>
      <c r="AH1163" s="106">
        <f t="shared" si="499"/>
        <v>0</v>
      </c>
      <c r="AI1163" s="106">
        <f t="shared" si="500"/>
        <v>0</v>
      </c>
      <c r="AJ1163" s="106">
        <f t="shared" si="501"/>
        <v>0</v>
      </c>
      <c r="AK1163" s="106">
        <f t="shared" si="488"/>
        <v>8.0250000000000009E-3</v>
      </c>
      <c r="AL1163" s="107">
        <f t="shared" si="502"/>
        <v>6.8613750000000007</v>
      </c>
    </row>
    <row r="1164" spans="1:38" ht="12.75">
      <c r="A1164" s="89">
        <v>36</v>
      </c>
      <c r="B1164" s="89">
        <v>71</v>
      </c>
      <c r="C1164" s="96">
        <v>0.32500000000000001</v>
      </c>
      <c r="D1164" s="96">
        <v>0.34499999999999997</v>
      </c>
      <c r="E1164" s="97">
        <v>3.5</v>
      </c>
      <c r="F1164" s="102">
        <f t="shared" si="479"/>
        <v>0.30849458110547512</v>
      </c>
      <c r="G1164" s="89">
        <v>21.5</v>
      </c>
      <c r="H1164" s="103">
        <f t="shared" si="489"/>
        <v>35.333333333333329</v>
      </c>
      <c r="I1164" s="103">
        <f t="shared" si="490"/>
        <v>1.1156250000000001</v>
      </c>
      <c r="J1164" s="89" t="s">
        <v>79</v>
      </c>
      <c r="K1164" s="89">
        <v>5</v>
      </c>
      <c r="L1164" s="97">
        <v>3.5</v>
      </c>
      <c r="X1164" s="106">
        <f>L1164*VLOOKUP(J1164,dimension,2,FALSE)*VLOOKUP(J1164,dimension,3,FALSE)*K1164</f>
        <v>9.3099999999999988E-3</v>
      </c>
      <c r="Y1164" s="106">
        <f t="shared" si="491"/>
        <v>0</v>
      </c>
      <c r="Z1164" s="106">
        <f t="shared" si="492"/>
        <v>0</v>
      </c>
      <c r="AA1164" s="106">
        <f t="shared" si="493"/>
        <v>0</v>
      </c>
      <c r="AB1164" s="106">
        <f t="shared" si="494"/>
        <v>0</v>
      </c>
      <c r="AC1164" s="106">
        <f t="shared" si="495"/>
        <v>0</v>
      </c>
      <c r="AD1164" s="106">
        <f t="shared" si="496"/>
        <v>0</v>
      </c>
      <c r="AE1164" s="106">
        <f t="shared" si="497"/>
        <v>7.4375000000000005E-3</v>
      </c>
      <c r="AF1164" s="172">
        <f t="shared" si="503"/>
        <v>7.4375000000000005E-3</v>
      </c>
      <c r="AG1164" s="106">
        <f t="shared" si="498"/>
        <v>0</v>
      </c>
      <c r="AH1164" s="106">
        <f t="shared" si="499"/>
        <v>0</v>
      </c>
      <c r="AI1164" s="106">
        <f t="shared" si="500"/>
        <v>0</v>
      </c>
      <c r="AJ1164" s="106">
        <f t="shared" si="501"/>
        <v>0</v>
      </c>
      <c r="AK1164" s="106">
        <f>L1164*VLOOKUP(J1164,dimension,4,FALSE)*VLOOKUP(J1164,dimension,5,FALSE)*K1164</f>
        <v>7.4375000000000014E-3</v>
      </c>
      <c r="AL1164" s="107">
        <f t="shared" si="502"/>
        <v>6.3590625000000012</v>
      </c>
    </row>
    <row r="1165" spans="1:38" ht="12.75">
      <c r="A1165" s="89">
        <v>37</v>
      </c>
      <c r="B1165" s="89">
        <v>72</v>
      </c>
      <c r="C1165" s="96">
        <v>0.30499999999999999</v>
      </c>
      <c r="D1165" s="96">
        <v>0.315</v>
      </c>
      <c r="E1165" s="97">
        <v>3.3</v>
      </c>
      <c r="F1165" s="102">
        <f t="shared" si="479"/>
        <v>0.24907331955823278</v>
      </c>
      <c r="G1165" s="89">
        <v>18</v>
      </c>
      <c r="H1165" s="103">
        <f t="shared" si="489"/>
        <v>30.666666666666668</v>
      </c>
      <c r="I1165" s="103">
        <f t="shared" si="490"/>
        <v>0.87375000000000003</v>
      </c>
      <c r="J1165" s="89" t="s">
        <v>74</v>
      </c>
      <c r="K1165" s="89">
        <v>1</v>
      </c>
      <c r="L1165" s="105">
        <f t="shared" ref="L1165:L1178" si="504">SUM(M1165:V1165)</f>
        <v>3.3</v>
      </c>
      <c r="O1165" s="89">
        <v>2.33</v>
      </c>
      <c r="Q1165" s="89">
        <v>0.44</v>
      </c>
      <c r="R1165" s="89">
        <v>0.53</v>
      </c>
      <c r="X1165" s="106">
        <f t="shared" ref="X1165:X1178" si="505">L1165*VLOOKUP(J1165,dimension,2,FALSE)*VLOOKUP(J1165,dimension,3,FALSE)</f>
        <v>1.0163999999999999E-2</v>
      </c>
      <c r="Y1165" s="106">
        <f t="shared" si="491"/>
        <v>0</v>
      </c>
      <c r="Z1165" s="106">
        <f t="shared" si="492"/>
        <v>0</v>
      </c>
      <c r="AA1165" s="106">
        <f t="shared" si="493"/>
        <v>5.8250000000000003E-3</v>
      </c>
      <c r="AB1165" s="106">
        <f t="shared" si="494"/>
        <v>0</v>
      </c>
      <c r="AC1165" s="106">
        <f t="shared" si="495"/>
        <v>0</v>
      </c>
      <c r="AD1165" s="106">
        <f t="shared" si="496"/>
        <v>0</v>
      </c>
      <c r="AE1165" s="106">
        <f t="shared" si="497"/>
        <v>0</v>
      </c>
      <c r="AF1165" s="172">
        <f t="shared" si="503"/>
        <v>5.8250000000000003E-3</v>
      </c>
      <c r="AG1165" s="106">
        <f t="shared" si="498"/>
        <v>1.1000000000000001E-3</v>
      </c>
      <c r="AH1165" s="106">
        <f t="shared" si="499"/>
        <v>1.3250000000000002E-3</v>
      </c>
      <c r="AI1165" s="106">
        <f t="shared" si="500"/>
        <v>0</v>
      </c>
      <c r="AJ1165" s="106">
        <f t="shared" si="501"/>
        <v>0</v>
      </c>
      <c r="AK1165" s="106">
        <f t="shared" ref="AK1165:AK1178" si="506">L1165*VLOOKUP(J1165,dimension,4,FALSE)*VLOOKUP(J1165,dimension,5,FALSE)</f>
        <v>8.2500000000000004E-3</v>
      </c>
      <c r="AL1165" s="107">
        <f t="shared" si="502"/>
        <v>4.9803750000000004</v>
      </c>
    </row>
    <row r="1166" spans="1:38" ht="12.75">
      <c r="A1166" s="89">
        <v>37</v>
      </c>
      <c r="B1166" s="89">
        <v>72</v>
      </c>
      <c r="C1166" s="96">
        <v>0.30499999999999999</v>
      </c>
      <c r="D1166" s="96">
        <v>0.315</v>
      </c>
      <c r="E1166" s="97">
        <v>3.3</v>
      </c>
      <c r="F1166" s="102">
        <f t="shared" si="479"/>
        <v>0.24907331955823278</v>
      </c>
      <c r="G1166" s="89">
        <v>18</v>
      </c>
      <c r="H1166" s="103">
        <f t="shared" si="489"/>
        <v>30.666666666666668</v>
      </c>
      <c r="I1166" s="103">
        <f t="shared" si="490"/>
        <v>1.2375</v>
      </c>
      <c r="J1166" s="89" t="s">
        <v>74</v>
      </c>
      <c r="K1166" s="89">
        <v>2</v>
      </c>
      <c r="L1166" s="105">
        <f t="shared" si="504"/>
        <v>3.3</v>
      </c>
      <c r="O1166" s="89">
        <v>3.3</v>
      </c>
      <c r="X1166" s="106">
        <f t="shared" si="505"/>
        <v>1.0163999999999999E-2</v>
      </c>
      <c r="Y1166" s="106">
        <f t="shared" si="491"/>
        <v>0</v>
      </c>
      <c r="Z1166" s="106">
        <f t="shared" si="492"/>
        <v>0</v>
      </c>
      <c r="AA1166" s="106">
        <f t="shared" si="493"/>
        <v>8.2500000000000004E-3</v>
      </c>
      <c r="AB1166" s="106">
        <f t="shared" si="494"/>
        <v>0</v>
      </c>
      <c r="AC1166" s="106">
        <f t="shared" si="495"/>
        <v>0</v>
      </c>
      <c r="AD1166" s="106">
        <f t="shared" si="496"/>
        <v>0</v>
      </c>
      <c r="AE1166" s="106">
        <f t="shared" si="497"/>
        <v>0</v>
      </c>
      <c r="AF1166" s="172">
        <f t="shared" si="503"/>
        <v>8.2500000000000004E-3</v>
      </c>
      <c r="AG1166" s="106">
        <f t="shared" si="498"/>
        <v>0</v>
      </c>
      <c r="AH1166" s="106">
        <f t="shared" si="499"/>
        <v>0</v>
      </c>
      <c r="AI1166" s="106">
        <f t="shared" si="500"/>
        <v>0</v>
      </c>
      <c r="AJ1166" s="106">
        <f t="shared" si="501"/>
        <v>0</v>
      </c>
      <c r="AK1166" s="106">
        <f t="shared" si="506"/>
        <v>8.2500000000000004E-3</v>
      </c>
      <c r="AL1166" s="107">
        <f t="shared" si="502"/>
        <v>7.05375</v>
      </c>
    </row>
    <row r="1167" spans="1:38" ht="12.75">
      <c r="A1167" s="89">
        <v>37</v>
      </c>
      <c r="B1167" s="89">
        <v>72</v>
      </c>
      <c r="C1167" s="96">
        <v>0.30499999999999999</v>
      </c>
      <c r="D1167" s="96">
        <v>0.315</v>
      </c>
      <c r="E1167" s="97">
        <v>3.3</v>
      </c>
      <c r="F1167" s="102">
        <f t="shared" si="479"/>
        <v>0.24907331955823278</v>
      </c>
      <c r="G1167" s="89">
        <v>18</v>
      </c>
      <c r="H1167" s="103">
        <f t="shared" si="489"/>
        <v>30.666666666666668</v>
      </c>
      <c r="I1167" s="103">
        <f t="shared" si="490"/>
        <v>1.2375</v>
      </c>
      <c r="J1167" s="89" t="s">
        <v>74</v>
      </c>
      <c r="K1167" s="89">
        <v>3</v>
      </c>
      <c r="L1167" s="105">
        <f t="shared" si="504"/>
        <v>3.3</v>
      </c>
      <c r="P1167" s="89">
        <v>3.3</v>
      </c>
      <c r="X1167" s="106">
        <f t="shared" si="505"/>
        <v>1.0163999999999999E-2</v>
      </c>
      <c r="Y1167" s="106">
        <f t="shared" si="491"/>
        <v>0</v>
      </c>
      <c r="Z1167" s="106">
        <f t="shared" si="492"/>
        <v>0</v>
      </c>
      <c r="AA1167" s="106">
        <f t="shared" si="493"/>
        <v>0</v>
      </c>
      <c r="AB1167" s="106">
        <f t="shared" si="494"/>
        <v>8.2500000000000004E-3</v>
      </c>
      <c r="AC1167" s="106">
        <f t="shared" si="495"/>
        <v>0</v>
      </c>
      <c r="AD1167" s="106">
        <f t="shared" si="496"/>
        <v>0</v>
      </c>
      <c r="AE1167" s="106">
        <f t="shared" si="497"/>
        <v>0</v>
      </c>
      <c r="AF1167" s="172">
        <f t="shared" si="503"/>
        <v>8.2500000000000004E-3</v>
      </c>
      <c r="AG1167" s="106">
        <f t="shared" si="498"/>
        <v>0</v>
      </c>
      <c r="AH1167" s="106">
        <f t="shared" si="499"/>
        <v>0</v>
      </c>
      <c r="AI1167" s="106">
        <f t="shared" si="500"/>
        <v>0</v>
      </c>
      <c r="AJ1167" s="106">
        <f t="shared" si="501"/>
        <v>0</v>
      </c>
      <c r="AK1167" s="106">
        <f t="shared" si="506"/>
        <v>8.2500000000000004E-3</v>
      </c>
      <c r="AL1167" s="107">
        <f t="shared" si="502"/>
        <v>6.7567499999999994</v>
      </c>
    </row>
    <row r="1168" spans="1:38" ht="12.75">
      <c r="A1168" s="89">
        <v>37</v>
      </c>
      <c r="B1168" s="89">
        <v>72</v>
      </c>
      <c r="C1168" s="96">
        <v>0.30499999999999999</v>
      </c>
      <c r="D1168" s="96">
        <v>0.315</v>
      </c>
      <c r="E1168" s="97">
        <v>3.3</v>
      </c>
      <c r="F1168" s="102">
        <f t="shared" si="479"/>
        <v>0.24907331955823278</v>
      </c>
      <c r="G1168" s="89">
        <v>18</v>
      </c>
      <c r="H1168" s="103">
        <f t="shared" si="489"/>
        <v>30.666666666666668</v>
      </c>
      <c r="I1168" s="103">
        <f t="shared" si="490"/>
        <v>1.2375</v>
      </c>
      <c r="J1168" s="89" t="s">
        <v>74</v>
      </c>
      <c r="K1168" s="89">
        <v>4</v>
      </c>
      <c r="L1168" s="105">
        <f t="shared" si="504"/>
        <v>3.3</v>
      </c>
      <c r="O1168" s="89">
        <v>3.3</v>
      </c>
      <c r="X1168" s="106">
        <f t="shared" si="505"/>
        <v>1.0163999999999999E-2</v>
      </c>
      <c r="Y1168" s="106">
        <f t="shared" si="491"/>
        <v>0</v>
      </c>
      <c r="Z1168" s="106">
        <f t="shared" si="492"/>
        <v>0</v>
      </c>
      <c r="AA1168" s="106">
        <f t="shared" si="493"/>
        <v>8.2500000000000004E-3</v>
      </c>
      <c r="AB1168" s="106">
        <f t="shared" si="494"/>
        <v>0</v>
      </c>
      <c r="AC1168" s="106">
        <f t="shared" si="495"/>
        <v>0</v>
      </c>
      <c r="AD1168" s="106">
        <f t="shared" si="496"/>
        <v>0</v>
      </c>
      <c r="AE1168" s="106">
        <f t="shared" si="497"/>
        <v>0</v>
      </c>
      <c r="AF1168" s="172">
        <f t="shared" si="503"/>
        <v>8.2500000000000004E-3</v>
      </c>
      <c r="AG1168" s="106">
        <f t="shared" si="498"/>
        <v>0</v>
      </c>
      <c r="AH1168" s="106">
        <f t="shared" si="499"/>
        <v>0</v>
      </c>
      <c r="AI1168" s="106">
        <f t="shared" si="500"/>
        <v>0</v>
      </c>
      <c r="AJ1168" s="106">
        <f t="shared" si="501"/>
        <v>0</v>
      </c>
      <c r="AK1168" s="106">
        <f t="shared" si="506"/>
        <v>8.2500000000000004E-3</v>
      </c>
      <c r="AL1168" s="107">
        <f t="shared" si="502"/>
        <v>7.05375</v>
      </c>
    </row>
    <row r="1169" spans="1:38" ht="12.75">
      <c r="A1169" s="89">
        <v>37</v>
      </c>
      <c r="B1169" s="89">
        <v>72</v>
      </c>
      <c r="C1169" s="96">
        <v>0.30499999999999999</v>
      </c>
      <c r="D1169" s="96">
        <v>0.315</v>
      </c>
      <c r="E1169" s="97">
        <v>3.3</v>
      </c>
      <c r="F1169" s="102">
        <f t="shared" si="479"/>
        <v>0.24907331955823278</v>
      </c>
      <c r="G1169" s="89">
        <v>18</v>
      </c>
      <c r="H1169" s="103">
        <f t="shared" si="489"/>
        <v>30.666666666666668</v>
      </c>
      <c r="I1169" s="103">
        <f t="shared" si="490"/>
        <v>1.2375</v>
      </c>
      <c r="J1169" s="89" t="s">
        <v>74</v>
      </c>
      <c r="K1169" s="89">
        <v>5</v>
      </c>
      <c r="L1169" s="105">
        <f t="shared" si="504"/>
        <v>3.3</v>
      </c>
      <c r="P1169" s="89">
        <v>3.3</v>
      </c>
      <c r="X1169" s="106">
        <f t="shared" si="505"/>
        <v>1.0163999999999999E-2</v>
      </c>
      <c r="Y1169" s="106">
        <f t="shared" si="491"/>
        <v>0</v>
      </c>
      <c r="Z1169" s="106">
        <f t="shared" si="492"/>
        <v>0</v>
      </c>
      <c r="AA1169" s="106">
        <f t="shared" si="493"/>
        <v>0</v>
      </c>
      <c r="AB1169" s="106">
        <f t="shared" si="494"/>
        <v>8.2500000000000004E-3</v>
      </c>
      <c r="AC1169" s="106">
        <f t="shared" si="495"/>
        <v>0</v>
      </c>
      <c r="AD1169" s="106">
        <f t="shared" si="496"/>
        <v>0</v>
      </c>
      <c r="AE1169" s="106">
        <f t="shared" si="497"/>
        <v>0</v>
      </c>
      <c r="AF1169" s="172">
        <f t="shared" si="503"/>
        <v>8.2500000000000004E-3</v>
      </c>
      <c r="AG1169" s="106">
        <f t="shared" si="498"/>
        <v>0</v>
      </c>
      <c r="AH1169" s="106">
        <f t="shared" si="499"/>
        <v>0</v>
      </c>
      <c r="AI1169" s="106">
        <f t="shared" si="500"/>
        <v>0</v>
      </c>
      <c r="AJ1169" s="106">
        <f t="shared" si="501"/>
        <v>0</v>
      </c>
      <c r="AK1169" s="106">
        <f t="shared" si="506"/>
        <v>8.2500000000000004E-3</v>
      </c>
      <c r="AL1169" s="107">
        <f t="shared" si="502"/>
        <v>6.7567499999999994</v>
      </c>
    </row>
    <row r="1170" spans="1:38" ht="12.75">
      <c r="A1170" s="89">
        <v>37</v>
      </c>
      <c r="B1170" s="89">
        <v>72</v>
      </c>
      <c r="C1170" s="96">
        <v>0.30499999999999999</v>
      </c>
      <c r="D1170" s="96">
        <v>0.315</v>
      </c>
      <c r="E1170" s="97">
        <v>3.3</v>
      </c>
      <c r="F1170" s="102">
        <f t="shared" si="479"/>
        <v>0.24907331955823278</v>
      </c>
      <c r="G1170" s="89">
        <v>18</v>
      </c>
      <c r="H1170" s="103">
        <f t="shared" si="489"/>
        <v>30.666666666666668</v>
      </c>
      <c r="I1170" s="103">
        <f t="shared" si="490"/>
        <v>1.1212500000000001</v>
      </c>
      <c r="J1170" s="89" t="s">
        <v>74</v>
      </c>
      <c r="K1170" s="89">
        <v>6</v>
      </c>
      <c r="L1170" s="105">
        <f t="shared" si="504"/>
        <v>3.3</v>
      </c>
      <c r="P1170" s="89">
        <v>1.3</v>
      </c>
      <c r="Q1170" s="89">
        <v>0.13</v>
      </c>
      <c r="R1170" s="89">
        <v>0.18</v>
      </c>
      <c r="V1170" s="89">
        <v>1.69</v>
      </c>
      <c r="X1170" s="106">
        <f t="shared" si="505"/>
        <v>1.0163999999999999E-2</v>
      </c>
      <c r="Y1170" s="106">
        <f t="shared" si="491"/>
        <v>0</v>
      </c>
      <c r="Z1170" s="106">
        <f t="shared" si="492"/>
        <v>0</v>
      </c>
      <c r="AA1170" s="106">
        <f t="shared" si="493"/>
        <v>0</v>
      </c>
      <c r="AB1170" s="106">
        <f t="shared" si="494"/>
        <v>3.2500000000000003E-3</v>
      </c>
      <c r="AC1170" s="106">
        <f t="shared" si="495"/>
        <v>0</v>
      </c>
      <c r="AD1170" s="106">
        <f t="shared" si="496"/>
        <v>4.2250000000000005E-3</v>
      </c>
      <c r="AE1170" s="106">
        <f t="shared" si="497"/>
        <v>0</v>
      </c>
      <c r="AF1170" s="172">
        <f t="shared" si="503"/>
        <v>7.4750000000000007E-3</v>
      </c>
      <c r="AG1170" s="106">
        <f t="shared" si="498"/>
        <v>3.2500000000000004E-4</v>
      </c>
      <c r="AH1170" s="106">
        <f t="shared" si="499"/>
        <v>4.4999999999999999E-4</v>
      </c>
      <c r="AI1170" s="106">
        <f t="shared" si="500"/>
        <v>0</v>
      </c>
      <c r="AJ1170" s="106">
        <f t="shared" si="501"/>
        <v>0</v>
      </c>
      <c r="AK1170" s="106">
        <f t="shared" si="506"/>
        <v>8.2500000000000004E-3</v>
      </c>
      <c r="AL1170" s="107">
        <f t="shared" si="502"/>
        <v>5.817825</v>
      </c>
    </row>
    <row r="1171" spans="1:38" ht="12.75">
      <c r="A1171" s="89">
        <v>37</v>
      </c>
      <c r="B1171" s="89">
        <v>72</v>
      </c>
      <c r="C1171" s="96">
        <v>0.30499999999999999</v>
      </c>
      <c r="D1171" s="96">
        <v>0.315</v>
      </c>
      <c r="E1171" s="97">
        <v>3.3</v>
      </c>
      <c r="F1171" s="102">
        <f t="shared" si="479"/>
        <v>0.24907331955823278</v>
      </c>
      <c r="G1171" s="89">
        <v>18</v>
      </c>
      <c r="H1171" s="103">
        <f t="shared" si="489"/>
        <v>30.666666666666668</v>
      </c>
      <c r="I1171" s="103">
        <f t="shared" si="490"/>
        <v>1.2375</v>
      </c>
      <c r="J1171" s="89" t="s">
        <v>74</v>
      </c>
      <c r="K1171" s="89">
        <v>7</v>
      </c>
      <c r="L1171" s="105">
        <f t="shared" si="504"/>
        <v>3.3</v>
      </c>
      <c r="P1171" s="89">
        <v>3.3</v>
      </c>
      <c r="X1171" s="106">
        <f t="shared" si="505"/>
        <v>1.0163999999999999E-2</v>
      </c>
      <c r="Y1171" s="106">
        <f t="shared" si="491"/>
        <v>0</v>
      </c>
      <c r="Z1171" s="106">
        <f t="shared" si="492"/>
        <v>0</v>
      </c>
      <c r="AA1171" s="106">
        <f t="shared" si="493"/>
        <v>0</v>
      </c>
      <c r="AB1171" s="106">
        <f t="shared" si="494"/>
        <v>8.2500000000000004E-3</v>
      </c>
      <c r="AC1171" s="106">
        <f t="shared" si="495"/>
        <v>0</v>
      </c>
      <c r="AD1171" s="106">
        <f t="shared" si="496"/>
        <v>0</v>
      </c>
      <c r="AE1171" s="106">
        <f t="shared" si="497"/>
        <v>0</v>
      </c>
      <c r="AF1171" s="172">
        <f t="shared" si="503"/>
        <v>8.2500000000000004E-3</v>
      </c>
      <c r="AG1171" s="106">
        <f t="shared" si="498"/>
        <v>0</v>
      </c>
      <c r="AH1171" s="106">
        <f t="shared" si="499"/>
        <v>0</v>
      </c>
      <c r="AI1171" s="106">
        <f t="shared" si="500"/>
        <v>0</v>
      </c>
      <c r="AJ1171" s="106">
        <f t="shared" si="501"/>
        <v>0</v>
      </c>
      <c r="AK1171" s="106">
        <f t="shared" si="506"/>
        <v>8.2500000000000004E-3</v>
      </c>
      <c r="AL1171" s="107">
        <f t="shared" si="502"/>
        <v>6.7567499999999994</v>
      </c>
    </row>
    <row r="1172" spans="1:38" ht="12.75">
      <c r="A1172" s="89">
        <v>37</v>
      </c>
      <c r="B1172" s="89">
        <v>72</v>
      </c>
      <c r="C1172" s="96">
        <v>0.30499999999999999</v>
      </c>
      <c r="D1172" s="96">
        <v>0.315</v>
      </c>
      <c r="E1172" s="97">
        <v>3.3</v>
      </c>
      <c r="F1172" s="102">
        <f t="shared" si="479"/>
        <v>0.24907331955823278</v>
      </c>
      <c r="G1172" s="89">
        <v>18</v>
      </c>
      <c r="H1172" s="103">
        <f t="shared" si="489"/>
        <v>30.666666666666668</v>
      </c>
      <c r="I1172" s="103">
        <f t="shared" si="490"/>
        <v>1.1550000000000002</v>
      </c>
      <c r="J1172" s="89" t="s">
        <v>74</v>
      </c>
      <c r="K1172" s="89">
        <v>8</v>
      </c>
      <c r="L1172" s="105">
        <f t="shared" si="504"/>
        <v>3.3000000000000003</v>
      </c>
      <c r="P1172" s="89">
        <v>3.08</v>
      </c>
      <c r="R1172" s="89">
        <v>0.22</v>
      </c>
      <c r="X1172" s="106">
        <f t="shared" si="505"/>
        <v>1.0164000000000001E-2</v>
      </c>
      <c r="Y1172" s="106">
        <f t="shared" si="491"/>
        <v>0</v>
      </c>
      <c r="Z1172" s="106">
        <f t="shared" si="492"/>
        <v>0</v>
      </c>
      <c r="AA1172" s="106">
        <f t="shared" si="493"/>
        <v>0</v>
      </c>
      <c r="AB1172" s="106">
        <f t="shared" si="494"/>
        <v>7.700000000000002E-3</v>
      </c>
      <c r="AC1172" s="106">
        <f t="shared" si="495"/>
        <v>0</v>
      </c>
      <c r="AD1172" s="106">
        <f t="shared" si="496"/>
        <v>0</v>
      </c>
      <c r="AE1172" s="106">
        <f t="shared" si="497"/>
        <v>0</v>
      </c>
      <c r="AF1172" s="172">
        <f t="shared" si="503"/>
        <v>7.700000000000002E-3</v>
      </c>
      <c r="AG1172" s="106">
        <f t="shared" si="498"/>
        <v>0</v>
      </c>
      <c r="AH1172" s="106">
        <f t="shared" si="499"/>
        <v>5.5000000000000003E-4</v>
      </c>
      <c r="AI1172" s="106">
        <f t="shared" si="500"/>
        <v>0</v>
      </c>
      <c r="AJ1172" s="106">
        <f t="shared" si="501"/>
        <v>0</v>
      </c>
      <c r="AK1172" s="106">
        <f t="shared" si="506"/>
        <v>8.2500000000000021E-3</v>
      </c>
      <c r="AL1172" s="107">
        <f t="shared" si="502"/>
        <v>6.3062999999999994</v>
      </c>
    </row>
    <row r="1173" spans="1:38" ht="12.75">
      <c r="A1173" s="89">
        <v>37</v>
      </c>
      <c r="B1173" s="89">
        <v>72</v>
      </c>
      <c r="C1173" s="96">
        <v>0.30499999999999999</v>
      </c>
      <c r="D1173" s="96">
        <v>0.315</v>
      </c>
      <c r="E1173" s="97">
        <v>3.3</v>
      </c>
      <c r="F1173" s="102">
        <f t="shared" si="479"/>
        <v>0.24907331955823278</v>
      </c>
      <c r="G1173" s="89">
        <v>18</v>
      </c>
      <c r="H1173" s="103">
        <f t="shared" si="489"/>
        <v>30.666666666666668</v>
      </c>
      <c r="I1173" s="103">
        <f t="shared" si="490"/>
        <v>0.96750000000000014</v>
      </c>
      <c r="J1173" s="89" t="s">
        <v>74</v>
      </c>
      <c r="K1173" s="89">
        <v>9</v>
      </c>
      <c r="L1173" s="105">
        <f t="shared" si="504"/>
        <v>3.3</v>
      </c>
      <c r="M1173" s="89">
        <v>1.48</v>
      </c>
      <c r="N1173" s="89">
        <v>1.1000000000000001</v>
      </c>
      <c r="Q1173" s="89">
        <v>0.26</v>
      </c>
      <c r="R1173" s="89">
        <v>0.46</v>
      </c>
      <c r="X1173" s="106">
        <f t="shared" si="505"/>
        <v>1.0163999999999999E-2</v>
      </c>
      <c r="Y1173" s="106">
        <f t="shared" si="491"/>
        <v>3.7000000000000002E-3</v>
      </c>
      <c r="Z1173" s="106">
        <f t="shared" si="492"/>
        <v>2.7500000000000007E-3</v>
      </c>
      <c r="AA1173" s="106">
        <f t="shared" si="493"/>
        <v>0</v>
      </c>
      <c r="AB1173" s="106">
        <f t="shared" si="494"/>
        <v>0</v>
      </c>
      <c r="AC1173" s="106">
        <f t="shared" si="495"/>
        <v>0</v>
      </c>
      <c r="AD1173" s="106">
        <f t="shared" si="496"/>
        <v>0</v>
      </c>
      <c r="AE1173" s="106">
        <f t="shared" si="497"/>
        <v>0</v>
      </c>
      <c r="AF1173" s="172">
        <f t="shared" si="503"/>
        <v>6.4500000000000009E-3</v>
      </c>
      <c r="AG1173" s="106">
        <f t="shared" si="498"/>
        <v>6.5000000000000008E-4</v>
      </c>
      <c r="AH1173" s="106">
        <f t="shared" si="499"/>
        <v>1.1500000000000002E-3</v>
      </c>
      <c r="AI1173" s="106">
        <f t="shared" si="500"/>
        <v>0</v>
      </c>
      <c r="AJ1173" s="106">
        <f t="shared" si="501"/>
        <v>0</v>
      </c>
      <c r="AK1173" s="106">
        <f t="shared" si="506"/>
        <v>8.2500000000000004E-3</v>
      </c>
      <c r="AL1173" s="107">
        <f t="shared" si="502"/>
        <v>6.2113499999999995</v>
      </c>
    </row>
    <row r="1174" spans="1:38" ht="12.75">
      <c r="A1174" s="89">
        <v>37</v>
      </c>
      <c r="B1174" s="89">
        <v>72</v>
      </c>
      <c r="C1174" s="96">
        <v>0.30499999999999999</v>
      </c>
      <c r="D1174" s="96">
        <v>0.315</v>
      </c>
      <c r="E1174" s="97">
        <v>3.3</v>
      </c>
      <c r="F1174" s="102">
        <f t="shared" ref="F1174:F1237" si="507">SUMSQ(AVERAGE(C1174:D1174)/2)*PI()*E1174</f>
        <v>0.24907331955823278</v>
      </c>
      <c r="G1174" s="89">
        <v>18</v>
      </c>
      <c r="H1174" s="103">
        <f t="shared" si="489"/>
        <v>30.666666666666668</v>
      </c>
      <c r="I1174" s="103">
        <f t="shared" si="490"/>
        <v>0.92812500000000009</v>
      </c>
      <c r="J1174" s="89" t="s">
        <v>77</v>
      </c>
      <c r="K1174" s="89">
        <v>1</v>
      </c>
      <c r="L1174" s="105">
        <f t="shared" si="504"/>
        <v>3.3</v>
      </c>
      <c r="O1174" s="89">
        <v>3.3</v>
      </c>
      <c r="X1174" s="106">
        <f t="shared" si="505"/>
        <v>7.6692000000000001E-3</v>
      </c>
      <c r="Y1174" s="106">
        <f t="shared" si="491"/>
        <v>0</v>
      </c>
      <c r="Z1174" s="106">
        <f t="shared" si="492"/>
        <v>0</v>
      </c>
      <c r="AA1174" s="106">
        <f t="shared" si="493"/>
        <v>6.1875000000000003E-3</v>
      </c>
      <c r="AB1174" s="106">
        <f t="shared" si="494"/>
        <v>0</v>
      </c>
      <c r="AC1174" s="106">
        <f t="shared" si="495"/>
        <v>0</v>
      </c>
      <c r="AD1174" s="106">
        <f t="shared" si="496"/>
        <v>0</v>
      </c>
      <c r="AE1174" s="106">
        <f t="shared" si="497"/>
        <v>0</v>
      </c>
      <c r="AF1174" s="172">
        <f t="shared" si="503"/>
        <v>6.1875000000000003E-3</v>
      </c>
      <c r="AG1174" s="106">
        <f t="shared" si="498"/>
        <v>0</v>
      </c>
      <c r="AH1174" s="106">
        <f t="shared" si="499"/>
        <v>0</v>
      </c>
      <c r="AI1174" s="106">
        <f t="shared" si="500"/>
        <v>0</v>
      </c>
      <c r="AJ1174" s="106">
        <f t="shared" si="501"/>
        <v>0</v>
      </c>
      <c r="AK1174" s="106">
        <f t="shared" si="506"/>
        <v>6.1875000000000003E-3</v>
      </c>
      <c r="AL1174" s="107">
        <f t="shared" si="502"/>
        <v>5.2903124999999998</v>
      </c>
    </row>
    <row r="1175" spans="1:38" ht="12.75">
      <c r="A1175" s="89">
        <v>37</v>
      </c>
      <c r="B1175" s="89">
        <v>72</v>
      </c>
      <c r="C1175" s="96">
        <v>0.30499999999999999</v>
      </c>
      <c r="D1175" s="96">
        <v>0.315</v>
      </c>
      <c r="E1175" s="97">
        <v>3.3</v>
      </c>
      <c r="F1175" s="102">
        <f t="shared" si="507"/>
        <v>0.24907331955823278</v>
      </c>
      <c r="G1175" s="89">
        <v>18</v>
      </c>
      <c r="H1175" s="103">
        <f t="shared" si="489"/>
        <v>30.666666666666668</v>
      </c>
      <c r="I1175" s="103">
        <f t="shared" si="490"/>
        <v>1.2075</v>
      </c>
      <c r="J1175" s="89" t="s">
        <v>78</v>
      </c>
      <c r="K1175" s="89">
        <v>1</v>
      </c>
      <c r="L1175" s="105">
        <f t="shared" si="504"/>
        <v>3.3</v>
      </c>
      <c r="M1175" s="89">
        <v>2.61</v>
      </c>
      <c r="Q1175" s="89">
        <v>0.08</v>
      </c>
      <c r="V1175" s="89">
        <v>0.61</v>
      </c>
      <c r="W1175" s="89" t="s">
        <v>105</v>
      </c>
      <c r="X1175" s="106">
        <f t="shared" si="505"/>
        <v>9.2663999999999993E-3</v>
      </c>
      <c r="Y1175" s="106">
        <f t="shared" si="491"/>
        <v>6.5250000000000004E-3</v>
      </c>
      <c r="Z1175" s="106">
        <f t="shared" si="492"/>
        <v>0</v>
      </c>
      <c r="AA1175" s="106">
        <f t="shared" si="493"/>
        <v>0</v>
      </c>
      <c r="AB1175" s="106">
        <f t="shared" si="494"/>
        <v>0</v>
      </c>
      <c r="AC1175" s="106">
        <f t="shared" si="495"/>
        <v>0</v>
      </c>
      <c r="AD1175" s="106">
        <f t="shared" si="496"/>
        <v>1.5250000000000001E-3</v>
      </c>
      <c r="AE1175" s="106">
        <f t="shared" si="497"/>
        <v>0</v>
      </c>
      <c r="AF1175" s="172">
        <f t="shared" si="503"/>
        <v>8.0499999999999999E-3</v>
      </c>
      <c r="AG1175" s="106">
        <f t="shared" si="498"/>
        <v>2.0000000000000001E-4</v>
      </c>
      <c r="AH1175" s="106">
        <f t="shared" si="499"/>
        <v>0</v>
      </c>
      <c r="AI1175" s="106">
        <f t="shared" si="500"/>
        <v>0</v>
      </c>
      <c r="AJ1175" s="106">
        <f t="shared" si="501"/>
        <v>0</v>
      </c>
      <c r="AK1175" s="106">
        <f t="shared" si="506"/>
        <v>8.2500000000000004E-3</v>
      </c>
      <c r="AL1175" s="107">
        <f t="shared" si="502"/>
        <v>7.4227499999999988</v>
      </c>
    </row>
    <row r="1176" spans="1:38" ht="12.75">
      <c r="A1176" s="89">
        <v>37</v>
      </c>
      <c r="B1176" s="89">
        <v>72</v>
      </c>
      <c r="C1176" s="96">
        <v>0.30499999999999999</v>
      </c>
      <c r="D1176" s="96">
        <v>0.315</v>
      </c>
      <c r="E1176" s="97">
        <v>3.3</v>
      </c>
      <c r="F1176" s="102">
        <f t="shared" si="507"/>
        <v>0.24907331955823278</v>
      </c>
      <c r="G1176" s="89">
        <v>18</v>
      </c>
      <c r="H1176" s="103">
        <f t="shared" si="489"/>
        <v>30.666666666666668</v>
      </c>
      <c r="I1176" s="103">
        <f t="shared" si="490"/>
        <v>1.1287500000000001</v>
      </c>
      <c r="J1176" s="89" t="s">
        <v>78</v>
      </c>
      <c r="K1176" s="89">
        <v>2</v>
      </c>
      <c r="L1176" s="105">
        <f t="shared" si="504"/>
        <v>3.3</v>
      </c>
      <c r="M1176" s="89">
        <v>1.6</v>
      </c>
      <c r="N1176" s="89">
        <v>1.41</v>
      </c>
      <c r="Q1176" s="89">
        <v>0.28999999999999998</v>
      </c>
      <c r="X1176" s="106">
        <f t="shared" si="505"/>
        <v>9.2663999999999993E-3</v>
      </c>
      <c r="Y1176" s="106">
        <f t="shared" si="491"/>
        <v>4.000000000000001E-3</v>
      </c>
      <c r="Z1176" s="106">
        <f t="shared" si="492"/>
        <v>3.5249999999999999E-3</v>
      </c>
      <c r="AA1176" s="106">
        <f t="shared" si="493"/>
        <v>0</v>
      </c>
      <c r="AB1176" s="106">
        <f t="shared" si="494"/>
        <v>0</v>
      </c>
      <c r="AC1176" s="106">
        <f t="shared" si="495"/>
        <v>0</v>
      </c>
      <c r="AD1176" s="106">
        <f t="shared" si="496"/>
        <v>0</v>
      </c>
      <c r="AE1176" s="106">
        <f t="shared" si="497"/>
        <v>0</v>
      </c>
      <c r="AF1176" s="172">
        <f t="shared" si="503"/>
        <v>7.5250000000000004E-3</v>
      </c>
      <c r="AG1176" s="106">
        <f t="shared" si="498"/>
        <v>7.2499999999999995E-4</v>
      </c>
      <c r="AH1176" s="106">
        <f t="shared" si="499"/>
        <v>0</v>
      </c>
      <c r="AI1176" s="106">
        <f t="shared" si="500"/>
        <v>0</v>
      </c>
      <c r="AJ1176" s="106">
        <f t="shared" si="501"/>
        <v>0</v>
      </c>
      <c r="AK1176" s="106">
        <f t="shared" si="506"/>
        <v>8.2500000000000004E-3</v>
      </c>
      <c r="AL1176" s="107">
        <f t="shared" si="502"/>
        <v>7.246575</v>
      </c>
    </row>
    <row r="1177" spans="1:38" ht="12.75">
      <c r="A1177" s="89">
        <v>37</v>
      </c>
      <c r="B1177" s="89">
        <v>72</v>
      </c>
      <c r="C1177" s="96">
        <v>0.30499999999999999</v>
      </c>
      <c r="D1177" s="96">
        <v>0.315</v>
      </c>
      <c r="E1177" s="97">
        <v>3.3</v>
      </c>
      <c r="F1177" s="102">
        <f t="shared" si="507"/>
        <v>0.24907331955823278</v>
      </c>
      <c r="G1177" s="89">
        <v>18</v>
      </c>
      <c r="H1177" s="103">
        <f t="shared" si="489"/>
        <v>30.666666666666668</v>
      </c>
      <c r="I1177" s="103">
        <f t="shared" si="490"/>
        <v>1.2375</v>
      </c>
      <c r="J1177" s="89" t="s">
        <v>78</v>
      </c>
      <c r="K1177" s="89">
        <v>3</v>
      </c>
      <c r="L1177" s="105">
        <f t="shared" si="504"/>
        <v>3.3</v>
      </c>
      <c r="M1177" s="89">
        <v>3.3</v>
      </c>
      <c r="X1177" s="106">
        <f t="shared" si="505"/>
        <v>9.2663999999999993E-3</v>
      </c>
      <c r="Y1177" s="106">
        <f t="shared" si="491"/>
        <v>8.2500000000000004E-3</v>
      </c>
      <c r="Z1177" s="106">
        <f t="shared" si="492"/>
        <v>0</v>
      </c>
      <c r="AA1177" s="106">
        <f t="shared" si="493"/>
        <v>0</v>
      </c>
      <c r="AB1177" s="106">
        <f t="shared" si="494"/>
        <v>0</v>
      </c>
      <c r="AC1177" s="106">
        <f t="shared" si="495"/>
        <v>0</v>
      </c>
      <c r="AD1177" s="106">
        <f t="shared" si="496"/>
        <v>0</v>
      </c>
      <c r="AE1177" s="106">
        <f t="shared" si="497"/>
        <v>0</v>
      </c>
      <c r="AF1177" s="172">
        <f t="shared" si="503"/>
        <v>8.2500000000000004E-3</v>
      </c>
      <c r="AG1177" s="106">
        <f t="shared" si="498"/>
        <v>0</v>
      </c>
      <c r="AH1177" s="106">
        <f t="shared" si="499"/>
        <v>0</v>
      </c>
      <c r="AI1177" s="106">
        <f t="shared" si="500"/>
        <v>0</v>
      </c>
      <c r="AJ1177" s="106">
        <f t="shared" si="501"/>
        <v>0</v>
      </c>
      <c r="AK1177" s="106">
        <f t="shared" si="506"/>
        <v>8.2500000000000004E-3</v>
      </c>
      <c r="AL1177" s="107">
        <f t="shared" si="502"/>
        <v>7.9447499999999991</v>
      </c>
    </row>
    <row r="1178" spans="1:38" ht="12.75">
      <c r="A1178" s="89">
        <v>37</v>
      </c>
      <c r="B1178" s="89">
        <v>72</v>
      </c>
      <c r="C1178" s="96">
        <v>0.30499999999999999</v>
      </c>
      <c r="D1178" s="96">
        <v>0.315</v>
      </c>
      <c r="E1178" s="97">
        <v>3.3</v>
      </c>
      <c r="F1178" s="102">
        <f t="shared" si="507"/>
        <v>0.24907331955823278</v>
      </c>
      <c r="G1178" s="89">
        <v>18</v>
      </c>
      <c r="H1178" s="103">
        <f t="shared" si="489"/>
        <v>30.666666666666668</v>
      </c>
      <c r="I1178" s="103">
        <f t="shared" si="490"/>
        <v>1.2375</v>
      </c>
      <c r="J1178" s="89" t="s">
        <v>78</v>
      </c>
      <c r="K1178" s="89">
        <v>4</v>
      </c>
      <c r="L1178" s="105">
        <f t="shared" si="504"/>
        <v>3.3</v>
      </c>
      <c r="M1178" s="89">
        <v>3.3</v>
      </c>
      <c r="X1178" s="106">
        <f t="shared" si="505"/>
        <v>9.2663999999999993E-3</v>
      </c>
      <c r="Y1178" s="106">
        <f t="shared" si="491"/>
        <v>8.2500000000000004E-3</v>
      </c>
      <c r="Z1178" s="106">
        <f t="shared" si="492"/>
        <v>0</v>
      </c>
      <c r="AA1178" s="106">
        <f t="shared" si="493"/>
        <v>0</v>
      </c>
      <c r="AB1178" s="106">
        <f t="shared" si="494"/>
        <v>0</v>
      </c>
      <c r="AC1178" s="106">
        <f t="shared" si="495"/>
        <v>0</v>
      </c>
      <c r="AD1178" s="106">
        <f t="shared" si="496"/>
        <v>0</v>
      </c>
      <c r="AE1178" s="106">
        <f t="shared" si="497"/>
        <v>0</v>
      </c>
      <c r="AF1178" s="172">
        <f t="shared" si="503"/>
        <v>8.2500000000000004E-3</v>
      </c>
      <c r="AG1178" s="106">
        <f t="shared" si="498"/>
        <v>0</v>
      </c>
      <c r="AH1178" s="106">
        <f t="shared" si="499"/>
        <v>0</v>
      </c>
      <c r="AI1178" s="106">
        <f t="shared" si="500"/>
        <v>0</v>
      </c>
      <c r="AJ1178" s="106">
        <f t="shared" si="501"/>
        <v>0</v>
      </c>
      <c r="AK1178" s="106">
        <f t="shared" si="506"/>
        <v>8.2500000000000004E-3</v>
      </c>
      <c r="AL1178" s="107">
        <f t="shared" si="502"/>
        <v>7.9447499999999991</v>
      </c>
    </row>
    <row r="1179" spans="1:38" ht="12.75">
      <c r="A1179" s="89">
        <v>37</v>
      </c>
      <c r="B1179" s="89">
        <v>72</v>
      </c>
      <c r="C1179" s="96">
        <v>0.30499999999999999</v>
      </c>
      <c r="D1179" s="96">
        <v>0.315</v>
      </c>
      <c r="E1179" s="97">
        <v>3.3</v>
      </c>
      <c r="F1179" s="102">
        <f t="shared" si="507"/>
        <v>0.24907331955823278</v>
      </c>
      <c r="G1179" s="89">
        <v>18</v>
      </c>
      <c r="H1179" s="103">
        <f t="shared" si="489"/>
        <v>30.666666666666668</v>
      </c>
      <c r="I1179" s="103">
        <f t="shared" si="490"/>
        <v>0.21037500000000001</v>
      </c>
      <c r="J1179" s="89" t="s">
        <v>79</v>
      </c>
      <c r="K1179" s="89">
        <v>1</v>
      </c>
      <c r="L1179" s="97">
        <v>3.3</v>
      </c>
      <c r="X1179" s="106">
        <f>L1179*VLOOKUP(J1179,dimension,2,FALSE)*VLOOKUP(J1179,dimension,3,FALSE)*K1179</f>
        <v>1.7556E-3</v>
      </c>
      <c r="Y1179" s="106">
        <f t="shared" si="491"/>
        <v>0</v>
      </c>
      <c r="Z1179" s="106">
        <f t="shared" si="492"/>
        <v>0</v>
      </c>
      <c r="AA1179" s="106">
        <f t="shared" si="493"/>
        <v>0</v>
      </c>
      <c r="AB1179" s="106">
        <f t="shared" si="494"/>
        <v>0</v>
      </c>
      <c r="AC1179" s="106">
        <f t="shared" si="495"/>
        <v>0</v>
      </c>
      <c r="AD1179" s="106">
        <f t="shared" si="496"/>
        <v>0</v>
      </c>
      <c r="AE1179" s="106">
        <f t="shared" si="497"/>
        <v>1.4025000000000001E-3</v>
      </c>
      <c r="AF1179" s="172">
        <f t="shared" si="503"/>
        <v>1.4025000000000001E-3</v>
      </c>
      <c r="AG1179" s="106">
        <f t="shared" si="498"/>
        <v>0</v>
      </c>
      <c r="AH1179" s="106">
        <f t="shared" si="499"/>
        <v>0</v>
      </c>
      <c r="AI1179" s="106">
        <f t="shared" si="500"/>
        <v>0</v>
      </c>
      <c r="AJ1179" s="106">
        <f t="shared" si="501"/>
        <v>0</v>
      </c>
      <c r="AK1179" s="106">
        <f>L1179*VLOOKUP(J1179,dimension,4,FALSE)*VLOOKUP(J1179,dimension,5,FALSE)*K1179</f>
        <v>1.4025000000000001E-3</v>
      </c>
      <c r="AL1179" s="107">
        <f t="shared" si="502"/>
        <v>1.1991375000000002</v>
      </c>
    </row>
    <row r="1180" spans="1:38" ht="12.75">
      <c r="A1180" s="89">
        <v>37</v>
      </c>
      <c r="B1180" s="89">
        <v>73</v>
      </c>
      <c r="C1180" s="96">
        <v>0.27</v>
      </c>
      <c r="D1180" s="96">
        <v>0.28999999999999998</v>
      </c>
      <c r="E1180" s="97">
        <v>2.77</v>
      </c>
      <c r="F1180" s="102">
        <f t="shared" si="507"/>
        <v>0.17056334834869707</v>
      </c>
      <c r="G1180" s="89">
        <v>15.5</v>
      </c>
      <c r="H1180" s="103">
        <f t="shared" si="489"/>
        <v>27.333333333333336</v>
      </c>
      <c r="I1180" s="103">
        <f t="shared" si="490"/>
        <v>0.97125000000000028</v>
      </c>
      <c r="J1180" s="89" t="s">
        <v>74</v>
      </c>
      <c r="K1180" s="89">
        <v>1</v>
      </c>
      <c r="L1180" s="105">
        <f t="shared" ref="L1180:L1191" si="508">SUM(M1180:V1180)</f>
        <v>2.7699999999999996</v>
      </c>
      <c r="M1180" s="89">
        <v>1.6</v>
      </c>
      <c r="N1180" s="89">
        <v>0.99</v>
      </c>
      <c r="Q1180" s="89">
        <v>0.09</v>
      </c>
      <c r="R1180" s="89">
        <v>0.09</v>
      </c>
      <c r="X1180" s="106">
        <f t="shared" ref="X1180:X1191" si="509">L1180*VLOOKUP(J1180,dimension,2,FALSE)*VLOOKUP(J1180,dimension,3,FALSE)</f>
        <v>8.5315999999999986E-3</v>
      </c>
      <c r="Y1180" s="106">
        <f t="shared" si="491"/>
        <v>4.000000000000001E-3</v>
      </c>
      <c r="Z1180" s="106">
        <f t="shared" si="492"/>
        <v>2.4750000000000002E-3</v>
      </c>
      <c r="AA1180" s="106">
        <f t="shared" si="493"/>
        <v>0</v>
      </c>
      <c r="AB1180" s="106">
        <f t="shared" si="494"/>
        <v>0</v>
      </c>
      <c r="AC1180" s="106">
        <f t="shared" si="495"/>
        <v>0</v>
      </c>
      <c r="AD1180" s="106">
        <f t="shared" si="496"/>
        <v>0</v>
      </c>
      <c r="AE1180" s="106">
        <f t="shared" si="497"/>
        <v>0</v>
      </c>
      <c r="AF1180" s="172">
        <f t="shared" si="503"/>
        <v>6.4750000000000016E-3</v>
      </c>
      <c r="AG1180" s="106">
        <f t="shared" si="498"/>
        <v>2.2499999999999999E-4</v>
      </c>
      <c r="AH1180" s="106">
        <f t="shared" si="499"/>
        <v>2.2499999999999999E-4</v>
      </c>
      <c r="AI1180" s="106">
        <f t="shared" si="500"/>
        <v>0</v>
      </c>
      <c r="AJ1180" s="106">
        <f t="shared" si="501"/>
        <v>0</v>
      </c>
      <c r="AK1180" s="106">
        <f t="shared" ref="AK1180:AK1191" si="510">L1180*VLOOKUP(J1180,dimension,4,FALSE)*VLOOKUP(J1180,dimension,5,FALSE)</f>
        <v>6.9249999999999997E-3</v>
      </c>
      <c r="AL1180" s="107">
        <f t="shared" si="502"/>
        <v>6.2354249999999993</v>
      </c>
    </row>
    <row r="1181" spans="1:38" ht="12.75">
      <c r="A1181" s="89">
        <v>37</v>
      </c>
      <c r="B1181" s="89">
        <v>73</v>
      </c>
      <c r="C1181" s="96">
        <v>0.27</v>
      </c>
      <c r="D1181" s="96">
        <v>0.28999999999999998</v>
      </c>
      <c r="E1181" s="97">
        <v>2.77</v>
      </c>
      <c r="F1181" s="102">
        <f t="shared" si="507"/>
        <v>0.17056334834869707</v>
      </c>
      <c r="G1181" s="89">
        <v>15.5</v>
      </c>
      <c r="H1181" s="103">
        <f t="shared" si="489"/>
        <v>27.333333333333336</v>
      </c>
      <c r="I1181" s="103">
        <f t="shared" si="490"/>
        <v>1.0387500000000001</v>
      </c>
      <c r="J1181" s="89" t="s">
        <v>74</v>
      </c>
      <c r="K1181" s="89">
        <v>2</v>
      </c>
      <c r="L1181" s="105">
        <f t="shared" si="508"/>
        <v>2.77</v>
      </c>
      <c r="M1181" s="89">
        <v>2.77</v>
      </c>
      <c r="X1181" s="106">
        <f t="shared" si="509"/>
        <v>8.5316000000000003E-3</v>
      </c>
      <c r="Y1181" s="106">
        <f t="shared" si="491"/>
        <v>6.9250000000000006E-3</v>
      </c>
      <c r="Z1181" s="106">
        <f t="shared" si="492"/>
        <v>0</v>
      </c>
      <c r="AA1181" s="106">
        <f t="shared" si="493"/>
        <v>0</v>
      </c>
      <c r="AB1181" s="106">
        <f t="shared" si="494"/>
        <v>0</v>
      </c>
      <c r="AC1181" s="106">
        <f t="shared" si="495"/>
        <v>0</v>
      </c>
      <c r="AD1181" s="106">
        <f t="shared" si="496"/>
        <v>0</v>
      </c>
      <c r="AE1181" s="106">
        <f t="shared" si="497"/>
        <v>0</v>
      </c>
      <c r="AF1181" s="172">
        <f t="shared" si="503"/>
        <v>6.9250000000000006E-3</v>
      </c>
      <c r="AG1181" s="106">
        <f t="shared" si="498"/>
        <v>0</v>
      </c>
      <c r="AH1181" s="106">
        <f t="shared" si="499"/>
        <v>0</v>
      </c>
      <c r="AI1181" s="106">
        <f t="shared" si="500"/>
        <v>0</v>
      </c>
      <c r="AJ1181" s="106">
        <f t="shared" si="501"/>
        <v>0</v>
      </c>
      <c r="AK1181" s="106">
        <f t="shared" si="510"/>
        <v>6.9250000000000006E-3</v>
      </c>
      <c r="AL1181" s="107">
        <f t="shared" si="502"/>
        <v>6.6687749999999992</v>
      </c>
    </row>
    <row r="1182" spans="1:38" ht="12.75">
      <c r="A1182" s="89">
        <v>37</v>
      </c>
      <c r="B1182" s="89">
        <v>73</v>
      </c>
      <c r="C1182" s="96">
        <v>0.27</v>
      </c>
      <c r="D1182" s="96">
        <v>0.28999999999999998</v>
      </c>
      <c r="E1182" s="97">
        <v>2.77</v>
      </c>
      <c r="F1182" s="102">
        <f t="shared" si="507"/>
        <v>0.17056334834869707</v>
      </c>
      <c r="G1182" s="89">
        <v>15.5</v>
      </c>
      <c r="H1182" s="103">
        <f t="shared" si="489"/>
        <v>27.333333333333336</v>
      </c>
      <c r="I1182" s="103">
        <f t="shared" si="490"/>
        <v>1.0237500000000002</v>
      </c>
      <c r="J1182" s="89" t="s">
        <v>74</v>
      </c>
      <c r="K1182" s="89">
        <v>3</v>
      </c>
      <c r="L1182" s="105">
        <f t="shared" si="508"/>
        <v>2.77</v>
      </c>
      <c r="O1182" s="89">
        <v>2.73</v>
      </c>
      <c r="Q1182" s="89">
        <v>0.04</v>
      </c>
      <c r="X1182" s="106">
        <f t="shared" si="509"/>
        <v>8.5316000000000003E-3</v>
      </c>
      <c r="Y1182" s="106">
        <f t="shared" si="491"/>
        <v>0</v>
      </c>
      <c r="Z1182" s="106">
        <f t="shared" si="492"/>
        <v>0</v>
      </c>
      <c r="AA1182" s="106">
        <f t="shared" si="493"/>
        <v>6.8250000000000012E-3</v>
      </c>
      <c r="AB1182" s="106">
        <f t="shared" si="494"/>
        <v>0</v>
      </c>
      <c r="AC1182" s="106">
        <f t="shared" si="495"/>
        <v>0</v>
      </c>
      <c r="AD1182" s="106">
        <f t="shared" si="496"/>
        <v>0</v>
      </c>
      <c r="AE1182" s="106">
        <f t="shared" si="497"/>
        <v>0</v>
      </c>
      <c r="AF1182" s="172">
        <f t="shared" si="503"/>
        <v>6.8250000000000012E-3</v>
      </c>
      <c r="AG1182" s="106">
        <f t="shared" si="498"/>
        <v>1E-4</v>
      </c>
      <c r="AH1182" s="106">
        <f t="shared" si="499"/>
        <v>0</v>
      </c>
      <c r="AI1182" s="106">
        <f t="shared" si="500"/>
        <v>0</v>
      </c>
      <c r="AJ1182" s="106">
        <f t="shared" si="501"/>
        <v>0</v>
      </c>
      <c r="AK1182" s="106">
        <f t="shared" si="510"/>
        <v>6.9250000000000006E-3</v>
      </c>
      <c r="AL1182" s="107">
        <f t="shared" si="502"/>
        <v>5.8353750000000009</v>
      </c>
    </row>
    <row r="1183" spans="1:38" ht="12.75">
      <c r="A1183" s="89">
        <v>37</v>
      </c>
      <c r="B1183" s="89">
        <v>73</v>
      </c>
      <c r="C1183" s="96">
        <v>0.27</v>
      </c>
      <c r="D1183" s="96">
        <v>0.28999999999999998</v>
      </c>
      <c r="E1183" s="97">
        <v>2.77</v>
      </c>
      <c r="F1183" s="102">
        <f t="shared" si="507"/>
        <v>0.17056334834869707</v>
      </c>
      <c r="G1183" s="89">
        <v>15.5</v>
      </c>
      <c r="H1183" s="103">
        <f t="shared" si="489"/>
        <v>27.333333333333336</v>
      </c>
      <c r="I1183" s="103">
        <f t="shared" si="490"/>
        <v>1.0087500000000003</v>
      </c>
      <c r="J1183" s="89" t="s">
        <v>74</v>
      </c>
      <c r="K1183" s="89">
        <v>4</v>
      </c>
      <c r="L1183" s="105">
        <f t="shared" si="508"/>
        <v>2.7700000000000005</v>
      </c>
      <c r="M1183" s="89">
        <v>1.1000000000000001</v>
      </c>
      <c r="O1183" s="89">
        <v>1.59</v>
      </c>
      <c r="Q1183" s="89">
        <v>0.08</v>
      </c>
      <c r="X1183" s="106">
        <f t="shared" si="509"/>
        <v>8.531600000000002E-3</v>
      </c>
      <c r="Y1183" s="106">
        <f t="shared" si="491"/>
        <v>2.7500000000000007E-3</v>
      </c>
      <c r="Z1183" s="106">
        <f t="shared" si="492"/>
        <v>0</v>
      </c>
      <c r="AA1183" s="106">
        <f t="shared" si="493"/>
        <v>3.9750000000000011E-3</v>
      </c>
      <c r="AB1183" s="106">
        <f t="shared" si="494"/>
        <v>0</v>
      </c>
      <c r="AC1183" s="106">
        <f t="shared" si="495"/>
        <v>0</v>
      </c>
      <c r="AD1183" s="106">
        <f t="shared" si="496"/>
        <v>0</v>
      </c>
      <c r="AE1183" s="106">
        <f t="shared" si="497"/>
        <v>0</v>
      </c>
      <c r="AF1183" s="172">
        <f t="shared" si="503"/>
        <v>6.7250000000000018E-3</v>
      </c>
      <c r="AG1183" s="106">
        <f t="shared" si="498"/>
        <v>2.0000000000000001E-4</v>
      </c>
      <c r="AH1183" s="106">
        <f t="shared" si="499"/>
        <v>0</v>
      </c>
      <c r="AI1183" s="106">
        <f t="shared" si="500"/>
        <v>0</v>
      </c>
      <c r="AJ1183" s="106">
        <f t="shared" si="501"/>
        <v>0</v>
      </c>
      <c r="AK1183" s="106">
        <f t="shared" si="510"/>
        <v>6.9250000000000023E-3</v>
      </c>
      <c r="AL1183" s="107">
        <f t="shared" si="502"/>
        <v>6.046875</v>
      </c>
    </row>
    <row r="1184" spans="1:38" ht="12.75">
      <c r="A1184" s="89">
        <v>37</v>
      </c>
      <c r="B1184" s="89">
        <v>73</v>
      </c>
      <c r="C1184" s="96">
        <v>0.27</v>
      </c>
      <c r="D1184" s="96">
        <v>0.28999999999999998</v>
      </c>
      <c r="E1184" s="97">
        <v>2.77</v>
      </c>
      <c r="F1184" s="102">
        <f t="shared" si="507"/>
        <v>0.17056334834869707</v>
      </c>
      <c r="G1184" s="89">
        <v>15.5</v>
      </c>
      <c r="H1184" s="103">
        <f t="shared" si="489"/>
        <v>27.333333333333336</v>
      </c>
      <c r="I1184" s="103">
        <f t="shared" si="490"/>
        <v>1.0125000000000002</v>
      </c>
      <c r="J1184" s="89" t="s">
        <v>74</v>
      </c>
      <c r="K1184" s="89">
        <v>5</v>
      </c>
      <c r="L1184" s="105">
        <f t="shared" si="508"/>
        <v>2.77</v>
      </c>
      <c r="M1184" s="89">
        <v>1.65</v>
      </c>
      <c r="N1184" s="89">
        <v>1.05</v>
      </c>
      <c r="Q1184" s="89">
        <v>7.0000000000000007E-2</v>
      </c>
      <c r="X1184" s="106">
        <f t="shared" si="509"/>
        <v>8.5316000000000003E-3</v>
      </c>
      <c r="Y1184" s="106">
        <f t="shared" si="491"/>
        <v>4.1250000000000002E-3</v>
      </c>
      <c r="Z1184" s="106">
        <f t="shared" si="492"/>
        <v>2.6250000000000006E-3</v>
      </c>
      <c r="AA1184" s="106">
        <f t="shared" si="493"/>
        <v>0</v>
      </c>
      <c r="AB1184" s="106">
        <f t="shared" si="494"/>
        <v>0</v>
      </c>
      <c r="AC1184" s="106">
        <f t="shared" si="495"/>
        <v>0</v>
      </c>
      <c r="AD1184" s="106">
        <f t="shared" si="496"/>
        <v>0</v>
      </c>
      <c r="AE1184" s="106">
        <f t="shared" si="497"/>
        <v>0</v>
      </c>
      <c r="AF1184" s="172">
        <f t="shared" si="503"/>
        <v>6.7500000000000008E-3</v>
      </c>
      <c r="AG1184" s="106">
        <f t="shared" si="498"/>
        <v>1.7500000000000003E-4</v>
      </c>
      <c r="AH1184" s="106">
        <f t="shared" si="499"/>
        <v>0</v>
      </c>
      <c r="AI1184" s="106">
        <f t="shared" si="500"/>
        <v>0</v>
      </c>
      <c r="AJ1184" s="106">
        <f t="shared" si="501"/>
        <v>0</v>
      </c>
      <c r="AK1184" s="106">
        <f t="shared" si="510"/>
        <v>6.9250000000000006E-3</v>
      </c>
      <c r="AL1184" s="107">
        <f t="shared" si="502"/>
        <v>6.5002499999999994</v>
      </c>
    </row>
    <row r="1185" spans="1:38" ht="12.75">
      <c r="A1185" s="89">
        <v>37</v>
      </c>
      <c r="B1185" s="89">
        <v>73</v>
      </c>
      <c r="C1185" s="96">
        <v>0.27</v>
      </c>
      <c r="D1185" s="96">
        <v>0.28999999999999998</v>
      </c>
      <c r="E1185" s="97">
        <v>2.77</v>
      </c>
      <c r="F1185" s="102">
        <f t="shared" si="507"/>
        <v>0.17056334834869707</v>
      </c>
      <c r="G1185" s="89">
        <v>15.5</v>
      </c>
      <c r="H1185" s="103">
        <f t="shared" si="489"/>
        <v>27.333333333333336</v>
      </c>
      <c r="I1185" s="103">
        <f t="shared" si="490"/>
        <v>0.7790625000000001</v>
      </c>
      <c r="J1185" s="89" t="s">
        <v>77</v>
      </c>
      <c r="K1185" s="89">
        <v>1</v>
      </c>
      <c r="L1185" s="105">
        <f t="shared" si="508"/>
        <v>2.77</v>
      </c>
      <c r="M1185" s="89">
        <v>2.77</v>
      </c>
      <c r="X1185" s="106">
        <f t="shared" si="509"/>
        <v>6.4374800000000006E-3</v>
      </c>
      <c r="Y1185" s="106">
        <f t="shared" si="491"/>
        <v>5.1937500000000004E-3</v>
      </c>
      <c r="Z1185" s="106">
        <f t="shared" si="492"/>
        <v>0</v>
      </c>
      <c r="AA1185" s="106">
        <f t="shared" si="493"/>
        <v>0</v>
      </c>
      <c r="AB1185" s="106">
        <f t="shared" si="494"/>
        <v>0</v>
      </c>
      <c r="AC1185" s="106">
        <f t="shared" si="495"/>
        <v>0</v>
      </c>
      <c r="AD1185" s="106">
        <f t="shared" si="496"/>
        <v>0</v>
      </c>
      <c r="AE1185" s="106">
        <f t="shared" si="497"/>
        <v>0</v>
      </c>
      <c r="AF1185" s="172">
        <f t="shared" si="503"/>
        <v>5.1937500000000004E-3</v>
      </c>
      <c r="AG1185" s="106">
        <f t="shared" si="498"/>
        <v>0</v>
      </c>
      <c r="AH1185" s="106">
        <f t="shared" si="499"/>
        <v>0</v>
      </c>
      <c r="AI1185" s="106">
        <f t="shared" si="500"/>
        <v>0</v>
      </c>
      <c r="AJ1185" s="106">
        <f t="shared" si="501"/>
        <v>0</v>
      </c>
      <c r="AK1185" s="106">
        <f t="shared" si="510"/>
        <v>5.1937500000000004E-3</v>
      </c>
      <c r="AL1185" s="107">
        <f t="shared" si="502"/>
        <v>4.9392562500000006</v>
      </c>
    </row>
    <row r="1186" spans="1:38" ht="12.75">
      <c r="A1186" s="89">
        <v>37</v>
      </c>
      <c r="B1186" s="89">
        <v>73</v>
      </c>
      <c r="C1186" s="96">
        <v>0.27</v>
      </c>
      <c r="D1186" s="96">
        <v>0.28999999999999998</v>
      </c>
      <c r="E1186" s="97">
        <v>2.77</v>
      </c>
      <c r="F1186" s="102">
        <f t="shared" si="507"/>
        <v>0.17056334834869707</v>
      </c>
      <c r="G1186" s="89">
        <v>15.5</v>
      </c>
      <c r="H1186" s="103">
        <f t="shared" si="489"/>
        <v>27.333333333333336</v>
      </c>
      <c r="I1186" s="103">
        <f t="shared" si="490"/>
        <v>0.7790625000000001</v>
      </c>
      <c r="J1186" s="89" t="s">
        <v>77</v>
      </c>
      <c r="K1186" s="89">
        <v>2</v>
      </c>
      <c r="L1186" s="105">
        <f t="shared" si="508"/>
        <v>2.77</v>
      </c>
      <c r="M1186" s="89">
        <v>2.77</v>
      </c>
      <c r="X1186" s="106">
        <f t="shared" si="509"/>
        <v>6.4374800000000006E-3</v>
      </c>
      <c r="Y1186" s="106">
        <f t="shared" si="491"/>
        <v>5.1937500000000004E-3</v>
      </c>
      <c r="Z1186" s="106">
        <f t="shared" si="492"/>
        <v>0</v>
      </c>
      <c r="AA1186" s="106">
        <f t="shared" si="493"/>
        <v>0</v>
      </c>
      <c r="AB1186" s="106">
        <f t="shared" si="494"/>
        <v>0</v>
      </c>
      <c r="AC1186" s="106">
        <f t="shared" si="495"/>
        <v>0</v>
      </c>
      <c r="AD1186" s="106">
        <f t="shared" si="496"/>
        <v>0</v>
      </c>
      <c r="AE1186" s="106">
        <f t="shared" si="497"/>
        <v>0</v>
      </c>
      <c r="AF1186" s="172">
        <f t="shared" si="503"/>
        <v>5.1937500000000004E-3</v>
      </c>
      <c r="AG1186" s="106">
        <f t="shared" si="498"/>
        <v>0</v>
      </c>
      <c r="AH1186" s="106">
        <f t="shared" si="499"/>
        <v>0</v>
      </c>
      <c r="AI1186" s="106">
        <f t="shared" si="500"/>
        <v>0</v>
      </c>
      <c r="AJ1186" s="106">
        <f t="shared" si="501"/>
        <v>0</v>
      </c>
      <c r="AK1186" s="106">
        <f t="shared" si="510"/>
        <v>5.1937500000000004E-3</v>
      </c>
      <c r="AL1186" s="107">
        <f t="shared" si="502"/>
        <v>4.9392562500000006</v>
      </c>
    </row>
    <row r="1187" spans="1:38" ht="12.75">
      <c r="A1187" s="89">
        <v>37</v>
      </c>
      <c r="B1187" s="89">
        <v>73</v>
      </c>
      <c r="C1187" s="96">
        <v>0.27</v>
      </c>
      <c r="D1187" s="96">
        <v>0.28999999999999998</v>
      </c>
      <c r="E1187" s="97">
        <v>2.77</v>
      </c>
      <c r="F1187" s="102">
        <f t="shared" si="507"/>
        <v>0.17056334834869707</v>
      </c>
      <c r="G1187" s="89">
        <v>15.5</v>
      </c>
      <c r="H1187" s="103">
        <f t="shared" si="489"/>
        <v>27.333333333333336</v>
      </c>
      <c r="I1187" s="103">
        <f t="shared" si="490"/>
        <v>0.71718749999999998</v>
      </c>
      <c r="J1187" s="89" t="s">
        <v>77</v>
      </c>
      <c r="K1187" s="89">
        <v>3</v>
      </c>
      <c r="L1187" s="105">
        <f t="shared" si="508"/>
        <v>2.77</v>
      </c>
      <c r="M1187" s="89">
        <v>2.5499999999999998</v>
      </c>
      <c r="Q1187" s="89">
        <v>0.22</v>
      </c>
      <c r="X1187" s="106">
        <f t="shared" si="509"/>
        <v>6.4374800000000006E-3</v>
      </c>
      <c r="Y1187" s="106">
        <f t="shared" si="491"/>
        <v>4.7812499999999999E-3</v>
      </c>
      <c r="Z1187" s="106">
        <f t="shared" si="492"/>
        <v>0</v>
      </c>
      <c r="AA1187" s="106">
        <f t="shared" si="493"/>
        <v>0</v>
      </c>
      <c r="AB1187" s="106">
        <f t="shared" si="494"/>
        <v>0</v>
      </c>
      <c r="AC1187" s="106">
        <f t="shared" si="495"/>
        <v>0</v>
      </c>
      <c r="AD1187" s="106">
        <f t="shared" si="496"/>
        <v>0</v>
      </c>
      <c r="AE1187" s="106">
        <f t="shared" si="497"/>
        <v>0</v>
      </c>
      <c r="AF1187" s="172">
        <f t="shared" si="503"/>
        <v>4.7812499999999999E-3</v>
      </c>
      <c r="AG1187" s="106">
        <f t="shared" si="498"/>
        <v>4.1250000000000005E-4</v>
      </c>
      <c r="AH1187" s="106">
        <f t="shared" si="499"/>
        <v>0</v>
      </c>
      <c r="AI1187" s="106">
        <f t="shared" si="500"/>
        <v>0</v>
      </c>
      <c r="AJ1187" s="106">
        <f t="shared" si="501"/>
        <v>0</v>
      </c>
      <c r="AK1187" s="106">
        <f t="shared" si="510"/>
        <v>5.1937500000000004E-3</v>
      </c>
      <c r="AL1187" s="107">
        <f t="shared" si="502"/>
        <v>4.5469687499999996</v>
      </c>
    </row>
    <row r="1188" spans="1:38" ht="12.75">
      <c r="A1188" s="89">
        <v>37</v>
      </c>
      <c r="B1188" s="89">
        <v>73</v>
      </c>
      <c r="C1188" s="96">
        <v>0.27</v>
      </c>
      <c r="D1188" s="96">
        <v>0.28999999999999998</v>
      </c>
      <c r="E1188" s="97">
        <v>2.77</v>
      </c>
      <c r="F1188" s="102">
        <f t="shared" si="507"/>
        <v>0.17056334834869707</v>
      </c>
      <c r="G1188" s="89">
        <v>15.5</v>
      </c>
      <c r="H1188" s="103">
        <f t="shared" si="489"/>
        <v>27.333333333333336</v>
      </c>
      <c r="I1188" s="103">
        <f t="shared" si="490"/>
        <v>0.98625000000000018</v>
      </c>
      <c r="J1188" s="89" t="s">
        <v>78</v>
      </c>
      <c r="K1188" s="89">
        <v>1</v>
      </c>
      <c r="L1188" s="105">
        <f t="shared" si="508"/>
        <v>2.63</v>
      </c>
      <c r="M1188" s="89">
        <v>2.63</v>
      </c>
      <c r="X1188" s="106">
        <f t="shared" si="509"/>
        <v>7.3850399999999998E-3</v>
      </c>
      <c r="Y1188" s="106">
        <f t="shared" si="491"/>
        <v>6.575000000000001E-3</v>
      </c>
      <c r="Z1188" s="106">
        <f t="shared" si="492"/>
        <v>0</v>
      </c>
      <c r="AA1188" s="106">
        <f t="shared" si="493"/>
        <v>0</v>
      </c>
      <c r="AB1188" s="106">
        <f t="shared" si="494"/>
        <v>0</v>
      </c>
      <c r="AC1188" s="106">
        <f t="shared" si="495"/>
        <v>0</v>
      </c>
      <c r="AD1188" s="106">
        <f t="shared" si="496"/>
        <v>0</v>
      </c>
      <c r="AE1188" s="106">
        <f t="shared" si="497"/>
        <v>0</v>
      </c>
      <c r="AF1188" s="172">
        <f t="shared" si="503"/>
        <v>6.575000000000001E-3</v>
      </c>
      <c r="AG1188" s="106">
        <f t="shared" si="498"/>
        <v>0</v>
      </c>
      <c r="AH1188" s="106">
        <f t="shared" si="499"/>
        <v>0</v>
      </c>
      <c r="AI1188" s="106">
        <f t="shared" si="500"/>
        <v>0</v>
      </c>
      <c r="AJ1188" s="106">
        <f t="shared" si="501"/>
        <v>0</v>
      </c>
      <c r="AK1188" s="106">
        <f t="shared" si="510"/>
        <v>6.575000000000001E-3</v>
      </c>
      <c r="AL1188" s="107">
        <f t="shared" si="502"/>
        <v>6.3317249999999987</v>
      </c>
    </row>
    <row r="1189" spans="1:38" ht="12.75">
      <c r="A1189" s="89">
        <v>37</v>
      </c>
      <c r="B1189" s="89">
        <v>73</v>
      </c>
      <c r="C1189" s="96">
        <v>0.27</v>
      </c>
      <c r="D1189" s="96">
        <v>0.28999999999999998</v>
      </c>
      <c r="E1189" s="97">
        <v>2.77</v>
      </c>
      <c r="F1189" s="102">
        <f t="shared" si="507"/>
        <v>0.17056334834869707</v>
      </c>
      <c r="G1189" s="89">
        <v>15.5</v>
      </c>
      <c r="H1189" s="103">
        <f t="shared" si="489"/>
        <v>27.333333333333336</v>
      </c>
      <c r="I1189" s="103">
        <f t="shared" si="490"/>
        <v>1.0387500000000001</v>
      </c>
      <c r="J1189" s="89" t="s">
        <v>78</v>
      </c>
      <c r="K1189" s="89">
        <v>2</v>
      </c>
      <c r="L1189" s="105">
        <f t="shared" si="508"/>
        <v>2.77</v>
      </c>
      <c r="O1189" s="89">
        <v>2.77</v>
      </c>
      <c r="X1189" s="106">
        <f t="shared" si="509"/>
        <v>7.7781600000000001E-3</v>
      </c>
      <c r="Y1189" s="106">
        <f t="shared" si="491"/>
        <v>0</v>
      </c>
      <c r="Z1189" s="106">
        <f t="shared" si="492"/>
        <v>0</v>
      </c>
      <c r="AA1189" s="106">
        <f t="shared" si="493"/>
        <v>6.9250000000000006E-3</v>
      </c>
      <c r="AB1189" s="106">
        <f t="shared" si="494"/>
        <v>0</v>
      </c>
      <c r="AC1189" s="106">
        <f t="shared" si="495"/>
        <v>0</v>
      </c>
      <c r="AD1189" s="106">
        <f t="shared" si="496"/>
        <v>0</v>
      </c>
      <c r="AE1189" s="106">
        <f t="shared" si="497"/>
        <v>0</v>
      </c>
      <c r="AF1189" s="172">
        <f t="shared" si="503"/>
        <v>6.9250000000000006E-3</v>
      </c>
      <c r="AG1189" s="106">
        <f t="shared" si="498"/>
        <v>0</v>
      </c>
      <c r="AH1189" s="106">
        <f t="shared" si="499"/>
        <v>0</v>
      </c>
      <c r="AI1189" s="106">
        <f t="shared" si="500"/>
        <v>0</v>
      </c>
      <c r="AJ1189" s="106">
        <f t="shared" si="501"/>
        <v>0</v>
      </c>
      <c r="AK1189" s="106">
        <f t="shared" si="510"/>
        <v>6.9250000000000006E-3</v>
      </c>
      <c r="AL1189" s="107">
        <f t="shared" si="502"/>
        <v>5.9208750000000006</v>
      </c>
    </row>
    <row r="1190" spans="1:38" ht="12.75">
      <c r="A1190" s="89">
        <v>37</v>
      </c>
      <c r="B1190" s="89">
        <v>73</v>
      </c>
      <c r="C1190" s="96">
        <v>0.27</v>
      </c>
      <c r="D1190" s="96">
        <v>0.28999999999999998</v>
      </c>
      <c r="E1190" s="97">
        <v>2.77</v>
      </c>
      <c r="F1190" s="102">
        <f t="shared" si="507"/>
        <v>0.17056334834869707</v>
      </c>
      <c r="G1190" s="89">
        <v>15.5</v>
      </c>
      <c r="H1190" s="103">
        <f t="shared" si="489"/>
        <v>27.333333333333336</v>
      </c>
      <c r="I1190" s="103">
        <f t="shared" si="490"/>
        <v>1.00875</v>
      </c>
      <c r="J1190" s="89" t="s">
        <v>78</v>
      </c>
      <c r="K1190" s="89">
        <v>3</v>
      </c>
      <c r="L1190" s="105">
        <f t="shared" si="508"/>
        <v>2.78</v>
      </c>
      <c r="M1190" s="89">
        <v>2.69</v>
      </c>
      <c r="R1190" s="89">
        <v>0.09</v>
      </c>
      <c r="X1190" s="106">
        <f t="shared" si="509"/>
        <v>7.8062399999999999E-3</v>
      </c>
      <c r="Y1190" s="106">
        <f t="shared" si="491"/>
        <v>6.7250000000000009E-3</v>
      </c>
      <c r="Z1190" s="106">
        <f t="shared" si="492"/>
        <v>0</v>
      </c>
      <c r="AA1190" s="106">
        <f t="shared" si="493"/>
        <v>0</v>
      </c>
      <c r="AB1190" s="106">
        <f t="shared" si="494"/>
        <v>0</v>
      </c>
      <c r="AC1190" s="106">
        <f t="shared" si="495"/>
        <v>0</v>
      </c>
      <c r="AD1190" s="106">
        <f t="shared" si="496"/>
        <v>0</v>
      </c>
      <c r="AE1190" s="106">
        <f t="shared" si="497"/>
        <v>0</v>
      </c>
      <c r="AF1190" s="172">
        <f t="shared" si="503"/>
        <v>6.7250000000000009E-3</v>
      </c>
      <c r="AG1190" s="106">
        <f t="shared" si="498"/>
        <v>0</v>
      </c>
      <c r="AH1190" s="106">
        <f t="shared" si="499"/>
        <v>2.2499999999999999E-4</v>
      </c>
      <c r="AI1190" s="106">
        <f t="shared" si="500"/>
        <v>0</v>
      </c>
      <c r="AJ1190" s="106">
        <f t="shared" si="501"/>
        <v>0</v>
      </c>
      <c r="AK1190" s="106">
        <f t="shared" si="510"/>
        <v>6.9499999999999996E-3</v>
      </c>
      <c r="AL1190" s="107">
        <f t="shared" si="502"/>
        <v>6.4761749999999996</v>
      </c>
    </row>
    <row r="1191" spans="1:38" ht="12.75">
      <c r="A1191" s="89">
        <v>37</v>
      </c>
      <c r="B1191" s="89">
        <v>73</v>
      </c>
      <c r="C1191" s="96">
        <v>0.27</v>
      </c>
      <c r="D1191" s="96">
        <v>0.28999999999999998</v>
      </c>
      <c r="E1191" s="97">
        <v>2.77</v>
      </c>
      <c r="F1191" s="102">
        <f t="shared" si="507"/>
        <v>0.17056334834869707</v>
      </c>
      <c r="G1191" s="89">
        <v>15.5</v>
      </c>
      <c r="H1191" s="103">
        <f t="shared" si="489"/>
        <v>27.333333333333336</v>
      </c>
      <c r="I1191" s="103">
        <f t="shared" si="490"/>
        <v>0.98625000000000018</v>
      </c>
      <c r="J1191" s="89" t="s">
        <v>78</v>
      </c>
      <c r="K1191" s="89">
        <v>4</v>
      </c>
      <c r="L1191" s="105">
        <f t="shared" si="508"/>
        <v>2.77</v>
      </c>
      <c r="M1191" s="89">
        <v>1.97</v>
      </c>
      <c r="Q1191" s="89">
        <v>0.14000000000000001</v>
      </c>
      <c r="V1191" s="89">
        <v>0.66</v>
      </c>
      <c r="X1191" s="106">
        <f t="shared" si="509"/>
        <v>7.7781600000000001E-3</v>
      </c>
      <c r="Y1191" s="106">
        <f t="shared" si="491"/>
        <v>4.9250000000000006E-3</v>
      </c>
      <c r="Z1191" s="106">
        <f t="shared" si="492"/>
        <v>0</v>
      </c>
      <c r="AA1191" s="106">
        <f t="shared" si="493"/>
        <v>0</v>
      </c>
      <c r="AB1191" s="106">
        <f t="shared" si="494"/>
        <v>0</v>
      </c>
      <c r="AC1191" s="106">
        <f t="shared" si="495"/>
        <v>0</v>
      </c>
      <c r="AD1191" s="106">
        <f t="shared" si="496"/>
        <v>1.6500000000000002E-3</v>
      </c>
      <c r="AE1191" s="106">
        <f t="shared" si="497"/>
        <v>0</v>
      </c>
      <c r="AF1191" s="172">
        <f t="shared" si="503"/>
        <v>6.575000000000001E-3</v>
      </c>
      <c r="AG1191" s="106">
        <f t="shared" si="498"/>
        <v>3.5000000000000005E-4</v>
      </c>
      <c r="AH1191" s="106">
        <f t="shared" si="499"/>
        <v>0</v>
      </c>
      <c r="AI1191" s="106">
        <f t="shared" si="500"/>
        <v>0</v>
      </c>
      <c r="AJ1191" s="106">
        <f t="shared" si="501"/>
        <v>0</v>
      </c>
      <c r="AK1191" s="106">
        <f t="shared" si="510"/>
        <v>6.9250000000000006E-3</v>
      </c>
      <c r="AL1191" s="107">
        <f t="shared" si="502"/>
        <v>5.9753249999999998</v>
      </c>
    </row>
    <row r="1192" spans="1:38" ht="12.75">
      <c r="A1192" s="89">
        <v>37</v>
      </c>
      <c r="B1192" s="89">
        <v>73</v>
      </c>
      <c r="C1192" s="96">
        <v>0.27</v>
      </c>
      <c r="D1192" s="96">
        <v>0.28999999999999998</v>
      </c>
      <c r="E1192" s="97">
        <v>2.77</v>
      </c>
      <c r="F1192" s="102">
        <f t="shared" si="507"/>
        <v>0.17056334834869707</v>
      </c>
      <c r="G1192" s="89">
        <v>15.5</v>
      </c>
      <c r="H1192" s="103">
        <f t="shared" si="489"/>
        <v>27.333333333333336</v>
      </c>
      <c r="I1192" s="103">
        <f t="shared" si="490"/>
        <v>0</v>
      </c>
      <c r="J1192" s="89" t="s">
        <v>79</v>
      </c>
      <c r="K1192" s="89">
        <v>0</v>
      </c>
      <c r="L1192" s="97">
        <v>2.77</v>
      </c>
      <c r="X1192" s="106">
        <f>L1192*VLOOKUP(J1192,dimension,2,FALSE)*VLOOKUP(J1192,dimension,3,FALSE)*K1192</f>
        <v>0</v>
      </c>
      <c r="Y1192" s="106">
        <f t="shared" si="491"/>
        <v>0</v>
      </c>
      <c r="Z1192" s="106">
        <f t="shared" si="492"/>
        <v>0</v>
      </c>
      <c r="AA1192" s="106">
        <f t="shared" si="493"/>
        <v>0</v>
      </c>
      <c r="AB1192" s="106">
        <f t="shared" si="494"/>
        <v>0</v>
      </c>
      <c r="AC1192" s="106">
        <f t="shared" si="495"/>
        <v>0</v>
      </c>
      <c r="AD1192" s="106">
        <f t="shared" si="496"/>
        <v>0</v>
      </c>
      <c r="AE1192" s="106">
        <f t="shared" si="497"/>
        <v>0</v>
      </c>
      <c r="AF1192" s="172">
        <f t="shared" si="503"/>
        <v>0</v>
      </c>
      <c r="AG1192" s="106">
        <f t="shared" si="498"/>
        <v>0</v>
      </c>
      <c r="AH1192" s="106">
        <f t="shared" si="499"/>
        <v>0</v>
      </c>
      <c r="AI1192" s="106">
        <f t="shared" si="500"/>
        <v>0</v>
      </c>
      <c r="AJ1192" s="106">
        <f t="shared" si="501"/>
        <v>0</v>
      </c>
      <c r="AK1192" s="106">
        <f>L1192*VLOOKUP(J1192,dimension,4,FALSE)*VLOOKUP(J1192,dimension,5,FALSE)*K1192</f>
        <v>0</v>
      </c>
      <c r="AL1192" s="107">
        <f t="shared" si="502"/>
        <v>0</v>
      </c>
    </row>
    <row r="1193" spans="1:38" ht="12.75">
      <c r="A1193" s="89">
        <v>38</v>
      </c>
      <c r="B1193" s="89">
        <v>74</v>
      </c>
      <c r="C1193" s="96">
        <v>0.27</v>
      </c>
      <c r="D1193" s="96">
        <v>0.28999999999999998</v>
      </c>
      <c r="E1193" s="97">
        <v>2.79</v>
      </c>
      <c r="F1193" s="102">
        <f t="shared" si="507"/>
        <v>0.17179485266890426</v>
      </c>
      <c r="G1193" s="89">
        <v>15.67</v>
      </c>
      <c r="H1193" s="103">
        <f t="shared" si="489"/>
        <v>27.560000000000002</v>
      </c>
      <c r="I1193" s="103">
        <f t="shared" si="490"/>
        <v>0.58781250000000007</v>
      </c>
      <c r="J1193" s="89" t="s">
        <v>77</v>
      </c>
      <c r="K1193" s="89">
        <v>1</v>
      </c>
      <c r="L1193" s="105">
        <f t="shared" ref="L1193:L1202" si="511">SUM(M1193:V1193)</f>
        <v>2.79</v>
      </c>
      <c r="P1193" s="89">
        <v>1.29</v>
      </c>
      <c r="Q1193" s="89">
        <v>0.7</v>
      </c>
      <c r="V1193" s="89">
        <v>0.8</v>
      </c>
      <c r="X1193" s="106">
        <f t="shared" ref="X1193:X1202" si="512">L1193*VLOOKUP(J1193,dimension,2,FALSE)*VLOOKUP(J1193,dimension,3,FALSE)</f>
        <v>6.4839600000000013E-3</v>
      </c>
      <c r="Y1193" s="106">
        <f t="shared" si="491"/>
        <v>0</v>
      </c>
      <c r="Z1193" s="106">
        <f t="shared" si="492"/>
        <v>0</v>
      </c>
      <c r="AA1193" s="106">
        <f t="shared" si="493"/>
        <v>0</v>
      </c>
      <c r="AB1193" s="106">
        <f t="shared" si="494"/>
        <v>2.4187499999999999E-3</v>
      </c>
      <c r="AC1193" s="106">
        <f t="shared" si="495"/>
        <v>0</v>
      </c>
      <c r="AD1193" s="106">
        <f t="shared" si="496"/>
        <v>1.5000000000000002E-3</v>
      </c>
      <c r="AE1193" s="106">
        <f t="shared" si="497"/>
        <v>0</v>
      </c>
      <c r="AF1193" s="172">
        <f t="shared" si="503"/>
        <v>3.9187500000000004E-3</v>
      </c>
      <c r="AG1193" s="106">
        <f t="shared" si="498"/>
        <v>1.3124999999999999E-3</v>
      </c>
      <c r="AH1193" s="106">
        <f t="shared" si="499"/>
        <v>0</v>
      </c>
      <c r="AI1193" s="106">
        <f t="shared" si="500"/>
        <v>0</v>
      </c>
      <c r="AJ1193" s="106">
        <f t="shared" si="501"/>
        <v>0</v>
      </c>
      <c r="AK1193" s="106">
        <f t="shared" ref="AK1193:AK1202" si="513">L1193*VLOOKUP(J1193,dimension,4,FALSE)*VLOOKUP(J1193,dimension,5,FALSE)</f>
        <v>5.2312500000000007E-3</v>
      </c>
      <c r="AL1193" s="107">
        <f t="shared" si="502"/>
        <v>3.09043125</v>
      </c>
    </row>
    <row r="1194" spans="1:38" ht="12.75">
      <c r="A1194" s="89">
        <v>38</v>
      </c>
      <c r="B1194" s="89">
        <v>74</v>
      </c>
      <c r="C1194" s="96">
        <v>0.27</v>
      </c>
      <c r="D1194" s="96">
        <v>0.28999999999999998</v>
      </c>
      <c r="E1194" s="97">
        <v>2.79</v>
      </c>
      <c r="F1194" s="102">
        <f t="shared" si="507"/>
        <v>0.17179485266890426</v>
      </c>
      <c r="G1194" s="89">
        <v>15.67</v>
      </c>
      <c r="H1194" s="103">
        <f t="shared" si="489"/>
        <v>27.560000000000002</v>
      </c>
      <c r="I1194" s="103">
        <f t="shared" si="490"/>
        <v>0.68062500000000004</v>
      </c>
      <c r="J1194" s="89" t="s">
        <v>77</v>
      </c>
      <c r="K1194" s="89">
        <v>2</v>
      </c>
      <c r="L1194" s="105">
        <f t="shared" si="511"/>
        <v>2.62</v>
      </c>
      <c r="M1194" s="89">
        <v>1.49</v>
      </c>
      <c r="N1194" s="89">
        <v>0.93</v>
      </c>
      <c r="Q1194" s="89">
        <v>0.2</v>
      </c>
      <c r="X1194" s="106">
        <f t="shared" si="512"/>
        <v>6.0888800000000014E-3</v>
      </c>
      <c r="Y1194" s="106">
        <f t="shared" si="491"/>
        <v>2.7937499999999998E-3</v>
      </c>
      <c r="Z1194" s="106">
        <f t="shared" si="492"/>
        <v>1.7437500000000003E-3</v>
      </c>
      <c r="AA1194" s="106">
        <f t="shared" si="493"/>
        <v>0</v>
      </c>
      <c r="AB1194" s="106">
        <f t="shared" si="494"/>
        <v>0</v>
      </c>
      <c r="AC1194" s="106">
        <f t="shared" si="495"/>
        <v>0</v>
      </c>
      <c r="AD1194" s="106">
        <f t="shared" si="496"/>
        <v>0</v>
      </c>
      <c r="AE1194" s="106">
        <f t="shared" si="497"/>
        <v>0</v>
      </c>
      <c r="AF1194" s="172">
        <f t="shared" si="503"/>
        <v>4.5374999999999999E-3</v>
      </c>
      <c r="AG1194" s="106">
        <f t="shared" si="498"/>
        <v>3.7500000000000006E-4</v>
      </c>
      <c r="AH1194" s="106">
        <f t="shared" si="499"/>
        <v>0</v>
      </c>
      <c r="AI1194" s="106">
        <f t="shared" si="500"/>
        <v>0</v>
      </c>
      <c r="AJ1194" s="106">
        <f t="shared" si="501"/>
        <v>0</v>
      </c>
      <c r="AK1194" s="106">
        <f t="shared" si="513"/>
        <v>4.9125000000000002E-3</v>
      </c>
      <c r="AL1194" s="107">
        <f t="shared" si="502"/>
        <v>4.3151625000000005</v>
      </c>
    </row>
    <row r="1195" spans="1:38" ht="12.75">
      <c r="A1195" s="89">
        <v>38</v>
      </c>
      <c r="B1195" s="89">
        <v>74</v>
      </c>
      <c r="C1195" s="96">
        <v>0.27</v>
      </c>
      <c r="D1195" s="96">
        <v>0.28999999999999998</v>
      </c>
      <c r="E1195" s="97">
        <v>2.79</v>
      </c>
      <c r="F1195" s="102">
        <f t="shared" si="507"/>
        <v>0.17179485266890426</v>
      </c>
      <c r="G1195" s="89">
        <v>15.67</v>
      </c>
      <c r="H1195" s="103">
        <f t="shared" si="489"/>
        <v>27.560000000000002</v>
      </c>
      <c r="I1195" s="103">
        <f t="shared" si="490"/>
        <v>0.78468750000000009</v>
      </c>
      <c r="J1195" s="89" t="s">
        <v>77</v>
      </c>
      <c r="K1195" s="89">
        <v>3</v>
      </c>
      <c r="L1195" s="105">
        <f t="shared" si="511"/>
        <v>2.79</v>
      </c>
      <c r="M1195" s="89">
        <v>2.79</v>
      </c>
      <c r="X1195" s="106">
        <f t="shared" si="512"/>
        <v>6.4839600000000013E-3</v>
      </c>
      <c r="Y1195" s="106">
        <f t="shared" si="491"/>
        <v>5.2312500000000007E-3</v>
      </c>
      <c r="Z1195" s="106">
        <f t="shared" si="492"/>
        <v>0</v>
      </c>
      <c r="AA1195" s="106">
        <f t="shared" si="493"/>
        <v>0</v>
      </c>
      <c r="AB1195" s="106">
        <f t="shared" si="494"/>
        <v>0</v>
      </c>
      <c r="AC1195" s="106">
        <f t="shared" si="495"/>
        <v>0</v>
      </c>
      <c r="AD1195" s="106">
        <f t="shared" si="496"/>
        <v>0</v>
      </c>
      <c r="AE1195" s="106">
        <f t="shared" si="497"/>
        <v>0</v>
      </c>
      <c r="AF1195" s="172">
        <f t="shared" si="503"/>
        <v>5.2312500000000007E-3</v>
      </c>
      <c r="AG1195" s="106">
        <f t="shared" si="498"/>
        <v>0</v>
      </c>
      <c r="AH1195" s="106">
        <f t="shared" si="499"/>
        <v>0</v>
      </c>
      <c r="AI1195" s="106">
        <f t="shared" si="500"/>
        <v>0</v>
      </c>
      <c r="AJ1195" s="106">
        <f t="shared" si="501"/>
        <v>0</v>
      </c>
      <c r="AK1195" s="106">
        <f t="shared" si="513"/>
        <v>5.2312500000000007E-3</v>
      </c>
      <c r="AL1195" s="107">
        <f t="shared" si="502"/>
        <v>4.9749187500000005</v>
      </c>
    </row>
    <row r="1196" spans="1:38" ht="12.75">
      <c r="A1196" s="89">
        <v>38</v>
      </c>
      <c r="B1196" s="89">
        <v>74</v>
      </c>
      <c r="C1196" s="96">
        <v>0.27</v>
      </c>
      <c r="D1196" s="96">
        <v>0.28999999999999998</v>
      </c>
      <c r="E1196" s="97">
        <v>2.79</v>
      </c>
      <c r="F1196" s="102">
        <f t="shared" si="507"/>
        <v>0.17179485266890426</v>
      </c>
      <c r="G1196" s="89">
        <v>15.67</v>
      </c>
      <c r="H1196" s="103">
        <f t="shared" si="489"/>
        <v>27.560000000000002</v>
      </c>
      <c r="I1196" s="103">
        <f t="shared" si="490"/>
        <v>0.69468750000000012</v>
      </c>
      <c r="J1196" s="89" t="s">
        <v>77</v>
      </c>
      <c r="K1196" s="89">
        <v>4</v>
      </c>
      <c r="L1196" s="105">
        <f t="shared" si="511"/>
        <v>2.79</v>
      </c>
      <c r="M1196" s="89">
        <v>1.6</v>
      </c>
      <c r="Q1196" s="89">
        <v>0.32</v>
      </c>
      <c r="V1196" s="89">
        <v>0.87</v>
      </c>
      <c r="X1196" s="106">
        <f t="shared" si="512"/>
        <v>6.4839600000000013E-3</v>
      </c>
      <c r="Y1196" s="106">
        <f t="shared" si="491"/>
        <v>3.0000000000000005E-3</v>
      </c>
      <c r="Z1196" s="106">
        <f t="shared" si="492"/>
        <v>0</v>
      </c>
      <c r="AA1196" s="106">
        <f t="shared" si="493"/>
        <v>0</v>
      </c>
      <c r="AB1196" s="106">
        <f t="shared" si="494"/>
        <v>0</v>
      </c>
      <c r="AC1196" s="106">
        <f t="shared" si="495"/>
        <v>0</v>
      </c>
      <c r="AD1196" s="106">
        <f t="shared" si="496"/>
        <v>1.6312500000000001E-3</v>
      </c>
      <c r="AE1196" s="106">
        <f t="shared" si="497"/>
        <v>0</v>
      </c>
      <c r="AF1196" s="172">
        <f t="shared" si="503"/>
        <v>4.6312500000000008E-3</v>
      </c>
      <c r="AG1196" s="106">
        <f t="shared" si="498"/>
        <v>5.9999999999999995E-4</v>
      </c>
      <c r="AH1196" s="106">
        <f t="shared" si="499"/>
        <v>0</v>
      </c>
      <c r="AI1196" s="106">
        <f t="shared" si="500"/>
        <v>0</v>
      </c>
      <c r="AJ1196" s="106">
        <f t="shared" si="501"/>
        <v>0</v>
      </c>
      <c r="AK1196" s="106">
        <f t="shared" si="513"/>
        <v>5.2312500000000007E-3</v>
      </c>
      <c r="AL1196" s="107">
        <f t="shared" si="502"/>
        <v>4.0911187499999997</v>
      </c>
    </row>
    <row r="1197" spans="1:38" ht="12.75">
      <c r="A1197" s="89">
        <v>38</v>
      </c>
      <c r="B1197" s="89">
        <v>74</v>
      </c>
      <c r="C1197" s="96">
        <v>0.27</v>
      </c>
      <c r="D1197" s="96">
        <v>0.28999999999999998</v>
      </c>
      <c r="E1197" s="97">
        <v>2.79</v>
      </c>
      <c r="F1197" s="102">
        <f t="shared" si="507"/>
        <v>0.17179485266890426</v>
      </c>
      <c r="G1197" s="89">
        <v>15.67</v>
      </c>
      <c r="H1197" s="103">
        <f t="shared" si="489"/>
        <v>27.560000000000002</v>
      </c>
      <c r="I1197" s="103">
        <f t="shared" si="490"/>
        <v>0.73968749999999994</v>
      </c>
      <c r="J1197" s="89" t="s">
        <v>77</v>
      </c>
      <c r="K1197" s="89">
        <v>5</v>
      </c>
      <c r="L1197" s="105">
        <f t="shared" si="511"/>
        <v>2.78</v>
      </c>
      <c r="M1197" s="89">
        <v>1.32</v>
      </c>
      <c r="N1197" s="89">
        <v>1.31</v>
      </c>
      <c r="Q1197" s="89">
        <v>0.15</v>
      </c>
      <c r="X1197" s="106">
        <f t="shared" si="512"/>
        <v>6.4607199999999997E-3</v>
      </c>
      <c r="Y1197" s="106">
        <f t="shared" si="491"/>
        <v>2.4750000000000002E-3</v>
      </c>
      <c r="Z1197" s="106">
        <f t="shared" si="492"/>
        <v>2.4562500000000001E-3</v>
      </c>
      <c r="AA1197" s="106">
        <f t="shared" si="493"/>
        <v>0</v>
      </c>
      <c r="AB1197" s="106">
        <f t="shared" si="494"/>
        <v>0</v>
      </c>
      <c r="AC1197" s="106">
        <f t="shared" si="495"/>
        <v>0</v>
      </c>
      <c r="AD1197" s="106">
        <f t="shared" si="496"/>
        <v>0</v>
      </c>
      <c r="AE1197" s="106">
        <f t="shared" si="497"/>
        <v>0</v>
      </c>
      <c r="AF1197" s="172">
        <f t="shared" si="503"/>
        <v>4.9312499999999999E-3</v>
      </c>
      <c r="AG1197" s="106">
        <f t="shared" si="498"/>
        <v>2.8124999999999998E-4</v>
      </c>
      <c r="AH1197" s="106">
        <f t="shared" si="499"/>
        <v>0</v>
      </c>
      <c r="AI1197" s="106">
        <f t="shared" si="500"/>
        <v>0</v>
      </c>
      <c r="AJ1197" s="106">
        <f t="shared" si="501"/>
        <v>0</v>
      </c>
      <c r="AK1197" s="106">
        <f t="shared" si="513"/>
        <v>5.2124999999999993E-3</v>
      </c>
      <c r="AL1197" s="107">
        <f t="shared" si="502"/>
        <v>4.6896187500000011</v>
      </c>
    </row>
    <row r="1198" spans="1:38" ht="12.75">
      <c r="A1198" s="89">
        <v>38</v>
      </c>
      <c r="B1198" s="89">
        <v>74</v>
      </c>
      <c r="C1198" s="96">
        <v>0.27</v>
      </c>
      <c r="D1198" s="96">
        <v>0.28999999999999998</v>
      </c>
      <c r="E1198" s="97">
        <v>2.79</v>
      </c>
      <c r="F1198" s="102">
        <f t="shared" si="507"/>
        <v>0.17179485266890426</v>
      </c>
      <c r="G1198" s="89">
        <v>15.67</v>
      </c>
      <c r="H1198" s="103">
        <f t="shared" si="489"/>
        <v>27.560000000000002</v>
      </c>
      <c r="I1198" s="103">
        <f t="shared" si="490"/>
        <v>0.62718750000000001</v>
      </c>
      <c r="J1198" s="89" t="s">
        <v>77</v>
      </c>
      <c r="K1198" s="89">
        <v>6</v>
      </c>
      <c r="L1198" s="105">
        <f t="shared" si="511"/>
        <v>2.5</v>
      </c>
      <c r="M1198" s="89">
        <v>1.04</v>
      </c>
      <c r="N1198" s="89">
        <v>1.19</v>
      </c>
      <c r="Q1198" s="89">
        <v>0.27</v>
      </c>
      <c r="X1198" s="106">
        <f t="shared" si="512"/>
        <v>5.8100000000000009E-3</v>
      </c>
      <c r="Y1198" s="106">
        <f t="shared" si="491"/>
        <v>1.9500000000000001E-3</v>
      </c>
      <c r="Z1198" s="106">
        <f t="shared" si="492"/>
        <v>2.2312499999999997E-3</v>
      </c>
      <c r="AA1198" s="106">
        <f t="shared" si="493"/>
        <v>0</v>
      </c>
      <c r="AB1198" s="106">
        <f t="shared" si="494"/>
        <v>0</v>
      </c>
      <c r="AC1198" s="106">
        <f t="shared" si="495"/>
        <v>0</v>
      </c>
      <c r="AD1198" s="106">
        <f t="shared" si="496"/>
        <v>0</v>
      </c>
      <c r="AE1198" s="106">
        <f t="shared" si="497"/>
        <v>0</v>
      </c>
      <c r="AF1198" s="172">
        <f t="shared" si="503"/>
        <v>4.1812500000000001E-3</v>
      </c>
      <c r="AG1198" s="106">
        <f t="shared" si="498"/>
        <v>5.0625000000000008E-4</v>
      </c>
      <c r="AH1198" s="106">
        <f t="shared" si="499"/>
        <v>0</v>
      </c>
      <c r="AI1198" s="106">
        <f t="shared" si="500"/>
        <v>0</v>
      </c>
      <c r="AJ1198" s="106">
        <f t="shared" si="501"/>
        <v>0</v>
      </c>
      <c r="AK1198" s="106">
        <f t="shared" si="513"/>
        <v>4.6874999999999998E-3</v>
      </c>
      <c r="AL1198" s="107">
        <f t="shared" si="502"/>
        <v>3.9763687499999998</v>
      </c>
    </row>
    <row r="1199" spans="1:38" ht="12.75">
      <c r="A1199" s="89">
        <v>38</v>
      </c>
      <c r="B1199" s="89">
        <v>74</v>
      </c>
      <c r="C1199" s="96">
        <v>0.27</v>
      </c>
      <c r="D1199" s="96">
        <v>0.28999999999999998</v>
      </c>
      <c r="E1199" s="97">
        <v>2.79</v>
      </c>
      <c r="F1199" s="102">
        <f t="shared" si="507"/>
        <v>0.17179485266890426</v>
      </c>
      <c r="G1199" s="89">
        <v>15.67</v>
      </c>
      <c r="H1199" s="103">
        <f t="shared" si="489"/>
        <v>27.560000000000002</v>
      </c>
      <c r="I1199" s="103">
        <f t="shared" si="490"/>
        <v>0.9375</v>
      </c>
      <c r="J1199" s="89" t="s">
        <v>78</v>
      </c>
      <c r="K1199" s="89">
        <v>1</v>
      </c>
      <c r="L1199" s="105">
        <f t="shared" si="511"/>
        <v>2.5</v>
      </c>
      <c r="M1199" s="89">
        <v>2.5</v>
      </c>
      <c r="X1199" s="106">
        <f t="shared" si="512"/>
        <v>7.0200000000000002E-3</v>
      </c>
      <c r="Y1199" s="106">
        <f t="shared" si="491"/>
        <v>6.2500000000000003E-3</v>
      </c>
      <c r="Z1199" s="106">
        <f t="shared" si="492"/>
        <v>0</v>
      </c>
      <c r="AA1199" s="106">
        <f t="shared" si="493"/>
        <v>0</v>
      </c>
      <c r="AB1199" s="106">
        <f t="shared" si="494"/>
        <v>0</v>
      </c>
      <c r="AC1199" s="106">
        <f t="shared" si="495"/>
        <v>0</v>
      </c>
      <c r="AD1199" s="106">
        <f t="shared" si="496"/>
        <v>0</v>
      </c>
      <c r="AE1199" s="106">
        <f t="shared" si="497"/>
        <v>0</v>
      </c>
      <c r="AF1199" s="172">
        <f t="shared" si="503"/>
        <v>6.2500000000000003E-3</v>
      </c>
      <c r="AG1199" s="106">
        <f t="shared" si="498"/>
        <v>0</v>
      </c>
      <c r="AH1199" s="106">
        <f t="shared" si="499"/>
        <v>0</v>
      </c>
      <c r="AI1199" s="106">
        <f t="shared" si="500"/>
        <v>0</v>
      </c>
      <c r="AJ1199" s="106">
        <f t="shared" si="501"/>
        <v>0</v>
      </c>
      <c r="AK1199" s="106">
        <f t="shared" si="513"/>
        <v>6.2500000000000003E-3</v>
      </c>
      <c r="AL1199" s="107">
        <f t="shared" si="502"/>
        <v>6.0187499999999989</v>
      </c>
    </row>
    <row r="1200" spans="1:38" ht="12.75">
      <c r="A1200" s="89">
        <v>38</v>
      </c>
      <c r="B1200" s="89">
        <v>74</v>
      </c>
      <c r="C1200" s="96">
        <v>0.27</v>
      </c>
      <c r="D1200" s="96">
        <v>0.28999999999999998</v>
      </c>
      <c r="E1200" s="97">
        <v>2.79</v>
      </c>
      <c r="F1200" s="102">
        <f t="shared" si="507"/>
        <v>0.17179485266890426</v>
      </c>
      <c r="G1200" s="89">
        <v>15.67</v>
      </c>
      <c r="H1200" s="103">
        <f t="shared" si="489"/>
        <v>27.560000000000002</v>
      </c>
      <c r="I1200" s="103">
        <f t="shared" si="490"/>
        <v>0.95250000000000012</v>
      </c>
      <c r="J1200" s="89" t="s">
        <v>78</v>
      </c>
      <c r="K1200" s="89">
        <v>2</v>
      </c>
      <c r="L1200" s="105">
        <f t="shared" si="511"/>
        <v>2.54</v>
      </c>
      <c r="P1200" s="89">
        <v>2.54</v>
      </c>
      <c r="X1200" s="106">
        <f t="shared" si="512"/>
        <v>7.1323200000000002E-3</v>
      </c>
      <c r="Y1200" s="106">
        <f t="shared" si="491"/>
        <v>0</v>
      </c>
      <c r="Z1200" s="106">
        <f t="shared" si="492"/>
        <v>0</v>
      </c>
      <c r="AA1200" s="106">
        <f t="shared" si="493"/>
        <v>0</v>
      </c>
      <c r="AB1200" s="106">
        <f t="shared" si="494"/>
        <v>6.3500000000000006E-3</v>
      </c>
      <c r="AC1200" s="106">
        <f t="shared" si="495"/>
        <v>0</v>
      </c>
      <c r="AD1200" s="106">
        <f t="shared" si="496"/>
        <v>0</v>
      </c>
      <c r="AE1200" s="106">
        <f t="shared" si="497"/>
        <v>0</v>
      </c>
      <c r="AF1200" s="172">
        <f t="shared" si="503"/>
        <v>6.3500000000000006E-3</v>
      </c>
      <c r="AG1200" s="106">
        <f t="shared" si="498"/>
        <v>0</v>
      </c>
      <c r="AH1200" s="106">
        <f t="shared" si="499"/>
        <v>0</v>
      </c>
      <c r="AI1200" s="106">
        <f t="shared" si="500"/>
        <v>0</v>
      </c>
      <c r="AJ1200" s="106">
        <f t="shared" si="501"/>
        <v>0</v>
      </c>
      <c r="AK1200" s="106">
        <f t="shared" si="513"/>
        <v>6.3500000000000006E-3</v>
      </c>
      <c r="AL1200" s="107">
        <f t="shared" si="502"/>
        <v>5.2006499999999996</v>
      </c>
    </row>
    <row r="1201" spans="1:38" ht="12.75">
      <c r="A1201" s="89">
        <v>38</v>
      </c>
      <c r="B1201" s="89">
        <v>74</v>
      </c>
      <c r="C1201" s="96">
        <v>0.27</v>
      </c>
      <c r="D1201" s="96">
        <v>0.28999999999999998</v>
      </c>
      <c r="E1201" s="97">
        <v>2.79</v>
      </c>
      <c r="F1201" s="102">
        <f t="shared" si="507"/>
        <v>0.17179485266890426</v>
      </c>
      <c r="G1201" s="89">
        <v>15.67</v>
      </c>
      <c r="H1201" s="103">
        <f t="shared" si="489"/>
        <v>27.560000000000002</v>
      </c>
      <c r="I1201" s="103">
        <f t="shared" si="490"/>
        <v>1.0162500000000003</v>
      </c>
      <c r="J1201" s="89" t="s">
        <v>78</v>
      </c>
      <c r="K1201" s="89">
        <v>3</v>
      </c>
      <c r="L1201" s="105">
        <f t="shared" si="511"/>
        <v>2.79</v>
      </c>
      <c r="M1201" s="89">
        <v>1.62</v>
      </c>
      <c r="N1201" s="89">
        <v>1.0900000000000001</v>
      </c>
      <c r="Q1201" s="89">
        <v>0.08</v>
      </c>
      <c r="X1201" s="106">
        <f t="shared" si="512"/>
        <v>7.8343199999999988E-3</v>
      </c>
      <c r="Y1201" s="106">
        <f t="shared" si="491"/>
        <v>4.0500000000000006E-3</v>
      </c>
      <c r="Z1201" s="106">
        <f t="shared" si="492"/>
        <v>2.7250000000000004E-3</v>
      </c>
      <c r="AA1201" s="106">
        <f t="shared" si="493"/>
        <v>0</v>
      </c>
      <c r="AB1201" s="106">
        <f t="shared" si="494"/>
        <v>0</v>
      </c>
      <c r="AC1201" s="106">
        <f t="shared" si="495"/>
        <v>0</v>
      </c>
      <c r="AD1201" s="106">
        <f t="shared" si="496"/>
        <v>0</v>
      </c>
      <c r="AE1201" s="106">
        <f t="shared" si="497"/>
        <v>0</v>
      </c>
      <c r="AF1201" s="172">
        <f t="shared" si="503"/>
        <v>6.7750000000000015E-3</v>
      </c>
      <c r="AG1201" s="106">
        <f t="shared" si="498"/>
        <v>2.0000000000000001E-4</v>
      </c>
      <c r="AH1201" s="106">
        <f t="shared" si="499"/>
        <v>0</v>
      </c>
      <c r="AI1201" s="106">
        <f t="shared" si="500"/>
        <v>0</v>
      </c>
      <c r="AJ1201" s="106">
        <f t="shared" si="501"/>
        <v>0</v>
      </c>
      <c r="AK1201" s="106">
        <f t="shared" si="513"/>
        <v>6.9750000000000012E-3</v>
      </c>
      <c r="AL1201" s="107">
        <f t="shared" si="502"/>
        <v>6.5243249999999993</v>
      </c>
    </row>
    <row r="1202" spans="1:38" ht="12.75">
      <c r="A1202" s="89">
        <v>38</v>
      </c>
      <c r="B1202" s="89">
        <v>74</v>
      </c>
      <c r="C1202" s="96">
        <v>0.27</v>
      </c>
      <c r="D1202" s="96">
        <v>0.28999999999999998</v>
      </c>
      <c r="E1202" s="97">
        <v>2.79</v>
      </c>
      <c r="F1202" s="102">
        <f t="shared" si="507"/>
        <v>0.17179485266890426</v>
      </c>
      <c r="G1202" s="89">
        <v>15.67</v>
      </c>
      <c r="H1202" s="103">
        <f t="shared" si="489"/>
        <v>27.560000000000002</v>
      </c>
      <c r="I1202" s="103">
        <f t="shared" si="490"/>
        <v>1.00875</v>
      </c>
      <c r="J1202" s="89" t="s">
        <v>78</v>
      </c>
      <c r="K1202" s="89">
        <v>4</v>
      </c>
      <c r="L1202" s="105">
        <f t="shared" si="511"/>
        <v>2.79</v>
      </c>
      <c r="M1202" s="89">
        <v>2.69</v>
      </c>
      <c r="R1202" s="89">
        <v>0.1</v>
      </c>
      <c r="W1202" s="89" t="s">
        <v>105</v>
      </c>
      <c r="X1202" s="106">
        <f t="shared" si="512"/>
        <v>7.8343199999999988E-3</v>
      </c>
      <c r="Y1202" s="106">
        <f t="shared" si="491"/>
        <v>6.7250000000000009E-3</v>
      </c>
      <c r="Z1202" s="106">
        <f t="shared" si="492"/>
        <v>0</v>
      </c>
      <c r="AA1202" s="106">
        <f t="shared" si="493"/>
        <v>0</v>
      </c>
      <c r="AB1202" s="106">
        <f t="shared" si="494"/>
        <v>0</v>
      </c>
      <c r="AC1202" s="106">
        <f t="shared" si="495"/>
        <v>0</v>
      </c>
      <c r="AD1202" s="106">
        <f t="shared" si="496"/>
        <v>0</v>
      </c>
      <c r="AE1202" s="106">
        <f t="shared" si="497"/>
        <v>0</v>
      </c>
      <c r="AF1202" s="172">
        <f t="shared" si="503"/>
        <v>6.7250000000000009E-3</v>
      </c>
      <c r="AG1202" s="106">
        <f t="shared" si="498"/>
        <v>0</v>
      </c>
      <c r="AH1202" s="106">
        <f t="shared" si="499"/>
        <v>2.5000000000000006E-4</v>
      </c>
      <c r="AI1202" s="106">
        <f t="shared" si="500"/>
        <v>0</v>
      </c>
      <c r="AJ1202" s="106">
        <f t="shared" si="501"/>
        <v>0</v>
      </c>
      <c r="AK1202" s="106">
        <f t="shared" si="513"/>
        <v>6.9750000000000012E-3</v>
      </c>
      <c r="AL1202" s="107">
        <f t="shared" si="502"/>
        <v>6.4761749999999996</v>
      </c>
    </row>
    <row r="1203" spans="1:38" ht="12.75">
      <c r="A1203" s="89">
        <v>38</v>
      </c>
      <c r="B1203" s="89">
        <v>74</v>
      </c>
      <c r="C1203" s="96">
        <v>0.27</v>
      </c>
      <c r="D1203" s="96">
        <v>0.28999999999999998</v>
      </c>
      <c r="E1203" s="97">
        <v>2.79</v>
      </c>
      <c r="F1203" s="102">
        <f t="shared" si="507"/>
        <v>0.17179485266890426</v>
      </c>
      <c r="G1203" s="89">
        <v>15.67</v>
      </c>
      <c r="H1203" s="103">
        <f t="shared" si="489"/>
        <v>27.560000000000002</v>
      </c>
      <c r="I1203" s="103">
        <f t="shared" si="490"/>
        <v>0</v>
      </c>
      <c r="J1203" s="89" t="s">
        <v>79</v>
      </c>
      <c r="K1203" s="89">
        <v>0</v>
      </c>
      <c r="L1203" s="97">
        <v>2.79</v>
      </c>
      <c r="X1203" s="106">
        <f>L1203*VLOOKUP(J1203,dimension,2,FALSE)*VLOOKUP(J1203,dimension,3,FALSE)*K1203</f>
        <v>0</v>
      </c>
      <c r="Y1203" s="106">
        <f t="shared" si="491"/>
        <v>0</v>
      </c>
      <c r="Z1203" s="106">
        <f t="shared" si="492"/>
        <v>0</v>
      </c>
      <c r="AA1203" s="106">
        <f t="shared" si="493"/>
        <v>0</v>
      </c>
      <c r="AB1203" s="106">
        <f t="shared" si="494"/>
        <v>0</v>
      </c>
      <c r="AC1203" s="106">
        <f t="shared" si="495"/>
        <v>0</v>
      </c>
      <c r="AD1203" s="106">
        <f t="shared" si="496"/>
        <v>0</v>
      </c>
      <c r="AE1203" s="106">
        <f t="shared" si="497"/>
        <v>0</v>
      </c>
      <c r="AF1203" s="172">
        <f t="shared" si="503"/>
        <v>0</v>
      </c>
      <c r="AG1203" s="106">
        <f t="shared" si="498"/>
        <v>0</v>
      </c>
      <c r="AH1203" s="106">
        <f t="shared" si="499"/>
        <v>0</v>
      </c>
      <c r="AI1203" s="106">
        <f t="shared" si="500"/>
        <v>0</v>
      </c>
      <c r="AJ1203" s="106">
        <f t="shared" si="501"/>
        <v>0</v>
      </c>
      <c r="AK1203" s="106">
        <f>L1203*VLOOKUP(J1203,dimension,4,FALSE)*VLOOKUP(J1203,dimension,5,FALSE)*K1203</f>
        <v>0</v>
      </c>
      <c r="AL1203" s="107">
        <f t="shared" si="502"/>
        <v>0</v>
      </c>
    </row>
    <row r="1204" spans="1:38" ht="12.75">
      <c r="A1204" s="89">
        <v>38</v>
      </c>
      <c r="B1204" s="89">
        <v>75</v>
      </c>
      <c r="C1204" s="96">
        <v>0.29499999999999998</v>
      </c>
      <c r="D1204" s="96">
        <v>0.31</v>
      </c>
      <c r="E1204" s="97">
        <v>3.18</v>
      </c>
      <c r="F1204" s="102">
        <f t="shared" si="507"/>
        <v>0.22854291339225305</v>
      </c>
      <c r="G1204" s="89">
        <v>17.75</v>
      </c>
      <c r="H1204" s="103">
        <f t="shared" si="489"/>
        <v>30.333333333333332</v>
      </c>
      <c r="I1204" s="103">
        <f t="shared" si="490"/>
        <v>1.1062500000000002</v>
      </c>
      <c r="J1204" s="89" t="s">
        <v>74</v>
      </c>
      <c r="K1204" s="89">
        <v>1</v>
      </c>
      <c r="L1204" s="105">
        <f t="shared" ref="L1204:L1216" si="514">SUM(M1204:V1204)</f>
        <v>3.18</v>
      </c>
      <c r="O1204" s="89">
        <v>2.14</v>
      </c>
      <c r="Q1204" s="89">
        <v>0.09</v>
      </c>
      <c r="R1204" s="89">
        <v>0.14000000000000001</v>
      </c>
      <c r="V1204" s="89">
        <v>0.81</v>
      </c>
      <c r="X1204" s="106">
        <f t="shared" ref="X1204:X1216" si="515">L1204*VLOOKUP(J1204,dimension,2,FALSE)*VLOOKUP(J1204,dimension,3,FALSE)</f>
        <v>9.7944000000000017E-3</v>
      </c>
      <c r="Y1204" s="106">
        <f t="shared" si="491"/>
        <v>0</v>
      </c>
      <c r="Z1204" s="106">
        <f t="shared" si="492"/>
        <v>0</v>
      </c>
      <c r="AA1204" s="106">
        <f t="shared" si="493"/>
        <v>5.3500000000000006E-3</v>
      </c>
      <c r="AB1204" s="106">
        <f t="shared" si="494"/>
        <v>0</v>
      </c>
      <c r="AC1204" s="106">
        <f t="shared" si="495"/>
        <v>0</v>
      </c>
      <c r="AD1204" s="106">
        <f t="shared" si="496"/>
        <v>2.0250000000000003E-3</v>
      </c>
      <c r="AE1204" s="106">
        <f t="shared" si="497"/>
        <v>0</v>
      </c>
      <c r="AF1204" s="172">
        <f t="shared" si="503"/>
        <v>7.3750000000000013E-3</v>
      </c>
      <c r="AG1204" s="106">
        <f t="shared" si="498"/>
        <v>2.2499999999999999E-4</v>
      </c>
      <c r="AH1204" s="106">
        <f t="shared" si="499"/>
        <v>3.5000000000000005E-4</v>
      </c>
      <c r="AI1204" s="106">
        <f t="shared" si="500"/>
        <v>0</v>
      </c>
      <c r="AJ1204" s="106">
        <f t="shared" si="501"/>
        <v>0</v>
      </c>
      <c r="AK1204" s="106">
        <f t="shared" ref="AK1204:AK1216" si="516">L1204*VLOOKUP(J1204,dimension,4,FALSE)*VLOOKUP(J1204,dimension,5,FALSE)</f>
        <v>7.9500000000000022E-3</v>
      </c>
      <c r="AL1204" s="107">
        <f t="shared" si="502"/>
        <v>6.0869250000000008</v>
      </c>
    </row>
    <row r="1205" spans="1:38" ht="12.75">
      <c r="A1205" s="89">
        <v>38</v>
      </c>
      <c r="B1205" s="89">
        <v>75</v>
      </c>
      <c r="C1205" s="96">
        <v>0.29499999999999998</v>
      </c>
      <c r="D1205" s="96">
        <v>0.31</v>
      </c>
      <c r="E1205" s="97">
        <v>3.18</v>
      </c>
      <c r="F1205" s="102">
        <f t="shared" si="507"/>
        <v>0.22854291339225305</v>
      </c>
      <c r="G1205" s="89">
        <v>17.75</v>
      </c>
      <c r="H1205" s="103">
        <f t="shared" si="489"/>
        <v>30.333333333333332</v>
      </c>
      <c r="I1205" s="103">
        <f t="shared" si="490"/>
        <v>1.1925000000000003</v>
      </c>
      <c r="J1205" s="89" t="s">
        <v>74</v>
      </c>
      <c r="K1205" s="89">
        <v>2</v>
      </c>
      <c r="L1205" s="105">
        <f t="shared" si="514"/>
        <v>3.18</v>
      </c>
      <c r="M1205" s="89">
        <v>3.18</v>
      </c>
      <c r="X1205" s="106">
        <f t="shared" si="515"/>
        <v>9.7944000000000017E-3</v>
      </c>
      <c r="Y1205" s="106">
        <f t="shared" si="491"/>
        <v>7.9500000000000022E-3</v>
      </c>
      <c r="Z1205" s="106">
        <f t="shared" si="492"/>
        <v>0</v>
      </c>
      <c r="AA1205" s="106">
        <f t="shared" si="493"/>
        <v>0</v>
      </c>
      <c r="AB1205" s="106">
        <f t="shared" si="494"/>
        <v>0</v>
      </c>
      <c r="AC1205" s="106">
        <f t="shared" si="495"/>
        <v>0</v>
      </c>
      <c r="AD1205" s="106">
        <f t="shared" si="496"/>
        <v>0</v>
      </c>
      <c r="AE1205" s="106">
        <f t="shared" si="497"/>
        <v>0</v>
      </c>
      <c r="AF1205" s="172">
        <f t="shared" si="503"/>
        <v>7.9500000000000022E-3</v>
      </c>
      <c r="AG1205" s="106">
        <f t="shared" si="498"/>
        <v>0</v>
      </c>
      <c r="AH1205" s="106">
        <f t="shared" si="499"/>
        <v>0</v>
      </c>
      <c r="AI1205" s="106">
        <f t="shared" si="500"/>
        <v>0</v>
      </c>
      <c r="AJ1205" s="106">
        <f t="shared" si="501"/>
        <v>0</v>
      </c>
      <c r="AK1205" s="106">
        <f t="shared" si="516"/>
        <v>7.9500000000000022E-3</v>
      </c>
      <c r="AL1205" s="107">
        <f t="shared" si="502"/>
        <v>7.6558499999999992</v>
      </c>
    </row>
    <row r="1206" spans="1:38" ht="12.75">
      <c r="A1206" s="89">
        <v>38</v>
      </c>
      <c r="B1206" s="89">
        <v>75</v>
      </c>
      <c r="C1206" s="96">
        <v>0.29499999999999998</v>
      </c>
      <c r="D1206" s="96">
        <v>0.31</v>
      </c>
      <c r="E1206" s="97">
        <v>3.18</v>
      </c>
      <c r="F1206" s="102">
        <f t="shared" si="507"/>
        <v>0.22854291339225305</v>
      </c>
      <c r="G1206" s="89">
        <v>17.75</v>
      </c>
      <c r="H1206" s="103">
        <f t="shared" si="489"/>
        <v>30.333333333333332</v>
      </c>
      <c r="I1206" s="103">
        <f t="shared" si="490"/>
        <v>1.1925000000000003</v>
      </c>
      <c r="J1206" s="89" t="s">
        <v>74</v>
      </c>
      <c r="K1206" s="89">
        <v>3</v>
      </c>
      <c r="L1206" s="105">
        <f t="shared" si="514"/>
        <v>3.18</v>
      </c>
      <c r="M1206" s="89">
        <v>3.18</v>
      </c>
      <c r="X1206" s="106">
        <f t="shared" si="515"/>
        <v>9.7944000000000017E-3</v>
      </c>
      <c r="Y1206" s="106">
        <f t="shared" si="491"/>
        <v>7.9500000000000022E-3</v>
      </c>
      <c r="Z1206" s="106">
        <f t="shared" si="492"/>
        <v>0</v>
      </c>
      <c r="AA1206" s="106">
        <f t="shared" si="493"/>
        <v>0</v>
      </c>
      <c r="AB1206" s="106">
        <f t="shared" si="494"/>
        <v>0</v>
      </c>
      <c r="AC1206" s="106">
        <f t="shared" si="495"/>
        <v>0</v>
      </c>
      <c r="AD1206" s="106">
        <f t="shared" si="496"/>
        <v>0</v>
      </c>
      <c r="AE1206" s="106">
        <f t="shared" si="497"/>
        <v>0</v>
      </c>
      <c r="AF1206" s="172">
        <f t="shared" si="503"/>
        <v>7.9500000000000022E-3</v>
      </c>
      <c r="AG1206" s="106">
        <f t="shared" si="498"/>
        <v>0</v>
      </c>
      <c r="AH1206" s="106">
        <f t="shared" si="499"/>
        <v>0</v>
      </c>
      <c r="AI1206" s="106">
        <f t="shared" si="500"/>
        <v>0</v>
      </c>
      <c r="AJ1206" s="106">
        <f t="shared" si="501"/>
        <v>0</v>
      </c>
      <c r="AK1206" s="106">
        <f t="shared" si="516"/>
        <v>7.9500000000000022E-3</v>
      </c>
      <c r="AL1206" s="107">
        <f t="shared" si="502"/>
        <v>7.6558499999999992</v>
      </c>
    </row>
    <row r="1207" spans="1:38" ht="12.75">
      <c r="A1207" s="89">
        <v>38</v>
      </c>
      <c r="B1207" s="89">
        <v>75</v>
      </c>
      <c r="C1207" s="96">
        <v>0.29499999999999998</v>
      </c>
      <c r="D1207" s="96">
        <v>0.31</v>
      </c>
      <c r="E1207" s="97">
        <v>3.18</v>
      </c>
      <c r="F1207" s="102">
        <f t="shared" si="507"/>
        <v>0.22854291339225305</v>
      </c>
      <c r="G1207" s="89">
        <v>17.75</v>
      </c>
      <c r="H1207" s="103">
        <f t="shared" si="489"/>
        <v>30.333333333333332</v>
      </c>
      <c r="I1207" s="103">
        <f t="shared" si="490"/>
        <v>1.1925000000000003</v>
      </c>
      <c r="J1207" s="89" t="s">
        <v>74</v>
      </c>
      <c r="K1207" s="89">
        <v>4</v>
      </c>
      <c r="L1207" s="105">
        <f t="shared" si="514"/>
        <v>3.18</v>
      </c>
      <c r="O1207" s="89">
        <v>3.18</v>
      </c>
      <c r="X1207" s="106">
        <f t="shared" si="515"/>
        <v>9.7944000000000017E-3</v>
      </c>
      <c r="Y1207" s="106">
        <f t="shared" si="491"/>
        <v>0</v>
      </c>
      <c r="Z1207" s="106">
        <f t="shared" si="492"/>
        <v>0</v>
      </c>
      <c r="AA1207" s="106">
        <f t="shared" si="493"/>
        <v>7.9500000000000022E-3</v>
      </c>
      <c r="AB1207" s="106">
        <f t="shared" si="494"/>
        <v>0</v>
      </c>
      <c r="AC1207" s="106">
        <f t="shared" si="495"/>
        <v>0</v>
      </c>
      <c r="AD1207" s="106">
        <f t="shared" si="496"/>
        <v>0</v>
      </c>
      <c r="AE1207" s="106">
        <f t="shared" si="497"/>
        <v>0</v>
      </c>
      <c r="AF1207" s="172">
        <f t="shared" si="503"/>
        <v>7.9500000000000022E-3</v>
      </c>
      <c r="AG1207" s="106">
        <f t="shared" si="498"/>
        <v>0</v>
      </c>
      <c r="AH1207" s="106">
        <f t="shared" si="499"/>
        <v>0</v>
      </c>
      <c r="AI1207" s="106">
        <f t="shared" si="500"/>
        <v>0</v>
      </c>
      <c r="AJ1207" s="106">
        <f t="shared" si="501"/>
        <v>0</v>
      </c>
      <c r="AK1207" s="106">
        <f t="shared" si="516"/>
        <v>7.9500000000000022E-3</v>
      </c>
      <c r="AL1207" s="107">
        <f t="shared" si="502"/>
        <v>6.7972500000000009</v>
      </c>
    </row>
    <row r="1208" spans="1:38" ht="12.75">
      <c r="A1208" s="89">
        <v>38</v>
      </c>
      <c r="B1208" s="89">
        <v>75</v>
      </c>
      <c r="C1208" s="96">
        <v>0.29499999999999998</v>
      </c>
      <c r="D1208" s="96">
        <v>0.31</v>
      </c>
      <c r="E1208" s="97">
        <v>3.18</v>
      </c>
      <c r="F1208" s="102">
        <f t="shared" si="507"/>
        <v>0.22854291339225305</v>
      </c>
      <c r="G1208" s="89">
        <v>17.75</v>
      </c>
      <c r="H1208" s="103">
        <f t="shared" si="489"/>
        <v>30.333333333333332</v>
      </c>
      <c r="I1208" s="103">
        <f t="shared" si="490"/>
        <v>1.0125000000000002</v>
      </c>
      <c r="J1208" s="89" t="s">
        <v>74</v>
      </c>
      <c r="K1208" s="89">
        <v>5</v>
      </c>
      <c r="L1208" s="105">
        <f t="shared" si="514"/>
        <v>2.9400000000000004</v>
      </c>
      <c r="M1208" s="89">
        <v>1.04</v>
      </c>
      <c r="N1208" s="89">
        <v>1.2</v>
      </c>
      <c r="Q1208" s="89">
        <v>0.24</v>
      </c>
      <c r="U1208" s="89">
        <v>0.46</v>
      </c>
      <c r="W1208" s="89" t="s">
        <v>106</v>
      </c>
      <c r="X1208" s="106">
        <f t="shared" si="515"/>
        <v>9.0552000000000028E-3</v>
      </c>
      <c r="Y1208" s="106">
        <f t="shared" si="491"/>
        <v>2.6000000000000003E-3</v>
      </c>
      <c r="Z1208" s="106">
        <f t="shared" si="492"/>
        <v>3.0000000000000001E-3</v>
      </c>
      <c r="AA1208" s="106">
        <f t="shared" si="493"/>
        <v>0</v>
      </c>
      <c r="AB1208" s="106">
        <f t="shared" si="494"/>
        <v>0</v>
      </c>
      <c r="AC1208" s="106">
        <f t="shared" si="495"/>
        <v>1.1500000000000002E-3</v>
      </c>
      <c r="AD1208" s="106">
        <f t="shared" si="496"/>
        <v>0</v>
      </c>
      <c r="AE1208" s="106">
        <f t="shared" si="497"/>
        <v>0</v>
      </c>
      <c r="AF1208" s="172">
        <f t="shared" si="503"/>
        <v>6.7500000000000008E-3</v>
      </c>
      <c r="AG1208" s="106">
        <f t="shared" si="498"/>
        <v>6.0000000000000006E-4</v>
      </c>
      <c r="AH1208" s="106">
        <f t="shared" si="499"/>
        <v>0</v>
      </c>
      <c r="AI1208" s="106">
        <f t="shared" si="500"/>
        <v>0</v>
      </c>
      <c r="AJ1208" s="106">
        <f t="shared" si="501"/>
        <v>0</v>
      </c>
      <c r="AK1208" s="106">
        <f t="shared" si="516"/>
        <v>7.3500000000000015E-3</v>
      </c>
      <c r="AL1208" s="107">
        <f t="shared" si="502"/>
        <v>6.1690499999999995</v>
      </c>
    </row>
    <row r="1209" spans="1:38" ht="12.75">
      <c r="A1209" s="89">
        <v>38</v>
      </c>
      <c r="B1209" s="89">
        <v>75</v>
      </c>
      <c r="C1209" s="96">
        <v>0.29499999999999998</v>
      </c>
      <c r="D1209" s="96">
        <v>0.31</v>
      </c>
      <c r="E1209" s="97">
        <v>3.18</v>
      </c>
      <c r="F1209" s="102">
        <f t="shared" si="507"/>
        <v>0.22854291339225305</v>
      </c>
      <c r="G1209" s="89">
        <v>17.75</v>
      </c>
      <c r="H1209" s="103">
        <f t="shared" si="489"/>
        <v>30.333333333333332</v>
      </c>
      <c r="I1209" s="103">
        <f t="shared" si="490"/>
        <v>1.1475000000000002</v>
      </c>
      <c r="J1209" s="89" t="s">
        <v>74</v>
      </c>
      <c r="K1209" s="89">
        <v>6</v>
      </c>
      <c r="L1209" s="105">
        <f t="shared" si="514"/>
        <v>3.1799999999999997</v>
      </c>
      <c r="M1209" s="89">
        <v>2.19</v>
      </c>
      <c r="Q1209" s="89">
        <v>7.0000000000000007E-2</v>
      </c>
      <c r="R1209" s="89">
        <v>0.05</v>
      </c>
      <c r="V1209" s="89">
        <v>0.87</v>
      </c>
      <c r="X1209" s="106">
        <f t="shared" si="515"/>
        <v>9.7944E-3</v>
      </c>
      <c r="Y1209" s="106">
        <f t="shared" si="491"/>
        <v>5.4750000000000007E-3</v>
      </c>
      <c r="Z1209" s="106">
        <f t="shared" si="492"/>
        <v>0</v>
      </c>
      <c r="AA1209" s="106">
        <f t="shared" si="493"/>
        <v>0</v>
      </c>
      <c r="AB1209" s="106">
        <f t="shared" si="494"/>
        <v>0</v>
      </c>
      <c r="AC1209" s="106">
        <f t="shared" si="495"/>
        <v>0</v>
      </c>
      <c r="AD1209" s="106">
        <f t="shared" si="496"/>
        <v>2.1750000000000003E-3</v>
      </c>
      <c r="AE1209" s="106">
        <f t="shared" si="497"/>
        <v>0</v>
      </c>
      <c r="AF1209" s="172">
        <f t="shared" si="503"/>
        <v>7.6500000000000005E-3</v>
      </c>
      <c r="AG1209" s="106">
        <f t="shared" si="498"/>
        <v>1.7500000000000003E-4</v>
      </c>
      <c r="AH1209" s="106">
        <f t="shared" si="499"/>
        <v>1.2500000000000003E-4</v>
      </c>
      <c r="AI1209" s="106">
        <f t="shared" si="500"/>
        <v>0</v>
      </c>
      <c r="AJ1209" s="106">
        <f t="shared" si="501"/>
        <v>0</v>
      </c>
      <c r="AK1209" s="106">
        <f t="shared" si="516"/>
        <v>7.9500000000000005E-3</v>
      </c>
      <c r="AL1209" s="107">
        <f t="shared" si="502"/>
        <v>6.8971499999999999</v>
      </c>
    </row>
    <row r="1210" spans="1:38" ht="12.75">
      <c r="A1210" s="89">
        <v>38</v>
      </c>
      <c r="B1210" s="89">
        <v>75</v>
      </c>
      <c r="C1210" s="96">
        <v>0.29499999999999998</v>
      </c>
      <c r="D1210" s="96">
        <v>0.31</v>
      </c>
      <c r="E1210" s="97">
        <v>3.18</v>
      </c>
      <c r="F1210" s="102">
        <f t="shared" si="507"/>
        <v>0.22854291339225305</v>
      </c>
      <c r="G1210" s="89">
        <v>17.75</v>
      </c>
      <c r="H1210" s="103">
        <f t="shared" si="489"/>
        <v>30.333333333333332</v>
      </c>
      <c r="I1210" s="103">
        <f t="shared" si="490"/>
        <v>1.0237500000000002</v>
      </c>
      <c r="J1210" s="89" t="s">
        <v>74</v>
      </c>
      <c r="K1210" s="89">
        <v>7</v>
      </c>
      <c r="L1210" s="105">
        <f t="shared" si="514"/>
        <v>2.95</v>
      </c>
      <c r="M1210" s="89">
        <v>2.73</v>
      </c>
      <c r="Q1210" s="89">
        <v>0.22</v>
      </c>
      <c r="X1210" s="106">
        <f t="shared" si="515"/>
        <v>9.0860000000000003E-3</v>
      </c>
      <c r="Y1210" s="106">
        <f t="shared" si="491"/>
        <v>6.8250000000000012E-3</v>
      </c>
      <c r="Z1210" s="106">
        <f t="shared" si="492"/>
        <v>0</v>
      </c>
      <c r="AA1210" s="106">
        <f t="shared" si="493"/>
        <v>0</v>
      </c>
      <c r="AB1210" s="106">
        <f t="shared" si="494"/>
        <v>0</v>
      </c>
      <c r="AC1210" s="106">
        <f t="shared" si="495"/>
        <v>0</v>
      </c>
      <c r="AD1210" s="106">
        <f t="shared" si="496"/>
        <v>0</v>
      </c>
      <c r="AE1210" s="106">
        <f t="shared" si="497"/>
        <v>0</v>
      </c>
      <c r="AF1210" s="172">
        <f t="shared" si="503"/>
        <v>6.8250000000000012E-3</v>
      </c>
      <c r="AG1210" s="106">
        <f t="shared" si="498"/>
        <v>5.5000000000000003E-4</v>
      </c>
      <c r="AH1210" s="106">
        <f t="shared" si="499"/>
        <v>0</v>
      </c>
      <c r="AI1210" s="106">
        <f t="shared" si="500"/>
        <v>0</v>
      </c>
      <c r="AJ1210" s="106">
        <f t="shared" si="501"/>
        <v>0</v>
      </c>
      <c r="AK1210" s="106">
        <f t="shared" si="516"/>
        <v>7.3750000000000013E-3</v>
      </c>
      <c r="AL1210" s="107">
        <f t="shared" si="502"/>
        <v>6.572474999999999</v>
      </c>
    </row>
    <row r="1211" spans="1:38" ht="12.75">
      <c r="A1211" s="89">
        <v>38</v>
      </c>
      <c r="B1211" s="89">
        <v>75</v>
      </c>
      <c r="C1211" s="96">
        <v>0.29499999999999998</v>
      </c>
      <c r="D1211" s="96">
        <v>0.31</v>
      </c>
      <c r="E1211" s="97">
        <v>3.18</v>
      </c>
      <c r="F1211" s="102">
        <f t="shared" si="507"/>
        <v>0.22854291339225305</v>
      </c>
      <c r="G1211" s="89">
        <v>17.75</v>
      </c>
      <c r="H1211" s="103">
        <f t="shared" si="489"/>
        <v>30.333333333333332</v>
      </c>
      <c r="I1211" s="103">
        <f t="shared" si="490"/>
        <v>1.13625</v>
      </c>
      <c r="J1211" s="89" t="s">
        <v>74</v>
      </c>
      <c r="K1211" s="89">
        <v>8</v>
      </c>
      <c r="L1211" s="105">
        <f t="shared" si="514"/>
        <v>3.03</v>
      </c>
      <c r="O1211" s="89">
        <v>3.03</v>
      </c>
      <c r="X1211" s="106">
        <f t="shared" si="515"/>
        <v>9.3323999999999994E-3</v>
      </c>
      <c r="Y1211" s="106">
        <f t="shared" si="491"/>
        <v>0</v>
      </c>
      <c r="Z1211" s="106">
        <f t="shared" si="492"/>
        <v>0</v>
      </c>
      <c r="AA1211" s="106">
        <f t="shared" si="493"/>
        <v>7.5750000000000001E-3</v>
      </c>
      <c r="AB1211" s="106">
        <f t="shared" si="494"/>
        <v>0</v>
      </c>
      <c r="AC1211" s="106">
        <f t="shared" si="495"/>
        <v>0</v>
      </c>
      <c r="AD1211" s="106">
        <f t="shared" si="496"/>
        <v>0</v>
      </c>
      <c r="AE1211" s="106">
        <f t="shared" si="497"/>
        <v>0</v>
      </c>
      <c r="AF1211" s="172">
        <f t="shared" si="503"/>
        <v>7.5750000000000001E-3</v>
      </c>
      <c r="AG1211" s="106">
        <f t="shared" si="498"/>
        <v>0</v>
      </c>
      <c r="AH1211" s="106">
        <f t="shared" si="499"/>
        <v>0</v>
      </c>
      <c r="AI1211" s="106">
        <f t="shared" si="500"/>
        <v>0</v>
      </c>
      <c r="AJ1211" s="106">
        <f t="shared" si="501"/>
        <v>0</v>
      </c>
      <c r="AK1211" s="106">
        <f t="shared" si="516"/>
        <v>7.5750000000000001E-3</v>
      </c>
      <c r="AL1211" s="107">
        <f t="shared" si="502"/>
        <v>6.4766250000000003</v>
      </c>
    </row>
    <row r="1212" spans="1:38" ht="12.75">
      <c r="A1212" s="89">
        <v>38</v>
      </c>
      <c r="B1212" s="89">
        <v>75</v>
      </c>
      <c r="C1212" s="96">
        <v>0.29499999999999998</v>
      </c>
      <c r="D1212" s="96">
        <v>0.31</v>
      </c>
      <c r="E1212" s="97">
        <v>3.18</v>
      </c>
      <c r="F1212" s="102">
        <f t="shared" si="507"/>
        <v>0.22854291339225305</v>
      </c>
      <c r="G1212" s="89">
        <v>17.75</v>
      </c>
      <c r="H1212" s="103">
        <f t="shared" si="489"/>
        <v>30.333333333333332</v>
      </c>
      <c r="I1212" s="103">
        <f t="shared" si="490"/>
        <v>0.6974999999999999</v>
      </c>
      <c r="J1212" s="89" t="s">
        <v>77</v>
      </c>
      <c r="K1212" s="89">
        <v>1</v>
      </c>
      <c r="L1212" s="105">
        <f t="shared" si="514"/>
        <v>3.1799999999999997</v>
      </c>
      <c r="M1212" s="89">
        <v>2.48</v>
      </c>
      <c r="Q1212" s="89">
        <v>0.7</v>
      </c>
      <c r="X1212" s="106">
        <f t="shared" si="515"/>
        <v>7.3903199999999997E-3</v>
      </c>
      <c r="Y1212" s="106">
        <f t="shared" si="491"/>
        <v>4.6499999999999996E-3</v>
      </c>
      <c r="Z1212" s="106">
        <f t="shared" si="492"/>
        <v>0</v>
      </c>
      <c r="AA1212" s="106">
        <f t="shared" si="493"/>
        <v>0</v>
      </c>
      <c r="AB1212" s="106">
        <f t="shared" si="494"/>
        <v>0</v>
      </c>
      <c r="AC1212" s="106">
        <f t="shared" si="495"/>
        <v>0</v>
      </c>
      <c r="AD1212" s="106">
        <f t="shared" si="496"/>
        <v>0</v>
      </c>
      <c r="AE1212" s="106">
        <f t="shared" si="497"/>
        <v>0</v>
      </c>
      <c r="AF1212" s="172">
        <f t="shared" si="503"/>
        <v>4.6499999999999996E-3</v>
      </c>
      <c r="AG1212" s="106">
        <f t="shared" si="498"/>
        <v>1.3124999999999999E-3</v>
      </c>
      <c r="AH1212" s="106">
        <f t="shared" si="499"/>
        <v>0</v>
      </c>
      <c r="AI1212" s="106">
        <f t="shared" si="500"/>
        <v>0</v>
      </c>
      <c r="AJ1212" s="106">
        <f t="shared" si="501"/>
        <v>0</v>
      </c>
      <c r="AK1212" s="106">
        <f t="shared" si="516"/>
        <v>5.9624999999999999E-3</v>
      </c>
      <c r="AL1212" s="107">
        <f t="shared" si="502"/>
        <v>4.4221500000000002</v>
      </c>
    </row>
    <row r="1213" spans="1:38" ht="12.75">
      <c r="A1213" s="89">
        <v>38</v>
      </c>
      <c r="B1213" s="89">
        <v>75</v>
      </c>
      <c r="C1213" s="96">
        <v>0.29499999999999998</v>
      </c>
      <c r="D1213" s="96">
        <v>0.31</v>
      </c>
      <c r="E1213" s="97">
        <v>3.18</v>
      </c>
      <c r="F1213" s="102">
        <f t="shared" si="507"/>
        <v>0.22854291339225305</v>
      </c>
      <c r="G1213" s="89">
        <v>17.75</v>
      </c>
      <c r="H1213" s="103">
        <f t="shared" si="489"/>
        <v>30.333333333333332</v>
      </c>
      <c r="I1213" s="103">
        <f t="shared" si="490"/>
        <v>0.89437500000000014</v>
      </c>
      <c r="J1213" s="89" t="s">
        <v>77</v>
      </c>
      <c r="K1213" s="89">
        <v>2</v>
      </c>
      <c r="L1213" s="105">
        <f t="shared" si="514"/>
        <v>3.18</v>
      </c>
      <c r="P1213" s="89">
        <v>3.18</v>
      </c>
      <c r="X1213" s="106">
        <f t="shared" si="515"/>
        <v>7.3903200000000014E-3</v>
      </c>
      <c r="Y1213" s="106">
        <f t="shared" si="491"/>
        <v>0</v>
      </c>
      <c r="Z1213" s="106">
        <f t="shared" si="492"/>
        <v>0</v>
      </c>
      <c r="AA1213" s="106">
        <f t="shared" si="493"/>
        <v>0</v>
      </c>
      <c r="AB1213" s="106">
        <f t="shared" si="494"/>
        <v>5.9625000000000008E-3</v>
      </c>
      <c r="AC1213" s="106">
        <f t="shared" si="495"/>
        <v>0</v>
      </c>
      <c r="AD1213" s="106">
        <f t="shared" si="496"/>
        <v>0</v>
      </c>
      <c r="AE1213" s="106">
        <f t="shared" si="497"/>
        <v>0</v>
      </c>
      <c r="AF1213" s="172">
        <f t="shared" si="503"/>
        <v>5.9625000000000008E-3</v>
      </c>
      <c r="AG1213" s="106">
        <f t="shared" si="498"/>
        <v>0</v>
      </c>
      <c r="AH1213" s="106">
        <f t="shared" si="499"/>
        <v>0</v>
      </c>
      <c r="AI1213" s="106">
        <f t="shared" si="500"/>
        <v>0</v>
      </c>
      <c r="AJ1213" s="106">
        <f t="shared" si="501"/>
        <v>0</v>
      </c>
      <c r="AK1213" s="106">
        <f t="shared" si="516"/>
        <v>5.9625000000000008E-3</v>
      </c>
      <c r="AL1213" s="107">
        <f t="shared" si="502"/>
        <v>4.8117375000000004</v>
      </c>
    </row>
    <row r="1214" spans="1:38" ht="12.75">
      <c r="A1214" s="89">
        <v>38</v>
      </c>
      <c r="B1214" s="89">
        <v>75</v>
      </c>
      <c r="C1214" s="96">
        <v>0.29499999999999998</v>
      </c>
      <c r="D1214" s="96">
        <v>0.31</v>
      </c>
      <c r="E1214" s="97">
        <v>3.18</v>
      </c>
      <c r="F1214" s="102">
        <f t="shared" si="507"/>
        <v>0.22854291339225305</v>
      </c>
      <c r="G1214" s="89">
        <v>17.75</v>
      </c>
      <c r="H1214" s="103">
        <f t="shared" si="489"/>
        <v>30.333333333333332</v>
      </c>
      <c r="I1214" s="103">
        <f t="shared" si="490"/>
        <v>0.63750000000000007</v>
      </c>
      <c r="J1214" s="89" t="s">
        <v>78</v>
      </c>
      <c r="K1214" s="89">
        <v>1</v>
      </c>
      <c r="L1214" s="105">
        <f t="shared" si="514"/>
        <v>2.8800000000000003</v>
      </c>
      <c r="M1214" s="89">
        <v>1.7</v>
      </c>
      <c r="Q1214" s="89">
        <v>0.54</v>
      </c>
      <c r="S1214" s="89">
        <v>0.64</v>
      </c>
      <c r="X1214" s="106">
        <f t="shared" si="515"/>
        <v>8.0870400000000002E-3</v>
      </c>
      <c r="Y1214" s="106">
        <f t="shared" si="491"/>
        <v>4.2500000000000003E-3</v>
      </c>
      <c r="Z1214" s="106">
        <f t="shared" si="492"/>
        <v>0</v>
      </c>
      <c r="AA1214" s="106">
        <f t="shared" si="493"/>
        <v>0</v>
      </c>
      <c r="AB1214" s="106">
        <f t="shared" si="494"/>
        <v>0</v>
      </c>
      <c r="AC1214" s="106">
        <f t="shared" si="495"/>
        <v>0</v>
      </c>
      <c r="AD1214" s="106">
        <f t="shared" si="496"/>
        <v>0</v>
      </c>
      <c r="AE1214" s="106">
        <f t="shared" si="497"/>
        <v>0</v>
      </c>
      <c r="AF1214" s="172">
        <f t="shared" si="503"/>
        <v>4.2500000000000003E-3</v>
      </c>
      <c r="AG1214" s="106">
        <f t="shared" si="498"/>
        <v>1.3500000000000003E-3</v>
      </c>
      <c r="AH1214" s="106">
        <f t="shared" si="499"/>
        <v>0</v>
      </c>
      <c r="AI1214" s="106">
        <f t="shared" si="500"/>
        <v>1.6000000000000001E-3</v>
      </c>
      <c r="AJ1214" s="106">
        <f t="shared" si="501"/>
        <v>0</v>
      </c>
      <c r="AK1214" s="106">
        <f t="shared" si="516"/>
        <v>7.2000000000000015E-3</v>
      </c>
      <c r="AL1214" s="107">
        <f t="shared" si="502"/>
        <v>4.0927499999999997</v>
      </c>
    </row>
    <row r="1215" spans="1:38" ht="12.75">
      <c r="A1215" s="89">
        <v>38</v>
      </c>
      <c r="B1215" s="89">
        <v>75</v>
      </c>
      <c r="C1215" s="96">
        <v>0.29499999999999998</v>
      </c>
      <c r="D1215" s="96">
        <v>0.31</v>
      </c>
      <c r="E1215" s="97">
        <v>3.18</v>
      </c>
      <c r="F1215" s="102">
        <f t="shared" si="507"/>
        <v>0.22854291339225305</v>
      </c>
      <c r="G1215" s="89">
        <v>17.75</v>
      </c>
      <c r="H1215" s="103">
        <f t="shared" si="489"/>
        <v>30.333333333333332</v>
      </c>
      <c r="I1215" s="103">
        <f t="shared" si="490"/>
        <v>1.13625</v>
      </c>
      <c r="J1215" s="89" t="s">
        <v>78</v>
      </c>
      <c r="K1215" s="89">
        <v>2</v>
      </c>
      <c r="L1215" s="105">
        <f t="shared" si="514"/>
        <v>3.03</v>
      </c>
      <c r="M1215" s="89">
        <v>3.03</v>
      </c>
      <c r="X1215" s="106">
        <f t="shared" si="515"/>
        <v>8.5082399999999985E-3</v>
      </c>
      <c r="Y1215" s="106">
        <f t="shared" si="491"/>
        <v>7.5750000000000001E-3</v>
      </c>
      <c r="Z1215" s="106">
        <f t="shared" si="492"/>
        <v>0</v>
      </c>
      <c r="AA1215" s="106">
        <f t="shared" si="493"/>
        <v>0</v>
      </c>
      <c r="AB1215" s="106">
        <f t="shared" si="494"/>
        <v>0</v>
      </c>
      <c r="AC1215" s="106">
        <f t="shared" si="495"/>
        <v>0</v>
      </c>
      <c r="AD1215" s="106">
        <f t="shared" si="496"/>
        <v>0</v>
      </c>
      <c r="AE1215" s="106">
        <f t="shared" si="497"/>
        <v>0</v>
      </c>
      <c r="AF1215" s="172">
        <f t="shared" si="503"/>
        <v>7.5750000000000001E-3</v>
      </c>
      <c r="AG1215" s="106">
        <f t="shared" si="498"/>
        <v>0</v>
      </c>
      <c r="AH1215" s="106">
        <f t="shared" si="499"/>
        <v>0</v>
      </c>
      <c r="AI1215" s="106">
        <f t="shared" si="500"/>
        <v>0</v>
      </c>
      <c r="AJ1215" s="106">
        <f t="shared" si="501"/>
        <v>0</v>
      </c>
      <c r="AK1215" s="106">
        <f t="shared" si="516"/>
        <v>7.5750000000000001E-3</v>
      </c>
      <c r="AL1215" s="107">
        <f t="shared" si="502"/>
        <v>7.2947249999999988</v>
      </c>
    </row>
    <row r="1216" spans="1:38" ht="12.75">
      <c r="A1216" s="89">
        <v>38</v>
      </c>
      <c r="B1216" s="89">
        <v>75</v>
      </c>
      <c r="C1216" s="96">
        <v>0.29499999999999998</v>
      </c>
      <c r="D1216" s="96">
        <v>0.31</v>
      </c>
      <c r="E1216" s="97">
        <v>3.18</v>
      </c>
      <c r="F1216" s="102">
        <f t="shared" si="507"/>
        <v>0.22854291339225305</v>
      </c>
      <c r="G1216" s="89">
        <v>17.75</v>
      </c>
      <c r="H1216" s="103">
        <f t="shared" si="489"/>
        <v>30.333333333333332</v>
      </c>
      <c r="I1216" s="103">
        <f t="shared" si="490"/>
        <v>1.1737500000000001</v>
      </c>
      <c r="J1216" s="89" t="s">
        <v>78</v>
      </c>
      <c r="K1216" s="89">
        <v>3</v>
      </c>
      <c r="L1216" s="105">
        <f t="shared" si="514"/>
        <v>3.1799999999999997</v>
      </c>
      <c r="M1216" s="89">
        <v>2.5</v>
      </c>
      <c r="Q1216" s="89">
        <v>0.05</v>
      </c>
      <c r="V1216" s="89">
        <v>0.63</v>
      </c>
      <c r="X1216" s="106">
        <f t="shared" si="515"/>
        <v>8.9294399999999986E-3</v>
      </c>
      <c r="Y1216" s="106">
        <f t="shared" si="491"/>
        <v>6.2500000000000003E-3</v>
      </c>
      <c r="Z1216" s="106">
        <f t="shared" si="492"/>
        <v>0</v>
      </c>
      <c r="AA1216" s="106">
        <f t="shared" si="493"/>
        <v>0</v>
      </c>
      <c r="AB1216" s="106">
        <f t="shared" si="494"/>
        <v>0</v>
      </c>
      <c r="AC1216" s="106">
        <f t="shared" si="495"/>
        <v>0</v>
      </c>
      <c r="AD1216" s="106">
        <f t="shared" si="496"/>
        <v>1.575E-3</v>
      </c>
      <c r="AE1216" s="106">
        <f t="shared" si="497"/>
        <v>0</v>
      </c>
      <c r="AF1216" s="172">
        <f t="shared" si="503"/>
        <v>7.8250000000000004E-3</v>
      </c>
      <c r="AG1216" s="106">
        <f t="shared" si="498"/>
        <v>1.2500000000000003E-4</v>
      </c>
      <c r="AH1216" s="106">
        <f t="shared" si="499"/>
        <v>0</v>
      </c>
      <c r="AI1216" s="106">
        <f t="shared" si="500"/>
        <v>0</v>
      </c>
      <c r="AJ1216" s="106">
        <f t="shared" si="501"/>
        <v>0</v>
      </c>
      <c r="AK1216" s="106">
        <f t="shared" si="516"/>
        <v>7.9500000000000005E-3</v>
      </c>
      <c r="AL1216" s="107">
        <f t="shared" si="502"/>
        <v>7.1952749999999988</v>
      </c>
    </row>
    <row r="1217" spans="1:38" ht="12.75">
      <c r="A1217" s="89">
        <v>38</v>
      </c>
      <c r="B1217" s="89">
        <v>75</v>
      </c>
      <c r="C1217" s="96">
        <v>0.29499999999999998</v>
      </c>
      <c r="D1217" s="96">
        <v>0.31</v>
      </c>
      <c r="E1217" s="97">
        <v>3.18</v>
      </c>
      <c r="F1217" s="102">
        <f t="shared" si="507"/>
        <v>0.22854291339225305</v>
      </c>
      <c r="G1217" s="89">
        <v>17.75</v>
      </c>
      <c r="H1217" s="103">
        <f t="shared" si="489"/>
        <v>30.333333333333332</v>
      </c>
      <c r="I1217" s="103">
        <f t="shared" si="490"/>
        <v>0</v>
      </c>
      <c r="J1217" s="89" t="s">
        <v>79</v>
      </c>
      <c r="K1217" s="89">
        <v>0</v>
      </c>
      <c r="L1217" s="97">
        <v>3.18</v>
      </c>
      <c r="X1217" s="106">
        <f>L1217*VLOOKUP(J1217,dimension,2,FALSE)*VLOOKUP(J1217,dimension,3,FALSE)*K1217</f>
        <v>0</v>
      </c>
      <c r="Y1217" s="106">
        <f t="shared" si="491"/>
        <v>0</v>
      </c>
      <c r="Z1217" s="106">
        <f t="shared" si="492"/>
        <v>0</v>
      </c>
      <c r="AA1217" s="106">
        <f t="shared" si="493"/>
        <v>0</v>
      </c>
      <c r="AB1217" s="106">
        <f t="shared" si="494"/>
        <v>0</v>
      </c>
      <c r="AC1217" s="106">
        <f t="shared" si="495"/>
        <v>0</v>
      </c>
      <c r="AD1217" s="106">
        <f t="shared" si="496"/>
        <v>0</v>
      </c>
      <c r="AE1217" s="106">
        <f t="shared" si="497"/>
        <v>0</v>
      </c>
      <c r="AF1217" s="172">
        <f t="shared" si="503"/>
        <v>0</v>
      </c>
      <c r="AG1217" s="106">
        <f t="shared" si="498"/>
        <v>0</v>
      </c>
      <c r="AH1217" s="106">
        <f t="shared" si="499"/>
        <v>0</v>
      </c>
      <c r="AI1217" s="106">
        <f t="shared" si="500"/>
        <v>0</v>
      </c>
      <c r="AJ1217" s="106">
        <f t="shared" si="501"/>
        <v>0</v>
      </c>
      <c r="AK1217" s="106">
        <f>L1217*VLOOKUP(J1217,dimension,4,FALSE)*VLOOKUP(J1217,dimension,5,FALSE)*K1217</f>
        <v>0</v>
      </c>
      <c r="AL1217" s="107">
        <f t="shared" si="502"/>
        <v>0</v>
      </c>
    </row>
    <row r="1218" spans="1:38" ht="12.75">
      <c r="A1218" s="89">
        <v>39</v>
      </c>
      <c r="B1218" s="89">
        <v>76</v>
      </c>
      <c r="C1218" s="96">
        <v>0.25</v>
      </c>
      <c r="D1218" s="96">
        <v>0.26</v>
      </c>
      <c r="E1218" s="97">
        <v>2.79</v>
      </c>
      <c r="F1218" s="102">
        <f t="shared" si="507"/>
        <v>0.14248673845402421</v>
      </c>
      <c r="G1218" s="89">
        <v>13</v>
      </c>
      <c r="H1218" s="103">
        <f t="shared" si="489"/>
        <v>24</v>
      </c>
      <c r="I1218" s="103">
        <f t="shared" si="490"/>
        <v>0.65250000000000008</v>
      </c>
      <c r="J1218" s="89" t="s">
        <v>77</v>
      </c>
      <c r="K1218" s="89">
        <v>1</v>
      </c>
      <c r="L1218" s="105">
        <f t="shared" ref="L1218:L1227" si="517">SUM(M1218:V1218)</f>
        <v>2.58</v>
      </c>
      <c r="M1218" s="89">
        <v>1.6</v>
      </c>
      <c r="Q1218" s="89">
        <v>0.26</v>
      </c>
      <c r="V1218" s="89">
        <v>0.72</v>
      </c>
      <c r="X1218" s="106">
        <f t="shared" ref="X1218:X1227" si="518">L1218*VLOOKUP(J1218,dimension,2,FALSE)*VLOOKUP(J1218,dimension,3,FALSE)</f>
        <v>5.9959200000000001E-3</v>
      </c>
      <c r="Y1218" s="106">
        <f t="shared" si="491"/>
        <v>3.0000000000000005E-3</v>
      </c>
      <c r="Z1218" s="106">
        <f t="shared" si="492"/>
        <v>0</v>
      </c>
      <c r="AA1218" s="106">
        <f t="shared" si="493"/>
        <v>0</v>
      </c>
      <c r="AB1218" s="106">
        <f t="shared" si="494"/>
        <v>0</v>
      </c>
      <c r="AC1218" s="106">
        <f t="shared" si="495"/>
        <v>0</v>
      </c>
      <c r="AD1218" s="106">
        <f t="shared" si="496"/>
        <v>1.3499999999999999E-3</v>
      </c>
      <c r="AE1218" s="106">
        <f t="shared" si="497"/>
        <v>0</v>
      </c>
      <c r="AF1218" s="172">
        <f t="shared" si="503"/>
        <v>4.3500000000000006E-3</v>
      </c>
      <c r="AG1218" s="106">
        <f t="shared" si="498"/>
        <v>4.8750000000000003E-4</v>
      </c>
      <c r="AH1218" s="106">
        <f t="shared" si="499"/>
        <v>0</v>
      </c>
      <c r="AI1218" s="106">
        <f t="shared" si="500"/>
        <v>0</v>
      </c>
      <c r="AJ1218" s="106">
        <f t="shared" si="501"/>
        <v>0</v>
      </c>
      <c r="AK1218" s="106">
        <f t="shared" ref="AK1218:AK1227" si="519">L1218*VLOOKUP(J1218,dimension,4,FALSE)*VLOOKUP(J1218,dimension,5,FALSE)</f>
        <v>4.8374999999999998E-3</v>
      </c>
      <c r="AL1218" s="107">
        <f t="shared" si="502"/>
        <v>3.87765</v>
      </c>
    </row>
    <row r="1219" spans="1:38" ht="12.75">
      <c r="A1219" s="89">
        <v>39</v>
      </c>
      <c r="B1219" s="89">
        <v>76</v>
      </c>
      <c r="C1219" s="96">
        <v>0.25</v>
      </c>
      <c r="D1219" s="96">
        <v>0.26</v>
      </c>
      <c r="E1219" s="97">
        <v>2.79</v>
      </c>
      <c r="F1219" s="102">
        <f t="shared" si="507"/>
        <v>0.14248673845402421</v>
      </c>
      <c r="G1219" s="89">
        <v>13</v>
      </c>
      <c r="H1219" s="103">
        <f t="shared" ref="H1219:H1282" si="520">SUM(G1219,loadTime)/60*costMilling</f>
        <v>24</v>
      </c>
      <c r="I1219" s="103">
        <f t="shared" ref="I1219:I1282" si="521">AF1219*KDCost</f>
        <v>0.62718750000000001</v>
      </c>
      <c r="J1219" s="89" t="s">
        <v>77</v>
      </c>
      <c r="K1219" s="89">
        <v>2</v>
      </c>
      <c r="L1219" s="105">
        <f t="shared" si="517"/>
        <v>2.3000000000000003</v>
      </c>
      <c r="M1219" s="89">
        <v>1.59</v>
      </c>
      <c r="Q1219" s="89">
        <v>7.0000000000000007E-2</v>
      </c>
      <c r="V1219" s="89">
        <v>0.64</v>
      </c>
      <c r="X1219" s="106">
        <f t="shared" si="518"/>
        <v>5.3452000000000013E-3</v>
      </c>
      <c r="Y1219" s="106">
        <f t="shared" ref="Y1219:Y1282" si="522">M1219*VLOOKUP($J1219,dimension,4,FALSE)*VLOOKUP($J1219,dimension,5,FALSE)</f>
        <v>2.9812500000000004E-3</v>
      </c>
      <c r="Z1219" s="106">
        <f t="shared" ref="Z1219:Z1282" si="523">N1219*VLOOKUP($J1219,dimension,4,FALSE)*VLOOKUP($J1219,dimension,5,FALSE)</f>
        <v>0</v>
      </c>
      <c r="AA1219" s="106">
        <f t="shared" ref="AA1219:AA1282" si="524">O1219*VLOOKUP($J1219,dimension,4,FALSE)*VLOOKUP($J1219,dimension,5,FALSE)</f>
        <v>0</v>
      </c>
      <c r="AB1219" s="106">
        <f t="shared" ref="AB1219:AB1282" si="525">P1219*VLOOKUP($J1219,dimension,4,FALSE)*VLOOKUP($J1219,dimension,5,FALSE)</f>
        <v>0</v>
      </c>
      <c r="AC1219" s="106">
        <f t="shared" ref="AC1219:AC1282" si="526">U1219*VLOOKUP($J1219,dimension,4,FALSE)*VLOOKUP($J1219,dimension,5,FALSE)</f>
        <v>0</v>
      </c>
      <c r="AD1219" s="106">
        <f t="shared" ref="AD1219:AD1282" si="527">V1219*VLOOKUP($J1219,dimension,4,FALSE)*VLOOKUP($J1219,dimension,5,FALSE)</f>
        <v>1.1999999999999999E-3</v>
      </c>
      <c r="AE1219" s="106">
        <f t="shared" ref="AE1219:AE1282" si="528">IF(J1219="Fillets",K1219*VLOOKUP(J1219,dimension,4,FALSE)*VLOOKUP(J1219,dimension,5,FALSE),0)*L1219</f>
        <v>0</v>
      </c>
      <c r="AF1219" s="172">
        <f t="shared" si="503"/>
        <v>4.1812500000000001E-3</v>
      </c>
      <c r="AG1219" s="106">
        <f t="shared" ref="AG1219:AG1282" si="529">Q1219*VLOOKUP($J1219,dimension,4,FALSE)*VLOOKUP($J1219,dimension,5,FALSE)</f>
        <v>1.3125000000000002E-4</v>
      </c>
      <c r="AH1219" s="106">
        <f t="shared" ref="AH1219:AH1282" si="530">R1219*VLOOKUP($J1219,dimension,4,FALSE)*VLOOKUP($J1219,dimension,5,FALSE)</f>
        <v>0</v>
      </c>
      <c r="AI1219" s="106">
        <f t="shared" ref="AI1219:AI1282" si="531">S1219*VLOOKUP($J1219,dimension,4,FALSE)*VLOOKUP($J1219,dimension,5,FALSE)</f>
        <v>0</v>
      </c>
      <c r="AJ1219" s="106">
        <f t="shared" ref="AJ1219:AJ1282" si="532">T1219*VLOOKUP($J1219,dimension,4,FALSE)*VLOOKUP($J1219,dimension,5,FALSE)</f>
        <v>0</v>
      </c>
      <c r="AK1219" s="106">
        <f t="shared" si="519"/>
        <v>4.3125000000000004E-3</v>
      </c>
      <c r="AL1219" s="107">
        <f t="shared" ref="AL1219:AL1282" si="533">IF(J1219="Fillets",AK1219*priceFillets,IF(J1219="4 x 1",(M1219*priceSelect)+(N1219*priceSelect)+(O1219*priceStandard)+(P1219*priceHigh)+(U1219*priceShortClear)+(V1219*priceLongClear),IF(J1219="3 x 1",(M1219*priceSelect3)+(N1219*priceSelect3)+(O1219*priceStandard3)+(P1219*priceHigh3)+(U1219*priceShortClear3)+(V1219*priceLongClear3),IF(J1219="2 x 2",(M1219*priceSelect2)+(N1219*priceSelect2)+(O1219*priceStandard2)+(P1219*priceHigh2)+(U1219*priceShortClear2)+(V1219*priceLongClear2),IF(J1219="2 x 2",(M1219*priceSelect2)+(N1219*priceSelect2)+(O1219*priceStandard2)+(P1219*priceHigh2)+(U1219*priceShortClear2)+(V1219*priceLongClear2),(M1219*priceSelect6)+(N1219*priceSelect6)+(O1219*priceStandard6)+(P1219*priceHigh6)+(U1219*priceShortClear6)+(V1219*priceLongClear6))))))</f>
        <v>3.7459687500000003</v>
      </c>
    </row>
    <row r="1220" spans="1:38" ht="12.75">
      <c r="A1220" s="89">
        <v>39</v>
      </c>
      <c r="B1220" s="89">
        <v>76</v>
      </c>
      <c r="C1220" s="96">
        <v>0.25</v>
      </c>
      <c r="D1220" s="96">
        <v>0.26</v>
      </c>
      <c r="E1220" s="97">
        <v>2.79</v>
      </c>
      <c r="F1220" s="102">
        <f t="shared" si="507"/>
        <v>0.14248673845402421</v>
      </c>
      <c r="G1220" s="89">
        <v>13</v>
      </c>
      <c r="H1220" s="103">
        <f t="shared" si="520"/>
        <v>24</v>
      </c>
      <c r="I1220" s="103">
        <f t="shared" si="521"/>
        <v>0.69468750000000001</v>
      </c>
      <c r="J1220" s="89" t="s">
        <v>77</v>
      </c>
      <c r="K1220" s="89">
        <v>3</v>
      </c>
      <c r="L1220" s="105">
        <f t="shared" si="517"/>
        <v>2.79</v>
      </c>
      <c r="M1220" s="89">
        <v>2.4700000000000002</v>
      </c>
      <c r="Q1220" s="89">
        <v>0.32</v>
      </c>
      <c r="X1220" s="106">
        <f t="shared" si="518"/>
        <v>6.4839600000000013E-3</v>
      </c>
      <c r="Y1220" s="106">
        <f t="shared" si="522"/>
        <v>4.63125E-3</v>
      </c>
      <c r="Z1220" s="106">
        <f t="shared" si="523"/>
        <v>0</v>
      </c>
      <c r="AA1220" s="106">
        <f t="shared" si="524"/>
        <v>0</v>
      </c>
      <c r="AB1220" s="106">
        <f t="shared" si="525"/>
        <v>0</v>
      </c>
      <c r="AC1220" s="106">
        <f t="shared" si="526"/>
        <v>0</v>
      </c>
      <c r="AD1220" s="106">
        <f t="shared" si="527"/>
        <v>0</v>
      </c>
      <c r="AE1220" s="106">
        <f t="shared" si="528"/>
        <v>0</v>
      </c>
      <c r="AF1220" s="172">
        <f t="shared" ref="AF1220:AF1283" si="534">SUM(Y1220:AE1220)</f>
        <v>4.63125E-3</v>
      </c>
      <c r="AG1220" s="106">
        <f t="shared" si="529"/>
        <v>5.9999999999999995E-4</v>
      </c>
      <c r="AH1220" s="106">
        <f t="shared" si="530"/>
        <v>0</v>
      </c>
      <c r="AI1220" s="106">
        <f t="shared" si="531"/>
        <v>0</v>
      </c>
      <c r="AJ1220" s="106">
        <f t="shared" si="532"/>
        <v>0</v>
      </c>
      <c r="AK1220" s="106">
        <f t="shared" si="519"/>
        <v>5.2312500000000007E-3</v>
      </c>
      <c r="AL1220" s="107">
        <f t="shared" si="533"/>
        <v>4.4043187500000007</v>
      </c>
    </row>
    <row r="1221" spans="1:38" ht="12.75">
      <c r="A1221" s="89">
        <v>39</v>
      </c>
      <c r="B1221" s="89">
        <v>76</v>
      </c>
      <c r="C1221" s="96">
        <v>0.25</v>
      </c>
      <c r="D1221" s="96">
        <v>0.26</v>
      </c>
      <c r="E1221" s="97">
        <v>2.79</v>
      </c>
      <c r="F1221" s="102">
        <f t="shared" si="507"/>
        <v>0.14248673845402421</v>
      </c>
      <c r="G1221" s="89">
        <v>13</v>
      </c>
      <c r="H1221" s="103">
        <f t="shared" si="520"/>
        <v>24</v>
      </c>
      <c r="I1221" s="103">
        <f t="shared" si="521"/>
        <v>0.69468750000000001</v>
      </c>
      <c r="J1221" s="89" t="s">
        <v>77</v>
      </c>
      <c r="K1221" s="89">
        <v>4</v>
      </c>
      <c r="L1221" s="105">
        <f t="shared" si="517"/>
        <v>2.79</v>
      </c>
      <c r="M1221" s="89">
        <v>2.4700000000000002</v>
      </c>
      <c r="Q1221" s="89">
        <v>0.13</v>
      </c>
      <c r="R1221" s="89">
        <v>0.19</v>
      </c>
      <c r="X1221" s="106">
        <f t="shared" si="518"/>
        <v>6.4839600000000013E-3</v>
      </c>
      <c r="Y1221" s="106">
        <f t="shared" si="522"/>
        <v>4.63125E-3</v>
      </c>
      <c r="Z1221" s="106">
        <f t="shared" si="523"/>
        <v>0</v>
      </c>
      <c r="AA1221" s="106">
        <f t="shared" si="524"/>
        <v>0</v>
      </c>
      <c r="AB1221" s="106">
        <f t="shared" si="525"/>
        <v>0</v>
      </c>
      <c r="AC1221" s="106">
        <f t="shared" si="526"/>
        <v>0</v>
      </c>
      <c r="AD1221" s="106">
        <f t="shared" si="527"/>
        <v>0</v>
      </c>
      <c r="AE1221" s="106">
        <f t="shared" si="528"/>
        <v>0</v>
      </c>
      <c r="AF1221" s="172">
        <f t="shared" si="534"/>
        <v>4.63125E-3</v>
      </c>
      <c r="AG1221" s="106">
        <f t="shared" si="529"/>
        <v>2.4375000000000002E-4</v>
      </c>
      <c r="AH1221" s="106">
        <f t="shared" si="530"/>
        <v>3.5625000000000007E-4</v>
      </c>
      <c r="AI1221" s="106">
        <f t="shared" si="531"/>
        <v>0</v>
      </c>
      <c r="AJ1221" s="106">
        <f t="shared" si="532"/>
        <v>0</v>
      </c>
      <c r="AK1221" s="106">
        <f t="shared" si="519"/>
        <v>5.2312500000000007E-3</v>
      </c>
      <c r="AL1221" s="107">
        <f t="shared" si="533"/>
        <v>4.4043187500000007</v>
      </c>
    </row>
    <row r="1222" spans="1:38" ht="12.75">
      <c r="A1222" s="89">
        <v>39</v>
      </c>
      <c r="B1222" s="89">
        <v>76</v>
      </c>
      <c r="C1222" s="96">
        <v>0.25</v>
      </c>
      <c r="D1222" s="96">
        <v>0.26</v>
      </c>
      <c r="E1222" s="97">
        <v>2.79</v>
      </c>
      <c r="F1222" s="102">
        <f t="shared" si="507"/>
        <v>0.14248673845402421</v>
      </c>
      <c r="G1222" s="89">
        <v>13</v>
      </c>
      <c r="H1222" s="103">
        <f t="shared" si="520"/>
        <v>24</v>
      </c>
      <c r="I1222" s="103">
        <f t="shared" si="521"/>
        <v>0.53718749999999993</v>
      </c>
      <c r="J1222" s="89" t="s">
        <v>77</v>
      </c>
      <c r="K1222" s="89">
        <v>5</v>
      </c>
      <c r="L1222" s="105">
        <f t="shared" si="517"/>
        <v>2.73</v>
      </c>
      <c r="M1222" s="89">
        <v>1.91</v>
      </c>
      <c r="Q1222" s="89">
        <v>0.82</v>
      </c>
      <c r="X1222" s="106">
        <f t="shared" si="518"/>
        <v>6.3445200000000011E-3</v>
      </c>
      <c r="Y1222" s="106">
        <f t="shared" si="522"/>
        <v>3.5812499999999998E-3</v>
      </c>
      <c r="Z1222" s="106">
        <f t="shared" si="523"/>
        <v>0</v>
      </c>
      <c r="AA1222" s="106">
        <f t="shared" si="524"/>
        <v>0</v>
      </c>
      <c r="AB1222" s="106">
        <f t="shared" si="525"/>
        <v>0</v>
      </c>
      <c r="AC1222" s="106">
        <f t="shared" si="526"/>
        <v>0</v>
      </c>
      <c r="AD1222" s="106">
        <f t="shared" si="527"/>
        <v>0</v>
      </c>
      <c r="AE1222" s="106">
        <f t="shared" si="528"/>
        <v>0</v>
      </c>
      <c r="AF1222" s="172">
        <f t="shared" si="534"/>
        <v>3.5812499999999998E-3</v>
      </c>
      <c r="AG1222" s="106">
        <f t="shared" si="529"/>
        <v>1.5375E-3</v>
      </c>
      <c r="AH1222" s="106">
        <f t="shared" si="530"/>
        <v>0</v>
      </c>
      <c r="AI1222" s="106">
        <f t="shared" si="531"/>
        <v>0</v>
      </c>
      <c r="AJ1222" s="106">
        <f t="shared" si="532"/>
        <v>0</v>
      </c>
      <c r="AK1222" s="106">
        <f t="shared" si="519"/>
        <v>5.11875E-3</v>
      </c>
      <c r="AL1222" s="107">
        <f t="shared" si="533"/>
        <v>3.40576875</v>
      </c>
    </row>
    <row r="1223" spans="1:38" ht="12.75">
      <c r="A1223" s="89">
        <v>39</v>
      </c>
      <c r="B1223" s="89">
        <v>76</v>
      </c>
      <c r="C1223" s="96">
        <v>0.25</v>
      </c>
      <c r="D1223" s="96">
        <v>0.26</v>
      </c>
      <c r="E1223" s="97">
        <v>2.79</v>
      </c>
      <c r="F1223" s="102">
        <f t="shared" si="507"/>
        <v>0.14248673845402421</v>
      </c>
      <c r="G1223" s="89">
        <v>13</v>
      </c>
      <c r="H1223" s="103">
        <f t="shared" si="520"/>
        <v>24</v>
      </c>
      <c r="I1223" s="103">
        <f t="shared" si="521"/>
        <v>0.70312500000000011</v>
      </c>
      <c r="J1223" s="89" t="s">
        <v>77</v>
      </c>
      <c r="K1223" s="89">
        <v>6</v>
      </c>
      <c r="L1223" s="105">
        <f t="shared" si="517"/>
        <v>2.79</v>
      </c>
      <c r="M1223" s="89">
        <v>1.57</v>
      </c>
      <c r="N1223" s="89">
        <v>0.93</v>
      </c>
      <c r="Q1223" s="89">
        <v>0.14000000000000001</v>
      </c>
      <c r="R1223" s="89">
        <v>0.15</v>
      </c>
      <c r="X1223" s="106">
        <f t="shared" si="518"/>
        <v>6.4839600000000013E-3</v>
      </c>
      <c r="Y1223" s="106">
        <f t="shared" si="522"/>
        <v>2.9437500000000006E-3</v>
      </c>
      <c r="Z1223" s="106">
        <f t="shared" si="523"/>
        <v>1.7437500000000003E-3</v>
      </c>
      <c r="AA1223" s="106">
        <f t="shared" si="524"/>
        <v>0</v>
      </c>
      <c r="AB1223" s="106">
        <f t="shared" si="525"/>
        <v>0</v>
      </c>
      <c r="AC1223" s="106">
        <f t="shared" si="526"/>
        <v>0</v>
      </c>
      <c r="AD1223" s="106">
        <f t="shared" si="527"/>
        <v>0</v>
      </c>
      <c r="AE1223" s="106">
        <f t="shared" si="528"/>
        <v>0</v>
      </c>
      <c r="AF1223" s="172">
        <f t="shared" si="534"/>
        <v>4.6875000000000007E-3</v>
      </c>
      <c r="AG1223" s="106">
        <f t="shared" si="529"/>
        <v>2.6250000000000004E-4</v>
      </c>
      <c r="AH1223" s="106">
        <f t="shared" si="530"/>
        <v>2.8124999999999998E-4</v>
      </c>
      <c r="AI1223" s="106">
        <f t="shared" si="531"/>
        <v>0</v>
      </c>
      <c r="AJ1223" s="106">
        <f t="shared" si="532"/>
        <v>0</v>
      </c>
      <c r="AK1223" s="106">
        <f t="shared" si="519"/>
        <v>5.2312500000000007E-3</v>
      </c>
      <c r="AL1223" s="107">
        <f t="shared" si="533"/>
        <v>4.4578125000000002</v>
      </c>
    </row>
    <row r="1224" spans="1:38" ht="12.75">
      <c r="A1224" s="89">
        <v>39</v>
      </c>
      <c r="B1224" s="89">
        <v>76</v>
      </c>
      <c r="C1224" s="96">
        <v>0.25</v>
      </c>
      <c r="D1224" s="96">
        <v>0.26</v>
      </c>
      <c r="E1224" s="97">
        <v>2.79</v>
      </c>
      <c r="F1224" s="102">
        <f t="shared" si="507"/>
        <v>0.14248673845402421</v>
      </c>
      <c r="G1224" s="89">
        <v>13</v>
      </c>
      <c r="H1224" s="103">
        <f t="shared" si="520"/>
        <v>24</v>
      </c>
      <c r="I1224" s="103">
        <f t="shared" si="521"/>
        <v>1.0462500000000001</v>
      </c>
      <c r="J1224" s="89" t="s">
        <v>78</v>
      </c>
      <c r="K1224" s="89">
        <v>1</v>
      </c>
      <c r="L1224" s="105">
        <f t="shared" si="517"/>
        <v>2.79</v>
      </c>
      <c r="P1224" s="89">
        <v>2.79</v>
      </c>
      <c r="X1224" s="106">
        <f t="shared" si="518"/>
        <v>7.8343199999999988E-3</v>
      </c>
      <c r="Y1224" s="106">
        <f t="shared" si="522"/>
        <v>0</v>
      </c>
      <c r="Z1224" s="106">
        <f t="shared" si="523"/>
        <v>0</v>
      </c>
      <c r="AA1224" s="106">
        <f t="shared" si="524"/>
        <v>0</v>
      </c>
      <c r="AB1224" s="106">
        <f t="shared" si="525"/>
        <v>6.9750000000000012E-3</v>
      </c>
      <c r="AC1224" s="106">
        <f t="shared" si="526"/>
        <v>0</v>
      </c>
      <c r="AD1224" s="106">
        <f t="shared" si="527"/>
        <v>0</v>
      </c>
      <c r="AE1224" s="106">
        <f t="shared" si="528"/>
        <v>0</v>
      </c>
      <c r="AF1224" s="172">
        <f t="shared" si="534"/>
        <v>6.9750000000000012E-3</v>
      </c>
      <c r="AG1224" s="106">
        <f t="shared" si="529"/>
        <v>0</v>
      </c>
      <c r="AH1224" s="106">
        <f t="shared" si="530"/>
        <v>0</v>
      </c>
      <c r="AI1224" s="106">
        <f t="shared" si="531"/>
        <v>0</v>
      </c>
      <c r="AJ1224" s="106">
        <f t="shared" si="532"/>
        <v>0</v>
      </c>
      <c r="AK1224" s="106">
        <f t="shared" si="519"/>
        <v>6.9750000000000012E-3</v>
      </c>
      <c r="AL1224" s="107">
        <f t="shared" si="533"/>
        <v>5.7125249999999994</v>
      </c>
    </row>
    <row r="1225" spans="1:38" ht="12.75">
      <c r="A1225" s="89">
        <v>39</v>
      </c>
      <c r="B1225" s="89">
        <v>76</v>
      </c>
      <c r="C1225" s="96">
        <v>0.25</v>
      </c>
      <c r="D1225" s="96">
        <v>0.26</v>
      </c>
      <c r="E1225" s="97">
        <v>2.79</v>
      </c>
      <c r="F1225" s="102">
        <f t="shared" si="507"/>
        <v>0.14248673845402421</v>
      </c>
      <c r="G1225" s="89">
        <v>13</v>
      </c>
      <c r="H1225" s="103">
        <f t="shared" si="520"/>
        <v>24</v>
      </c>
      <c r="I1225" s="103">
        <f t="shared" si="521"/>
        <v>1.0462500000000001</v>
      </c>
      <c r="J1225" s="89" t="s">
        <v>78</v>
      </c>
      <c r="K1225" s="89">
        <v>2</v>
      </c>
      <c r="L1225" s="105">
        <f t="shared" si="517"/>
        <v>2.79</v>
      </c>
      <c r="O1225" s="89">
        <v>2.79</v>
      </c>
      <c r="X1225" s="106">
        <f t="shared" si="518"/>
        <v>7.8343199999999988E-3</v>
      </c>
      <c r="Y1225" s="106">
        <f t="shared" si="522"/>
        <v>0</v>
      </c>
      <c r="Z1225" s="106">
        <f t="shared" si="523"/>
        <v>0</v>
      </c>
      <c r="AA1225" s="106">
        <f t="shared" si="524"/>
        <v>6.9750000000000012E-3</v>
      </c>
      <c r="AB1225" s="106">
        <f t="shared" si="525"/>
        <v>0</v>
      </c>
      <c r="AC1225" s="106">
        <f t="shared" si="526"/>
        <v>0</v>
      </c>
      <c r="AD1225" s="106">
        <f t="shared" si="527"/>
        <v>0</v>
      </c>
      <c r="AE1225" s="106">
        <f t="shared" si="528"/>
        <v>0</v>
      </c>
      <c r="AF1225" s="172">
        <f t="shared" si="534"/>
        <v>6.9750000000000012E-3</v>
      </c>
      <c r="AG1225" s="106">
        <f t="shared" si="529"/>
        <v>0</v>
      </c>
      <c r="AH1225" s="106">
        <f t="shared" si="530"/>
        <v>0</v>
      </c>
      <c r="AI1225" s="106">
        <f t="shared" si="531"/>
        <v>0</v>
      </c>
      <c r="AJ1225" s="106">
        <f t="shared" si="532"/>
        <v>0</v>
      </c>
      <c r="AK1225" s="106">
        <f t="shared" si="519"/>
        <v>6.9750000000000012E-3</v>
      </c>
      <c r="AL1225" s="107">
        <f t="shared" si="533"/>
        <v>5.9636250000000004</v>
      </c>
    </row>
    <row r="1226" spans="1:38" ht="12.75">
      <c r="A1226" s="89">
        <v>39</v>
      </c>
      <c r="B1226" s="89">
        <v>76</v>
      </c>
      <c r="C1226" s="96">
        <v>0.25</v>
      </c>
      <c r="D1226" s="96">
        <v>0.26</v>
      </c>
      <c r="E1226" s="97">
        <v>2.79</v>
      </c>
      <c r="F1226" s="102">
        <f t="shared" si="507"/>
        <v>0.14248673845402421</v>
      </c>
      <c r="G1226" s="89">
        <v>13</v>
      </c>
      <c r="H1226" s="103">
        <f t="shared" si="520"/>
        <v>24</v>
      </c>
      <c r="I1226" s="103">
        <f t="shared" si="521"/>
        <v>0.89625000000000021</v>
      </c>
      <c r="J1226" s="89" t="s">
        <v>78</v>
      </c>
      <c r="K1226" s="89">
        <v>3</v>
      </c>
      <c r="L1226" s="105">
        <f t="shared" si="517"/>
        <v>2.69</v>
      </c>
      <c r="M1226" s="89">
        <v>2.39</v>
      </c>
      <c r="Q1226" s="89">
        <v>0.3</v>
      </c>
      <c r="X1226" s="106">
        <f t="shared" si="518"/>
        <v>7.5535200000000002E-3</v>
      </c>
      <c r="Y1226" s="106">
        <f t="shared" si="522"/>
        <v>5.9750000000000011E-3</v>
      </c>
      <c r="Z1226" s="106">
        <f t="shared" si="523"/>
        <v>0</v>
      </c>
      <c r="AA1226" s="106">
        <f t="shared" si="524"/>
        <v>0</v>
      </c>
      <c r="AB1226" s="106">
        <f t="shared" si="525"/>
        <v>0</v>
      </c>
      <c r="AC1226" s="106">
        <f t="shared" si="526"/>
        <v>0</v>
      </c>
      <c r="AD1226" s="106">
        <f t="shared" si="527"/>
        <v>0</v>
      </c>
      <c r="AE1226" s="106">
        <f t="shared" si="528"/>
        <v>0</v>
      </c>
      <c r="AF1226" s="172">
        <f t="shared" si="534"/>
        <v>5.9750000000000011E-3</v>
      </c>
      <c r="AG1226" s="106">
        <f t="shared" si="529"/>
        <v>7.5000000000000002E-4</v>
      </c>
      <c r="AH1226" s="106">
        <f t="shared" si="530"/>
        <v>0</v>
      </c>
      <c r="AI1226" s="106">
        <f t="shared" si="531"/>
        <v>0</v>
      </c>
      <c r="AJ1226" s="106">
        <f t="shared" si="532"/>
        <v>0</v>
      </c>
      <c r="AK1226" s="106">
        <f t="shared" si="519"/>
        <v>6.7250000000000009E-3</v>
      </c>
      <c r="AL1226" s="107">
        <f t="shared" si="533"/>
        <v>5.7539249999999997</v>
      </c>
    </row>
    <row r="1227" spans="1:38" ht="12.75">
      <c r="A1227" s="89">
        <v>39</v>
      </c>
      <c r="B1227" s="89">
        <v>76</v>
      </c>
      <c r="C1227" s="96">
        <v>0.25</v>
      </c>
      <c r="D1227" s="96">
        <v>0.26</v>
      </c>
      <c r="E1227" s="97">
        <v>2.79</v>
      </c>
      <c r="F1227" s="102">
        <f t="shared" si="507"/>
        <v>0.14248673845402421</v>
      </c>
      <c r="G1227" s="89">
        <v>13</v>
      </c>
      <c r="H1227" s="103">
        <f t="shared" si="520"/>
        <v>24</v>
      </c>
      <c r="I1227" s="103">
        <f t="shared" si="521"/>
        <v>1.0462500000000001</v>
      </c>
      <c r="J1227" s="89" t="s">
        <v>78</v>
      </c>
      <c r="K1227" s="89">
        <v>4</v>
      </c>
      <c r="L1227" s="105">
        <f t="shared" si="517"/>
        <v>2.79</v>
      </c>
      <c r="O1227" s="89">
        <v>2.79</v>
      </c>
      <c r="X1227" s="106">
        <f t="shared" si="518"/>
        <v>7.8343199999999988E-3</v>
      </c>
      <c r="Y1227" s="106">
        <f t="shared" si="522"/>
        <v>0</v>
      </c>
      <c r="Z1227" s="106">
        <f t="shared" si="523"/>
        <v>0</v>
      </c>
      <c r="AA1227" s="106">
        <f t="shared" si="524"/>
        <v>6.9750000000000012E-3</v>
      </c>
      <c r="AB1227" s="106">
        <f t="shared" si="525"/>
        <v>0</v>
      </c>
      <c r="AC1227" s="106">
        <f t="shared" si="526"/>
        <v>0</v>
      </c>
      <c r="AD1227" s="106">
        <f t="shared" si="527"/>
        <v>0</v>
      </c>
      <c r="AE1227" s="106">
        <f t="shared" si="528"/>
        <v>0</v>
      </c>
      <c r="AF1227" s="172">
        <f t="shared" si="534"/>
        <v>6.9750000000000012E-3</v>
      </c>
      <c r="AG1227" s="106">
        <f t="shared" si="529"/>
        <v>0</v>
      </c>
      <c r="AH1227" s="106">
        <f t="shared" si="530"/>
        <v>0</v>
      </c>
      <c r="AI1227" s="106">
        <f t="shared" si="531"/>
        <v>0</v>
      </c>
      <c r="AJ1227" s="106">
        <f t="shared" si="532"/>
        <v>0</v>
      </c>
      <c r="AK1227" s="106">
        <f t="shared" si="519"/>
        <v>6.9750000000000012E-3</v>
      </c>
      <c r="AL1227" s="107">
        <f t="shared" si="533"/>
        <v>5.9636250000000004</v>
      </c>
    </row>
    <row r="1228" spans="1:38" ht="12.75">
      <c r="A1228" s="89">
        <v>39</v>
      </c>
      <c r="B1228" s="89">
        <v>76</v>
      </c>
      <c r="C1228" s="96">
        <v>0.25</v>
      </c>
      <c r="D1228" s="96">
        <v>0.26</v>
      </c>
      <c r="E1228" s="97">
        <v>2.79</v>
      </c>
      <c r="F1228" s="102">
        <f t="shared" si="507"/>
        <v>0.14248673845402421</v>
      </c>
      <c r="G1228" s="89">
        <v>13</v>
      </c>
      <c r="H1228" s="103">
        <f t="shared" si="520"/>
        <v>24</v>
      </c>
      <c r="I1228" s="103">
        <f t="shared" si="521"/>
        <v>0</v>
      </c>
      <c r="J1228" s="89" t="s">
        <v>79</v>
      </c>
      <c r="K1228" s="89">
        <v>0</v>
      </c>
      <c r="L1228" s="97">
        <v>2.79</v>
      </c>
      <c r="X1228" s="106">
        <f>L1228*VLOOKUP(J1228,dimension,2,FALSE)*VLOOKUP(J1228,dimension,3,FALSE)*K1228</f>
        <v>0</v>
      </c>
      <c r="Y1228" s="106">
        <f t="shared" si="522"/>
        <v>0</v>
      </c>
      <c r="Z1228" s="106">
        <f t="shared" si="523"/>
        <v>0</v>
      </c>
      <c r="AA1228" s="106">
        <f t="shared" si="524"/>
        <v>0</v>
      </c>
      <c r="AB1228" s="106">
        <f t="shared" si="525"/>
        <v>0</v>
      </c>
      <c r="AC1228" s="106">
        <f t="shared" si="526"/>
        <v>0</v>
      </c>
      <c r="AD1228" s="106">
        <f t="shared" si="527"/>
        <v>0</v>
      </c>
      <c r="AE1228" s="106">
        <f t="shared" si="528"/>
        <v>0</v>
      </c>
      <c r="AF1228" s="172">
        <f t="shared" si="534"/>
        <v>0</v>
      </c>
      <c r="AG1228" s="106">
        <f t="shared" si="529"/>
        <v>0</v>
      </c>
      <c r="AH1228" s="106">
        <f t="shared" si="530"/>
        <v>0</v>
      </c>
      <c r="AI1228" s="106">
        <f t="shared" si="531"/>
        <v>0</v>
      </c>
      <c r="AJ1228" s="106">
        <f t="shared" si="532"/>
        <v>0</v>
      </c>
      <c r="AK1228" s="106">
        <f>L1228*VLOOKUP(J1228,dimension,4,FALSE)*VLOOKUP(J1228,dimension,5,FALSE)*K1228</f>
        <v>0</v>
      </c>
      <c r="AL1228" s="107">
        <f t="shared" si="533"/>
        <v>0</v>
      </c>
    </row>
    <row r="1229" spans="1:38" ht="12.75">
      <c r="A1229" s="89">
        <v>39</v>
      </c>
      <c r="B1229" s="89">
        <v>77</v>
      </c>
      <c r="C1229" s="96">
        <v>0.26</v>
      </c>
      <c r="D1229" s="96">
        <v>0.28000000000000003</v>
      </c>
      <c r="E1229" s="97">
        <v>2.8</v>
      </c>
      <c r="F1229" s="102">
        <f t="shared" si="507"/>
        <v>0.16031547311268715</v>
      </c>
      <c r="G1229" s="89">
        <v>16</v>
      </c>
      <c r="H1229" s="103">
        <f t="shared" si="520"/>
        <v>28</v>
      </c>
      <c r="I1229" s="103">
        <f t="shared" si="521"/>
        <v>1.0499999999999998</v>
      </c>
      <c r="J1229" s="89" t="s">
        <v>74</v>
      </c>
      <c r="K1229" s="89">
        <v>1</v>
      </c>
      <c r="L1229" s="105">
        <f t="shared" ref="L1229:L1240" si="535">SUM(M1229:V1229)</f>
        <v>2.8</v>
      </c>
      <c r="P1229" s="89">
        <v>2.8</v>
      </c>
      <c r="X1229" s="106">
        <f t="shared" ref="X1229:X1240" si="536">L1229*VLOOKUP(J1229,dimension,2,FALSE)*VLOOKUP(J1229,dimension,3,FALSE)</f>
        <v>8.6239999999999997E-3</v>
      </c>
      <c r="Y1229" s="106">
        <f t="shared" si="522"/>
        <v>0</v>
      </c>
      <c r="Z1229" s="106">
        <f t="shared" si="523"/>
        <v>0</v>
      </c>
      <c r="AA1229" s="106">
        <f t="shared" si="524"/>
        <v>0</v>
      </c>
      <c r="AB1229" s="106">
        <f t="shared" si="525"/>
        <v>6.9999999999999993E-3</v>
      </c>
      <c r="AC1229" s="106">
        <f t="shared" si="526"/>
        <v>0</v>
      </c>
      <c r="AD1229" s="106">
        <f t="shared" si="527"/>
        <v>0</v>
      </c>
      <c r="AE1229" s="106">
        <f t="shared" si="528"/>
        <v>0</v>
      </c>
      <c r="AF1229" s="172">
        <f t="shared" si="534"/>
        <v>6.9999999999999993E-3</v>
      </c>
      <c r="AG1229" s="106">
        <f t="shared" si="529"/>
        <v>0</v>
      </c>
      <c r="AH1229" s="106">
        <f t="shared" si="530"/>
        <v>0</v>
      </c>
      <c r="AI1229" s="106">
        <f t="shared" si="531"/>
        <v>0</v>
      </c>
      <c r="AJ1229" s="106">
        <f t="shared" si="532"/>
        <v>0</v>
      </c>
      <c r="AK1229" s="106">
        <f t="shared" ref="AK1229:AK1240" si="537">L1229*VLOOKUP(J1229,dimension,4,FALSE)*VLOOKUP(J1229,dimension,5,FALSE)</f>
        <v>6.9999999999999993E-3</v>
      </c>
      <c r="AL1229" s="107">
        <f t="shared" si="533"/>
        <v>5.7329999999999997</v>
      </c>
    </row>
    <row r="1230" spans="1:38" ht="12.75">
      <c r="A1230" s="89">
        <v>39</v>
      </c>
      <c r="B1230" s="89">
        <v>77</v>
      </c>
      <c r="C1230" s="96">
        <v>0.26</v>
      </c>
      <c r="D1230" s="96">
        <v>0.28000000000000003</v>
      </c>
      <c r="E1230" s="97">
        <v>2.8</v>
      </c>
      <c r="F1230" s="102">
        <f t="shared" si="507"/>
        <v>0.16031547311268715</v>
      </c>
      <c r="G1230" s="89">
        <v>16</v>
      </c>
      <c r="H1230" s="103">
        <f t="shared" si="520"/>
        <v>28</v>
      </c>
      <c r="I1230" s="103">
        <f t="shared" si="521"/>
        <v>0.74250000000000005</v>
      </c>
      <c r="J1230" s="89" t="s">
        <v>77</v>
      </c>
      <c r="K1230" s="89">
        <v>1</v>
      </c>
      <c r="L1230" s="105">
        <f t="shared" si="535"/>
        <v>2.8000000000000003</v>
      </c>
      <c r="M1230" s="89">
        <v>2.64</v>
      </c>
      <c r="Q1230" s="89">
        <v>0.16</v>
      </c>
      <c r="X1230" s="106">
        <f t="shared" si="536"/>
        <v>6.5072000000000012E-3</v>
      </c>
      <c r="Y1230" s="106">
        <f t="shared" si="522"/>
        <v>4.9500000000000004E-3</v>
      </c>
      <c r="Z1230" s="106">
        <f t="shared" si="523"/>
        <v>0</v>
      </c>
      <c r="AA1230" s="106">
        <f t="shared" si="524"/>
        <v>0</v>
      </c>
      <c r="AB1230" s="106">
        <f t="shared" si="525"/>
        <v>0</v>
      </c>
      <c r="AC1230" s="106">
        <f t="shared" si="526"/>
        <v>0</v>
      </c>
      <c r="AD1230" s="106">
        <f t="shared" si="527"/>
        <v>0</v>
      </c>
      <c r="AE1230" s="106">
        <f t="shared" si="528"/>
        <v>0</v>
      </c>
      <c r="AF1230" s="172">
        <f t="shared" si="534"/>
        <v>4.9500000000000004E-3</v>
      </c>
      <c r="AG1230" s="106">
        <f t="shared" si="529"/>
        <v>2.9999999999999997E-4</v>
      </c>
      <c r="AH1230" s="106">
        <f t="shared" si="530"/>
        <v>0</v>
      </c>
      <c r="AI1230" s="106">
        <f t="shared" si="531"/>
        <v>0</v>
      </c>
      <c r="AJ1230" s="106">
        <f t="shared" si="532"/>
        <v>0</v>
      </c>
      <c r="AK1230" s="106">
        <f t="shared" si="537"/>
        <v>5.2500000000000003E-3</v>
      </c>
      <c r="AL1230" s="107">
        <f t="shared" si="533"/>
        <v>4.7074500000000006</v>
      </c>
    </row>
    <row r="1231" spans="1:38" ht="12.75">
      <c r="A1231" s="89">
        <v>39</v>
      </c>
      <c r="B1231" s="89">
        <v>77</v>
      </c>
      <c r="C1231" s="96">
        <v>0.26</v>
      </c>
      <c r="D1231" s="96">
        <v>0.28000000000000003</v>
      </c>
      <c r="E1231" s="97">
        <v>2.8</v>
      </c>
      <c r="F1231" s="102">
        <f t="shared" si="507"/>
        <v>0.16031547311268715</v>
      </c>
      <c r="G1231" s="89">
        <v>16</v>
      </c>
      <c r="H1231" s="103">
        <f t="shared" si="520"/>
        <v>28</v>
      </c>
      <c r="I1231" s="103">
        <f t="shared" si="521"/>
        <v>0.5596875</v>
      </c>
      <c r="J1231" s="89" t="s">
        <v>77</v>
      </c>
      <c r="K1231" s="89">
        <v>2</v>
      </c>
      <c r="L1231" s="105">
        <f t="shared" si="535"/>
        <v>2.7</v>
      </c>
      <c r="M1231" s="89">
        <v>1.24</v>
      </c>
      <c r="Q1231" s="89">
        <v>0.71</v>
      </c>
      <c r="V1231" s="89">
        <v>0.75</v>
      </c>
      <c r="X1231" s="106">
        <f t="shared" si="536"/>
        <v>6.2748000000000005E-3</v>
      </c>
      <c r="Y1231" s="106">
        <f t="shared" si="522"/>
        <v>2.3249999999999998E-3</v>
      </c>
      <c r="Z1231" s="106">
        <f t="shared" si="523"/>
        <v>0</v>
      </c>
      <c r="AA1231" s="106">
        <f t="shared" si="524"/>
        <v>0</v>
      </c>
      <c r="AB1231" s="106">
        <f t="shared" si="525"/>
        <v>0</v>
      </c>
      <c r="AC1231" s="106">
        <f t="shared" si="526"/>
        <v>0</v>
      </c>
      <c r="AD1231" s="106">
        <f t="shared" si="527"/>
        <v>1.4062500000000002E-3</v>
      </c>
      <c r="AE1231" s="106">
        <f t="shared" si="528"/>
        <v>0</v>
      </c>
      <c r="AF1231" s="172">
        <f t="shared" si="534"/>
        <v>3.7312500000000002E-3</v>
      </c>
      <c r="AG1231" s="106">
        <f t="shared" si="529"/>
        <v>1.3312499999999998E-3</v>
      </c>
      <c r="AH1231" s="106">
        <f t="shared" si="530"/>
        <v>0</v>
      </c>
      <c r="AI1231" s="106">
        <f t="shared" si="531"/>
        <v>0</v>
      </c>
      <c r="AJ1231" s="106">
        <f t="shared" si="532"/>
        <v>0</v>
      </c>
      <c r="AK1231" s="106">
        <f t="shared" si="537"/>
        <v>5.0625000000000002E-3</v>
      </c>
      <c r="AL1231" s="107">
        <f t="shared" si="533"/>
        <v>3.2784187500000002</v>
      </c>
    </row>
    <row r="1232" spans="1:38" ht="12.75">
      <c r="A1232" s="89">
        <v>39</v>
      </c>
      <c r="B1232" s="89">
        <v>77</v>
      </c>
      <c r="C1232" s="96">
        <v>0.26</v>
      </c>
      <c r="D1232" s="96">
        <v>0.28000000000000003</v>
      </c>
      <c r="E1232" s="97">
        <v>2.8</v>
      </c>
      <c r="F1232" s="102">
        <f t="shared" si="507"/>
        <v>0.16031547311268715</v>
      </c>
      <c r="G1232" s="89">
        <v>16</v>
      </c>
      <c r="H1232" s="103">
        <f t="shared" si="520"/>
        <v>28</v>
      </c>
      <c r="I1232" s="103">
        <f t="shared" si="521"/>
        <v>0.66937500000000005</v>
      </c>
      <c r="J1232" s="89" t="s">
        <v>77</v>
      </c>
      <c r="K1232" s="89">
        <v>3</v>
      </c>
      <c r="L1232" s="105">
        <f t="shared" si="535"/>
        <v>2.8000000000000003</v>
      </c>
      <c r="M1232" s="89">
        <v>1.78</v>
      </c>
      <c r="Q1232" s="89">
        <v>0.42</v>
      </c>
      <c r="V1232" s="89">
        <v>0.6</v>
      </c>
      <c r="X1232" s="106">
        <f t="shared" si="536"/>
        <v>6.5072000000000012E-3</v>
      </c>
      <c r="Y1232" s="106">
        <f t="shared" si="522"/>
        <v>3.3375000000000002E-3</v>
      </c>
      <c r="Z1232" s="106">
        <f t="shared" si="523"/>
        <v>0</v>
      </c>
      <c r="AA1232" s="106">
        <f t="shared" si="524"/>
        <v>0</v>
      </c>
      <c r="AB1232" s="106">
        <f t="shared" si="525"/>
        <v>0</v>
      </c>
      <c r="AC1232" s="106">
        <f t="shared" si="526"/>
        <v>0</v>
      </c>
      <c r="AD1232" s="106">
        <f t="shared" si="527"/>
        <v>1.1249999999999999E-3</v>
      </c>
      <c r="AE1232" s="106">
        <f t="shared" si="528"/>
        <v>0</v>
      </c>
      <c r="AF1232" s="172">
        <f t="shared" si="534"/>
        <v>4.4625000000000003E-3</v>
      </c>
      <c r="AG1232" s="106">
        <f t="shared" si="529"/>
        <v>7.8750000000000001E-4</v>
      </c>
      <c r="AH1232" s="106">
        <f t="shared" si="530"/>
        <v>0</v>
      </c>
      <c r="AI1232" s="106">
        <f t="shared" si="531"/>
        <v>0</v>
      </c>
      <c r="AJ1232" s="106">
        <f t="shared" si="532"/>
        <v>0</v>
      </c>
      <c r="AK1232" s="106">
        <f t="shared" si="537"/>
        <v>5.2500000000000003E-3</v>
      </c>
      <c r="AL1232" s="107">
        <f t="shared" si="533"/>
        <v>4.0278375000000004</v>
      </c>
    </row>
    <row r="1233" spans="1:38" ht="12.75">
      <c r="A1233" s="89">
        <v>39</v>
      </c>
      <c r="B1233" s="89">
        <v>77</v>
      </c>
      <c r="C1233" s="96">
        <v>0.26</v>
      </c>
      <c r="D1233" s="96">
        <v>0.28000000000000003</v>
      </c>
      <c r="E1233" s="97">
        <v>2.8</v>
      </c>
      <c r="F1233" s="102">
        <f t="shared" si="507"/>
        <v>0.16031547311268715</v>
      </c>
      <c r="G1233" s="89">
        <v>16</v>
      </c>
      <c r="H1233" s="103">
        <f t="shared" si="520"/>
        <v>28</v>
      </c>
      <c r="I1233" s="103">
        <f t="shared" si="521"/>
        <v>0.71718749999999998</v>
      </c>
      <c r="J1233" s="89" t="s">
        <v>77</v>
      </c>
      <c r="K1233" s="89">
        <v>4</v>
      </c>
      <c r="L1233" s="105">
        <f t="shared" si="535"/>
        <v>2.8</v>
      </c>
      <c r="O1233" s="89">
        <v>1.43</v>
      </c>
      <c r="P1233" s="89">
        <v>1.1200000000000001</v>
      </c>
      <c r="Q1233" s="89">
        <v>0.09</v>
      </c>
      <c r="R1233" s="89">
        <v>0.16</v>
      </c>
      <c r="X1233" s="106">
        <f t="shared" si="536"/>
        <v>6.5072000000000003E-3</v>
      </c>
      <c r="Y1233" s="106">
        <f t="shared" si="522"/>
        <v>0</v>
      </c>
      <c r="Z1233" s="106">
        <f t="shared" si="523"/>
        <v>0</v>
      </c>
      <c r="AA1233" s="106">
        <f t="shared" si="524"/>
        <v>2.6812499999999996E-3</v>
      </c>
      <c r="AB1233" s="106">
        <f t="shared" si="525"/>
        <v>2.1000000000000003E-3</v>
      </c>
      <c r="AC1233" s="106">
        <f t="shared" si="526"/>
        <v>0</v>
      </c>
      <c r="AD1233" s="106">
        <f t="shared" si="527"/>
        <v>0</v>
      </c>
      <c r="AE1233" s="106">
        <f t="shared" si="528"/>
        <v>0</v>
      </c>
      <c r="AF1233" s="172">
        <f t="shared" si="534"/>
        <v>4.7812499999999999E-3</v>
      </c>
      <c r="AG1233" s="106">
        <f t="shared" si="529"/>
        <v>1.6874999999999998E-4</v>
      </c>
      <c r="AH1233" s="106">
        <f t="shared" si="530"/>
        <v>2.9999999999999997E-4</v>
      </c>
      <c r="AI1233" s="106">
        <f t="shared" si="531"/>
        <v>0</v>
      </c>
      <c r="AJ1233" s="106">
        <f t="shared" si="532"/>
        <v>0</v>
      </c>
      <c r="AK1233" s="106">
        <f t="shared" si="537"/>
        <v>5.2499999999999995E-3</v>
      </c>
      <c r="AL1233" s="107">
        <f t="shared" si="533"/>
        <v>3.9871687500000004</v>
      </c>
    </row>
    <row r="1234" spans="1:38" ht="12.75">
      <c r="A1234" s="89">
        <v>39</v>
      </c>
      <c r="B1234" s="89">
        <v>77</v>
      </c>
      <c r="C1234" s="96">
        <v>0.26</v>
      </c>
      <c r="D1234" s="96">
        <v>0.28000000000000003</v>
      </c>
      <c r="E1234" s="97">
        <v>2.8</v>
      </c>
      <c r="F1234" s="102">
        <f t="shared" si="507"/>
        <v>0.16031547311268715</v>
      </c>
      <c r="G1234" s="89">
        <v>16</v>
      </c>
      <c r="H1234" s="103">
        <f t="shared" si="520"/>
        <v>28</v>
      </c>
      <c r="I1234" s="103">
        <f t="shared" si="521"/>
        <v>0.75656250000000003</v>
      </c>
      <c r="J1234" s="89" t="s">
        <v>77</v>
      </c>
      <c r="K1234" s="89">
        <v>5</v>
      </c>
      <c r="L1234" s="105">
        <f t="shared" si="535"/>
        <v>2.8</v>
      </c>
      <c r="O1234" s="89">
        <v>2.69</v>
      </c>
      <c r="R1234" s="89">
        <v>0.11</v>
      </c>
      <c r="X1234" s="106">
        <f t="shared" si="536"/>
        <v>6.5072000000000003E-3</v>
      </c>
      <c r="Y1234" s="106">
        <f t="shared" si="522"/>
        <v>0</v>
      </c>
      <c r="Z1234" s="106">
        <f t="shared" si="523"/>
        <v>0</v>
      </c>
      <c r="AA1234" s="106">
        <f t="shared" si="524"/>
        <v>5.0437500000000005E-3</v>
      </c>
      <c r="AB1234" s="106">
        <f t="shared" si="525"/>
        <v>0</v>
      </c>
      <c r="AC1234" s="106">
        <f t="shared" si="526"/>
        <v>0</v>
      </c>
      <c r="AD1234" s="106">
        <f t="shared" si="527"/>
        <v>0</v>
      </c>
      <c r="AE1234" s="106">
        <f t="shared" si="528"/>
        <v>0</v>
      </c>
      <c r="AF1234" s="172">
        <f t="shared" si="534"/>
        <v>5.0437500000000005E-3</v>
      </c>
      <c r="AG1234" s="106">
        <f t="shared" si="529"/>
        <v>0</v>
      </c>
      <c r="AH1234" s="106">
        <f t="shared" si="530"/>
        <v>2.0625000000000003E-4</v>
      </c>
      <c r="AI1234" s="106">
        <f t="shared" si="531"/>
        <v>0</v>
      </c>
      <c r="AJ1234" s="106">
        <f t="shared" si="532"/>
        <v>0</v>
      </c>
      <c r="AK1234" s="106">
        <f t="shared" si="537"/>
        <v>5.2499999999999995E-3</v>
      </c>
      <c r="AL1234" s="107">
        <f t="shared" si="533"/>
        <v>4.3124062500000004</v>
      </c>
    </row>
    <row r="1235" spans="1:38" ht="12.75">
      <c r="A1235" s="89">
        <v>39</v>
      </c>
      <c r="B1235" s="89">
        <v>77</v>
      </c>
      <c r="C1235" s="96">
        <v>0.26</v>
      </c>
      <c r="D1235" s="96">
        <v>0.28000000000000003</v>
      </c>
      <c r="E1235" s="97">
        <v>2.8</v>
      </c>
      <c r="F1235" s="102">
        <f t="shared" si="507"/>
        <v>0.16031547311268715</v>
      </c>
      <c r="G1235" s="89">
        <v>16</v>
      </c>
      <c r="H1235" s="103">
        <f t="shared" si="520"/>
        <v>28</v>
      </c>
      <c r="I1235" s="103">
        <f t="shared" si="521"/>
        <v>0.55125000000000002</v>
      </c>
      <c r="J1235" s="89" t="s">
        <v>77</v>
      </c>
      <c r="K1235" s="89">
        <v>6</v>
      </c>
      <c r="L1235" s="105">
        <f t="shared" si="535"/>
        <v>2.8</v>
      </c>
      <c r="M1235" s="89">
        <v>1.96</v>
      </c>
      <c r="Q1235" s="89">
        <v>0.84</v>
      </c>
      <c r="X1235" s="106">
        <f t="shared" si="536"/>
        <v>6.5072000000000003E-3</v>
      </c>
      <c r="Y1235" s="106">
        <f t="shared" si="522"/>
        <v>3.6749999999999999E-3</v>
      </c>
      <c r="Z1235" s="106">
        <f t="shared" si="523"/>
        <v>0</v>
      </c>
      <c r="AA1235" s="106">
        <f t="shared" si="524"/>
        <v>0</v>
      </c>
      <c r="AB1235" s="106">
        <f t="shared" si="525"/>
        <v>0</v>
      </c>
      <c r="AC1235" s="106">
        <f t="shared" si="526"/>
        <v>0</v>
      </c>
      <c r="AD1235" s="106">
        <f t="shared" si="527"/>
        <v>0</v>
      </c>
      <c r="AE1235" s="106">
        <f t="shared" si="528"/>
        <v>0</v>
      </c>
      <c r="AF1235" s="172">
        <f t="shared" si="534"/>
        <v>3.6749999999999999E-3</v>
      </c>
      <c r="AG1235" s="106">
        <f t="shared" si="529"/>
        <v>1.575E-3</v>
      </c>
      <c r="AH1235" s="106">
        <f t="shared" si="530"/>
        <v>0</v>
      </c>
      <c r="AI1235" s="106">
        <f t="shared" si="531"/>
        <v>0</v>
      </c>
      <c r="AJ1235" s="106">
        <f t="shared" si="532"/>
        <v>0</v>
      </c>
      <c r="AK1235" s="106">
        <f t="shared" si="537"/>
        <v>5.2499999999999995E-3</v>
      </c>
      <c r="AL1235" s="107">
        <f t="shared" si="533"/>
        <v>3.4949250000000003</v>
      </c>
    </row>
    <row r="1236" spans="1:38" ht="12.75">
      <c r="A1236" s="89">
        <v>39</v>
      </c>
      <c r="B1236" s="89">
        <v>77</v>
      </c>
      <c r="C1236" s="96">
        <v>0.26</v>
      </c>
      <c r="D1236" s="96">
        <v>0.28000000000000003</v>
      </c>
      <c r="E1236" s="97">
        <v>2.8</v>
      </c>
      <c r="F1236" s="102">
        <f t="shared" si="507"/>
        <v>0.16031547311268715</v>
      </c>
      <c r="G1236" s="89">
        <v>16</v>
      </c>
      <c r="H1236" s="103">
        <f t="shared" si="520"/>
        <v>28</v>
      </c>
      <c r="I1236" s="103">
        <f t="shared" si="521"/>
        <v>0.78749999999999987</v>
      </c>
      <c r="J1236" s="89" t="s">
        <v>77</v>
      </c>
      <c r="K1236" s="89">
        <v>7</v>
      </c>
      <c r="L1236" s="105">
        <f t="shared" si="535"/>
        <v>2.8</v>
      </c>
      <c r="O1236" s="89">
        <v>2.8</v>
      </c>
      <c r="X1236" s="106">
        <f t="shared" si="536"/>
        <v>6.5072000000000003E-3</v>
      </c>
      <c r="Y1236" s="106">
        <f t="shared" si="522"/>
        <v>0</v>
      </c>
      <c r="Z1236" s="106">
        <f t="shared" si="523"/>
        <v>0</v>
      </c>
      <c r="AA1236" s="106">
        <f t="shared" si="524"/>
        <v>5.2499999999999995E-3</v>
      </c>
      <c r="AB1236" s="106">
        <f t="shared" si="525"/>
        <v>0</v>
      </c>
      <c r="AC1236" s="106">
        <f t="shared" si="526"/>
        <v>0</v>
      </c>
      <c r="AD1236" s="106">
        <f t="shared" si="527"/>
        <v>0</v>
      </c>
      <c r="AE1236" s="106">
        <f t="shared" si="528"/>
        <v>0</v>
      </c>
      <c r="AF1236" s="172">
        <f t="shared" si="534"/>
        <v>5.2499999999999995E-3</v>
      </c>
      <c r="AG1236" s="106">
        <f t="shared" si="529"/>
        <v>0</v>
      </c>
      <c r="AH1236" s="106">
        <f t="shared" si="530"/>
        <v>0</v>
      </c>
      <c r="AI1236" s="106">
        <f t="shared" si="531"/>
        <v>0</v>
      </c>
      <c r="AJ1236" s="106">
        <f t="shared" si="532"/>
        <v>0</v>
      </c>
      <c r="AK1236" s="106">
        <f t="shared" si="537"/>
        <v>5.2499999999999995E-3</v>
      </c>
      <c r="AL1236" s="107">
        <f t="shared" si="533"/>
        <v>4.4887500000000005</v>
      </c>
    </row>
    <row r="1237" spans="1:38" ht="12.75">
      <c r="A1237" s="89">
        <v>39</v>
      </c>
      <c r="B1237" s="89">
        <v>77</v>
      </c>
      <c r="C1237" s="96">
        <v>0.26</v>
      </c>
      <c r="D1237" s="96">
        <v>0.28000000000000003</v>
      </c>
      <c r="E1237" s="97">
        <v>2.8</v>
      </c>
      <c r="F1237" s="102">
        <f t="shared" si="507"/>
        <v>0.16031547311268715</v>
      </c>
      <c r="G1237" s="89">
        <v>16</v>
      </c>
      <c r="H1237" s="103">
        <f t="shared" si="520"/>
        <v>28</v>
      </c>
      <c r="I1237" s="103">
        <f t="shared" si="521"/>
        <v>1.0050000000000001</v>
      </c>
      <c r="J1237" s="89" t="s">
        <v>78</v>
      </c>
      <c r="K1237" s="89">
        <v>1</v>
      </c>
      <c r="L1237" s="105">
        <f t="shared" si="535"/>
        <v>2.68</v>
      </c>
      <c r="M1237" s="89">
        <v>2.68</v>
      </c>
      <c r="X1237" s="106">
        <f t="shared" si="536"/>
        <v>7.5254400000000004E-3</v>
      </c>
      <c r="Y1237" s="106">
        <f t="shared" si="522"/>
        <v>6.7000000000000011E-3</v>
      </c>
      <c r="Z1237" s="106">
        <f t="shared" si="523"/>
        <v>0</v>
      </c>
      <c r="AA1237" s="106">
        <f t="shared" si="524"/>
        <v>0</v>
      </c>
      <c r="AB1237" s="106">
        <f t="shared" si="525"/>
        <v>0</v>
      </c>
      <c r="AC1237" s="106">
        <f t="shared" si="526"/>
        <v>0</v>
      </c>
      <c r="AD1237" s="106">
        <f t="shared" si="527"/>
        <v>0</v>
      </c>
      <c r="AE1237" s="106">
        <f t="shared" si="528"/>
        <v>0</v>
      </c>
      <c r="AF1237" s="172">
        <f t="shared" si="534"/>
        <v>6.7000000000000011E-3</v>
      </c>
      <c r="AG1237" s="106">
        <f t="shared" si="529"/>
        <v>0</v>
      </c>
      <c r="AH1237" s="106">
        <f t="shared" si="530"/>
        <v>0</v>
      </c>
      <c r="AI1237" s="106">
        <f t="shared" si="531"/>
        <v>0</v>
      </c>
      <c r="AJ1237" s="106">
        <f t="shared" si="532"/>
        <v>0</v>
      </c>
      <c r="AK1237" s="106">
        <f t="shared" si="537"/>
        <v>6.7000000000000011E-3</v>
      </c>
      <c r="AL1237" s="107">
        <f t="shared" si="533"/>
        <v>6.4520999999999997</v>
      </c>
    </row>
    <row r="1238" spans="1:38" ht="12.75">
      <c r="A1238" s="89">
        <v>39</v>
      </c>
      <c r="B1238" s="89">
        <v>77</v>
      </c>
      <c r="C1238" s="96">
        <v>0.26</v>
      </c>
      <c r="D1238" s="96">
        <v>0.28000000000000003</v>
      </c>
      <c r="E1238" s="97">
        <v>2.8</v>
      </c>
      <c r="F1238" s="102">
        <f t="shared" ref="F1238:F1301" si="538">SUMSQ(AVERAGE(C1238:D1238)/2)*PI()*E1238</f>
        <v>0.16031547311268715</v>
      </c>
      <c r="G1238" s="89">
        <v>16</v>
      </c>
      <c r="H1238" s="103">
        <f t="shared" si="520"/>
        <v>28</v>
      </c>
      <c r="I1238" s="103">
        <f t="shared" si="521"/>
        <v>1.0499999999999998</v>
      </c>
      <c r="J1238" s="89" t="s">
        <v>78</v>
      </c>
      <c r="K1238" s="89">
        <v>2</v>
      </c>
      <c r="L1238" s="105">
        <f t="shared" si="535"/>
        <v>2.8</v>
      </c>
      <c r="M1238" s="89">
        <v>2.8</v>
      </c>
      <c r="X1238" s="106">
        <f t="shared" si="536"/>
        <v>7.8623999999999986E-3</v>
      </c>
      <c r="Y1238" s="106">
        <f t="shared" si="522"/>
        <v>6.9999999999999993E-3</v>
      </c>
      <c r="Z1238" s="106">
        <f t="shared" si="523"/>
        <v>0</v>
      </c>
      <c r="AA1238" s="106">
        <f t="shared" si="524"/>
        <v>0</v>
      </c>
      <c r="AB1238" s="106">
        <f t="shared" si="525"/>
        <v>0</v>
      </c>
      <c r="AC1238" s="106">
        <f t="shared" si="526"/>
        <v>0</v>
      </c>
      <c r="AD1238" s="106">
        <f t="shared" si="527"/>
        <v>0</v>
      </c>
      <c r="AE1238" s="106">
        <f t="shared" si="528"/>
        <v>0</v>
      </c>
      <c r="AF1238" s="172">
        <f t="shared" si="534"/>
        <v>6.9999999999999993E-3</v>
      </c>
      <c r="AG1238" s="106">
        <f t="shared" si="529"/>
        <v>0</v>
      </c>
      <c r="AH1238" s="106">
        <f t="shared" si="530"/>
        <v>0</v>
      </c>
      <c r="AI1238" s="106">
        <f t="shared" si="531"/>
        <v>0</v>
      </c>
      <c r="AJ1238" s="106">
        <f t="shared" si="532"/>
        <v>0</v>
      </c>
      <c r="AK1238" s="106">
        <f t="shared" si="537"/>
        <v>6.9999999999999993E-3</v>
      </c>
      <c r="AL1238" s="107">
        <f t="shared" si="533"/>
        <v>6.7409999999999988</v>
      </c>
    </row>
    <row r="1239" spans="1:38" ht="12.75">
      <c r="A1239" s="89">
        <v>39</v>
      </c>
      <c r="B1239" s="89">
        <v>77</v>
      </c>
      <c r="C1239" s="96">
        <v>0.26</v>
      </c>
      <c r="D1239" s="96">
        <v>0.28000000000000003</v>
      </c>
      <c r="E1239" s="97">
        <v>2.8</v>
      </c>
      <c r="F1239" s="102">
        <f t="shared" si="538"/>
        <v>0.16031547311268715</v>
      </c>
      <c r="G1239" s="89">
        <v>16</v>
      </c>
      <c r="H1239" s="103">
        <f t="shared" si="520"/>
        <v>28</v>
      </c>
      <c r="I1239" s="103">
        <f t="shared" si="521"/>
        <v>1.0499999999999998</v>
      </c>
      <c r="J1239" s="89" t="s">
        <v>78</v>
      </c>
      <c r="K1239" s="89">
        <v>3</v>
      </c>
      <c r="L1239" s="105">
        <f t="shared" si="535"/>
        <v>2.8</v>
      </c>
      <c r="M1239" s="89">
        <v>2.8</v>
      </c>
      <c r="X1239" s="106">
        <f t="shared" si="536"/>
        <v>7.8623999999999986E-3</v>
      </c>
      <c r="Y1239" s="106">
        <f t="shared" si="522"/>
        <v>6.9999999999999993E-3</v>
      </c>
      <c r="Z1239" s="106">
        <f t="shared" si="523"/>
        <v>0</v>
      </c>
      <c r="AA1239" s="106">
        <f t="shared" si="524"/>
        <v>0</v>
      </c>
      <c r="AB1239" s="106">
        <f t="shared" si="525"/>
        <v>0</v>
      </c>
      <c r="AC1239" s="106">
        <f t="shared" si="526"/>
        <v>0</v>
      </c>
      <c r="AD1239" s="106">
        <f t="shared" si="527"/>
        <v>0</v>
      </c>
      <c r="AE1239" s="106">
        <f t="shared" si="528"/>
        <v>0</v>
      </c>
      <c r="AF1239" s="172">
        <f t="shared" si="534"/>
        <v>6.9999999999999993E-3</v>
      </c>
      <c r="AG1239" s="106">
        <f t="shared" si="529"/>
        <v>0</v>
      </c>
      <c r="AH1239" s="106">
        <f t="shared" si="530"/>
        <v>0</v>
      </c>
      <c r="AI1239" s="106">
        <f t="shared" si="531"/>
        <v>0</v>
      </c>
      <c r="AJ1239" s="106">
        <f t="shared" si="532"/>
        <v>0</v>
      </c>
      <c r="AK1239" s="106">
        <f t="shared" si="537"/>
        <v>6.9999999999999993E-3</v>
      </c>
      <c r="AL1239" s="107">
        <f t="shared" si="533"/>
        <v>6.7409999999999988</v>
      </c>
    </row>
    <row r="1240" spans="1:38" ht="12.75">
      <c r="A1240" s="89">
        <v>39</v>
      </c>
      <c r="B1240" s="89">
        <v>77</v>
      </c>
      <c r="C1240" s="96">
        <v>0.26</v>
      </c>
      <c r="D1240" s="96">
        <v>0.28000000000000003</v>
      </c>
      <c r="E1240" s="97">
        <v>2.8</v>
      </c>
      <c r="F1240" s="102">
        <f t="shared" si="538"/>
        <v>0.16031547311268715</v>
      </c>
      <c r="G1240" s="89">
        <v>16</v>
      </c>
      <c r="H1240" s="103">
        <f t="shared" si="520"/>
        <v>28</v>
      </c>
      <c r="I1240" s="103">
        <f t="shared" si="521"/>
        <v>1.0499999999999998</v>
      </c>
      <c r="J1240" s="89" t="s">
        <v>78</v>
      </c>
      <c r="K1240" s="89">
        <v>4</v>
      </c>
      <c r="L1240" s="105">
        <f t="shared" si="535"/>
        <v>2.8</v>
      </c>
      <c r="M1240" s="89">
        <v>2.8</v>
      </c>
      <c r="X1240" s="106">
        <f t="shared" si="536"/>
        <v>7.8623999999999986E-3</v>
      </c>
      <c r="Y1240" s="106">
        <f t="shared" si="522"/>
        <v>6.9999999999999993E-3</v>
      </c>
      <c r="Z1240" s="106">
        <f t="shared" si="523"/>
        <v>0</v>
      </c>
      <c r="AA1240" s="106">
        <f t="shared" si="524"/>
        <v>0</v>
      </c>
      <c r="AB1240" s="106">
        <f t="shared" si="525"/>
        <v>0</v>
      </c>
      <c r="AC1240" s="106">
        <f t="shared" si="526"/>
        <v>0</v>
      </c>
      <c r="AD1240" s="106">
        <f t="shared" si="527"/>
        <v>0</v>
      </c>
      <c r="AE1240" s="106">
        <f t="shared" si="528"/>
        <v>0</v>
      </c>
      <c r="AF1240" s="172">
        <f t="shared" si="534"/>
        <v>6.9999999999999993E-3</v>
      </c>
      <c r="AG1240" s="106">
        <f t="shared" si="529"/>
        <v>0</v>
      </c>
      <c r="AH1240" s="106">
        <f t="shared" si="530"/>
        <v>0</v>
      </c>
      <c r="AI1240" s="106">
        <f t="shared" si="531"/>
        <v>0</v>
      </c>
      <c r="AJ1240" s="106">
        <f t="shared" si="532"/>
        <v>0</v>
      </c>
      <c r="AK1240" s="106">
        <f t="shared" si="537"/>
        <v>6.9999999999999993E-3</v>
      </c>
      <c r="AL1240" s="107">
        <f t="shared" si="533"/>
        <v>6.7409999999999988</v>
      </c>
    </row>
    <row r="1241" spans="1:38" ht="12.75">
      <c r="A1241" s="89">
        <v>39</v>
      </c>
      <c r="B1241" s="89">
        <v>77</v>
      </c>
      <c r="C1241" s="96">
        <v>0.26</v>
      </c>
      <c r="D1241" s="96">
        <v>0.28000000000000003</v>
      </c>
      <c r="E1241" s="97">
        <v>2.8</v>
      </c>
      <c r="F1241" s="102">
        <f t="shared" si="538"/>
        <v>0.16031547311268715</v>
      </c>
      <c r="G1241" s="89">
        <v>16</v>
      </c>
      <c r="H1241" s="103">
        <f t="shared" si="520"/>
        <v>28</v>
      </c>
      <c r="I1241" s="103">
        <f t="shared" si="521"/>
        <v>0</v>
      </c>
      <c r="J1241" s="89" t="s">
        <v>79</v>
      </c>
      <c r="K1241" s="89">
        <v>0</v>
      </c>
      <c r="L1241" s="97">
        <v>2.8</v>
      </c>
      <c r="X1241" s="106">
        <f>L1241*VLOOKUP(J1241,dimension,2,FALSE)*VLOOKUP(J1241,dimension,3,FALSE)*K1241</f>
        <v>0</v>
      </c>
      <c r="Y1241" s="106">
        <f t="shared" si="522"/>
        <v>0</v>
      </c>
      <c r="Z1241" s="106">
        <f t="shared" si="523"/>
        <v>0</v>
      </c>
      <c r="AA1241" s="106">
        <f t="shared" si="524"/>
        <v>0</v>
      </c>
      <c r="AB1241" s="106">
        <f t="shared" si="525"/>
        <v>0</v>
      </c>
      <c r="AC1241" s="106">
        <f t="shared" si="526"/>
        <v>0</v>
      </c>
      <c r="AD1241" s="106">
        <f t="shared" si="527"/>
        <v>0</v>
      </c>
      <c r="AE1241" s="106">
        <f t="shared" si="528"/>
        <v>0</v>
      </c>
      <c r="AF1241" s="172">
        <f t="shared" si="534"/>
        <v>0</v>
      </c>
      <c r="AG1241" s="106">
        <f t="shared" si="529"/>
        <v>0</v>
      </c>
      <c r="AH1241" s="106">
        <f t="shared" si="530"/>
        <v>0</v>
      </c>
      <c r="AI1241" s="106">
        <f t="shared" si="531"/>
        <v>0</v>
      </c>
      <c r="AJ1241" s="106">
        <f t="shared" si="532"/>
        <v>0</v>
      </c>
      <c r="AK1241" s="106">
        <f>L1241*VLOOKUP(J1241,dimension,4,FALSE)*VLOOKUP(J1241,dimension,5,FALSE)*K1241</f>
        <v>0</v>
      </c>
      <c r="AL1241" s="107">
        <f t="shared" si="533"/>
        <v>0</v>
      </c>
    </row>
    <row r="1242" spans="1:38" ht="12.75">
      <c r="A1242" s="89">
        <v>40</v>
      </c>
      <c r="B1242" s="89">
        <v>78</v>
      </c>
      <c r="C1242" s="96">
        <v>0.38</v>
      </c>
      <c r="D1242" s="96">
        <v>0.42</v>
      </c>
      <c r="E1242" s="97">
        <v>3.29</v>
      </c>
      <c r="F1242" s="102">
        <f t="shared" si="538"/>
        <v>0.41343359321241679</v>
      </c>
      <c r="G1242" s="89">
        <v>28</v>
      </c>
      <c r="H1242" s="103">
        <f t="shared" si="520"/>
        <v>44</v>
      </c>
      <c r="I1242" s="103">
        <f t="shared" si="521"/>
        <v>1.2337500000000001</v>
      </c>
      <c r="J1242" s="89" t="s">
        <v>74</v>
      </c>
      <c r="K1242" s="89">
        <v>1</v>
      </c>
      <c r="L1242" s="105">
        <f t="shared" ref="L1242:L1263" si="539">SUM(M1242:V1242)</f>
        <v>3.29</v>
      </c>
      <c r="O1242" s="89">
        <v>3.29</v>
      </c>
      <c r="X1242" s="106">
        <f t="shared" ref="X1242:X1263" si="540">L1242*VLOOKUP(J1242,dimension,2,FALSE)*VLOOKUP(J1242,dimension,3,FALSE)</f>
        <v>1.01332E-2</v>
      </c>
      <c r="Y1242" s="106">
        <f t="shared" si="522"/>
        <v>0</v>
      </c>
      <c r="Z1242" s="106">
        <f t="shared" si="523"/>
        <v>0</v>
      </c>
      <c r="AA1242" s="106">
        <f t="shared" si="524"/>
        <v>8.2250000000000014E-3</v>
      </c>
      <c r="AB1242" s="106">
        <f t="shared" si="525"/>
        <v>0</v>
      </c>
      <c r="AC1242" s="106">
        <f t="shared" si="526"/>
        <v>0</v>
      </c>
      <c r="AD1242" s="106">
        <f t="shared" si="527"/>
        <v>0</v>
      </c>
      <c r="AE1242" s="106">
        <f t="shared" si="528"/>
        <v>0</v>
      </c>
      <c r="AF1242" s="172">
        <f t="shared" si="534"/>
        <v>8.2250000000000014E-3</v>
      </c>
      <c r="AG1242" s="106">
        <f t="shared" si="529"/>
        <v>0</v>
      </c>
      <c r="AH1242" s="106">
        <f t="shared" si="530"/>
        <v>0</v>
      </c>
      <c r="AI1242" s="106">
        <f t="shared" si="531"/>
        <v>0</v>
      </c>
      <c r="AJ1242" s="106">
        <f t="shared" si="532"/>
        <v>0</v>
      </c>
      <c r="AK1242" s="106">
        <f t="shared" ref="AK1242:AK1263" si="541">L1242*VLOOKUP(J1242,dimension,4,FALSE)*VLOOKUP(J1242,dimension,5,FALSE)</f>
        <v>8.2250000000000014E-3</v>
      </c>
      <c r="AL1242" s="107">
        <f t="shared" si="533"/>
        <v>7.0323750000000009</v>
      </c>
    </row>
    <row r="1243" spans="1:38" ht="12.75">
      <c r="A1243" s="89">
        <v>40</v>
      </c>
      <c r="B1243" s="89">
        <v>78</v>
      </c>
      <c r="C1243" s="96">
        <v>0.38</v>
      </c>
      <c r="D1243" s="96">
        <v>0.42</v>
      </c>
      <c r="E1243" s="97">
        <v>3.29</v>
      </c>
      <c r="F1243" s="102">
        <f t="shared" si="538"/>
        <v>0.41343359321241679</v>
      </c>
      <c r="G1243" s="89">
        <v>28</v>
      </c>
      <c r="H1243" s="103">
        <f t="shared" si="520"/>
        <v>44</v>
      </c>
      <c r="I1243" s="103">
        <f t="shared" si="521"/>
        <v>1.2337500000000001</v>
      </c>
      <c r="J1243" s="89" t="s">
        <v>74</v>
      </c>
      <c r="K1243" s="89">
        <v>2</v>
      </c>
      <c r="L1243" s="105">
        <f t="shared" si="539"/>
        <v>3.29</v>
      </c>
      <c r="O1243" s="89">
        <v>3.29</v>
      </c>
      <c r="W1243" s="89" t="s">
        <v>105</v>
      </c>
      <c r="X1243" s="106">
        <f t="shared" si="540"/>
        <v>1.01332E-2</v>
      </c>
      <c r="Y1243" s="106">
        <f t="shared" si="522"/>
        <v>0</v>
      </c>
      <c r="Z1243" s="106">
        <f t="shared" si="523"/>
        <v>0</v>
      </c>
      <c r="AA1243" s="106">
        <f t="shared" si="524"/>
        <v>8.2250000000000014E-3</v>
      </c>
      <c r="AB1243" s="106">
        <f t="shared" si="525"/>
        <v>0</v>
      </c>
      <c r="AC1243" s="106">
        <f t="shared" si="526"/>
        <v>0</v>
      </c>
      <c r="AD1243" s="106">
        <f t="shared" si="527"/>
        <v>0</v>
      </c>
      <c r="AE1243" s="106">
        <f t="shared" si="528"/>
        <v>0</v>
      </c>
      <c r="AF1243" s="172">
        <f t="shared" si="534"/>
        <v>8.2250000000000014E-3</v>
      </c>
      <c r="AG1243" s="106">
        <f t="shared" si="529"/>
        <v>0</v>
      </c>
      <c r="AH1243" s="106">
        <f t="shared" si="530"/>
        <v>0</v>
      </c>
      <c r="AI1243" s="106">
        <f t="shared" si="531"/>
        <v>0</v>
      </c>
      <c r="AJ1243" s="106">
        <f t="shared" si="532"/>
        <v>0</v>
      </c>
      <c r="AK1243" s="106">
        <f t="shared" si="541"/>
        <v>8.2250000000000014E-3</v>
      </c>
      <c r="AL1243" s="107">
        <f t="shared" si="533"/>
        <v>7.0323750000000009</v>
      </c>
    </row>
    <row r="1244" spans="1:38" ht="12.75">
      <c r="A1244" s="89">
        <v>40</v>
      </c>
      <c r="B1244" s="89">
        <v>78</v>
      </c>
      <c r="C1244" s="96">
        <v>0.38</v>
      </c>
      <c r="D1244" s="96">
        <v>0.42</v>
      </c>
      <c r="E1244" s="97">
        <v>3.29</v>
      </c>
      <c r="F1244" s="102">
        <f t="shared" si="538"/>
        <v>0.41343359321241679</v>
      </c>
      <c r="G1244" s="89">
        <v>28</v>
      </c>
      <c r="H1244" s="103">
        <f t="shared" si="520"/>
        <v>44</v>
      </c>
      <c r="I1244" s="103">
        <f t="shared" si="521"/>
        <v>1.1062500000000002</v>
      </c>
      <c r="J1244" s="89" t="s">
        <v>74</v>
      </c>
      <c r="K1244" s="89">
        <v>3</v>
      </c>
      <c r="L1244" s="105">
        <f t="shared" si="539"/>
        <v>3.29</v>
      </c>
      <c r="M1244" s="89">
        <v>2.95</v>
      </c>
      <c r="Q1244" s="89">
        <v>0.34</v>
      </c>
      <c r="X1244" s="106">
        <f t="shared" si="540"/>
        <v>1.01332E-2</v>
      </c>
      <c r="Y1244" s="106">
        <f t="shared" si="522"/>
        <v>7.3750000000000013E-3</v>
      </c>
      <c r="Z1244" s="106">
        <f t="shared" si="523"/>
        <v>0</v>
      </c>
      <c r="AA1244" s="106">
        <f t="shared" si="524"/>
        <v>0</v>
      </c>
      <c r="AB1244" s="106">
        <f t="shared" si="525"/>
        <v>0</v>
      </c>
      <c r="AC1244" s="106">
        <f t="shared" si="526"/>
        <v>0</v>
      </c>
      <c r="AD1244" s="106">
        <f t="shared" si="527"/>
        <v>0</v>
      </c>
      <c r="AE1244" s="106">
        <f t="shared" si="528"/>
        <v>0</v>
      </c>
      <c r="AF1244" s="172">
        <f t="shared" si="534"/>
        <v>7.3750000000000013E-3</v>
      </c>
      <c r="AG1244" s="106">
        <f t="shared" si="529"/>
        <v>8.5000000000000006E-4</v>
      </c>
      <c r="AH1244" s="106">
        <f t="shared" si="530"/>
        <v>0</v>
      </c>
      <c r="AI1244" s="106">
        <f t="shared" si="531"/>
        <v>0</v>
      </c>
      <c r="AJ1244" s="106">
        <f t="shared" si="532"/>
        <v>0</v>
      </c>
      <c r="AK1244" s="106">
        <f t="shared" si="541"/>
        <v>8.2250000000000014E-3</v>
      </c>
      <c r="AL1244" s="107">
        <f t="shared" si="533"/>
        <v>7.102125</v>
      </c>
    </row>
    <row r="1245" spans="1:38" ht="12.75">
      <c r="A1245" s="89">
        <v>40</v>
      </c>
      <c r="B1245" s="89">
        <v>78</v>
      </c>
      <c r="C1245" s="96">
        <v>0.38</v>
      </c>
      <c r="D1245" s="96">
        <v>0.42</v>
      </c>
      <c r="E1245" s="97">
        <v>3.29</v>
      </c>
      <c r="F1245" s="102">
        <f t="shared" si="538"/>
        <v>0.41343359321241679</v>
      </c>
      <c r="G1245" s="89">
        <v>28</v>
      </c>
      <c r="H1245" s="103">
        <f t="shared" si="520"/>
        <v>44</v>
      </c>
      <c r="I1245" s="103">
        <f t="shared" si="521"/>
        <v>1.1962500000000003</v>
      </c>
      <c r="J1245" s="89" t="s">
        <v>74</v>
      </c>
      <c r="K1245" s="89">
        <v>4</v>
      </c>
      <c r="L1245" s="105">
        <f t="shared" si="539"/>
        <v>3.29</v>
      </c>
      <c r="M1245" s="89">
        <v>3.19</v>
      </c>
      <c r="Q1245" s="89">
        <v>0.1</v>
      </c>
      <c r="X1245" s="106">
        <f t="shared" si="540"/>
        <v>1.01332E-2</v>
      </c>
      <c r="Y1245" s="106">
        <f t="shared" si="522"/>
        <v>7.9750000000000012E-3</v>
      </c>
      <c r="Z1245" s="106">
        <f t="shared" si="523"/>
        <v>0</v>
      </c>
      <c r="AA1245" s="106">
        <f t="shared" si="524"/>
        <v>0</v>
      </c>
      <c r="AB1245" s="106">
        <f t="shared" si="525"/>
        <v>0</v>
      </c>
      <c r="AC1245" s="106">
        <f t="shared" si="526"/>
        <v>0</v>
      </c>
      <c r="AD1245" s="106">
        <f t="shared" si="527"/>
        <v>0</v>
      </c>
      <c r="AE1245" s="106">
        <f t="shared" si="528"/>
        <v>0</v>
      </c>
      <c r="AF1245" s="172">
        <f t="shared" si="534"/>
        <v>7.9750000000000012E-3</v>
      </c>
      <c r="AG1245" s="106">
        <f t="shared" si="529"/>
        <v>2.5000000000000006E-4</v>
      </c>
      <c r="AH1245" s="106">
        <f t="shared" si="530"/>
        <v>0</v>
      </c>
      <c r="AI1245" s="106">
        <f t="shared" si="531"/>
        <v>0</v>
      </c>
      <c r="AJ1245" s="106">
        <f t="shared" si="532"/>
        <v>0</v>
      </c>
      <c r="AK1245" s="106">
        <f t="shared" si="541"/>
        <v>8.2250000000000014E-3</v>
      </c>
      <c r="AL1245" s="107">
        <f t="shared" si="533"/>
        <v>7.679924999999999</v>
      </c>
    </row>
    <row r="1246" spans="1:38" ht="12.75">
      <c r="A1246" s="89">
        <v>40</v>
      </c>
      <c r="B1246" s="89">
        <v>78</v>
      </c>
      <c r="C1246" s="96">
        <v>0.38</v>
      </c>
      <c r="D1246" s="96">
        <v>0.42</v>
      </c>
      <c r="E1246" s="97">
        <v>3.29</v>
      </c>
      <c r="F1246" s="102">
        <f t="shared" si="538"/>
        <v>0.41343359321241679</v>
      </c>
      <c r="G1246" s="89">
        <v>28</v>
      </c>
      <c r="H1246" s="103">
        <f t="shared" si="520"/>
        <v>44</v>
      </c>
      <c r="I1246" s="103">
        <f t="shared" si="521"/>
        <v>1.2337500000000001</v>
      </c>
      <c r="J1246" s="89" t="s">
        <v>74</v>
      </c>
      <c r="K1246" s="89">
        <v>5</v>
      </c>
      <c r="L1246" s="105">
        <f t="shared" si="539"/>
        <v>3.29</v>
      </c>
      <c r="M1246" s="89">
        <v>3.29</v>
      </c>
      <c r="X1246" s="106">
        <f t="shared" si="540"/>
        <v>1.01332E-2</v>
      </c>
      <c r="Y1246" s="106">
        <f t="shared" si="522"/>
        <v>8.2250000000000014E-3</v>
      </c>
      <c r="Z1246" s="106">
        <f t="shared" si="523"/>
        <v>0</v>
      </c>
      <c r="AA1246" s="106">
        <f t="shared" si="524"/>
        <v>0</v>
      </c>
      <c r="AB1246" s="106">
        <f t="shared" si="525"/>
        <v>0</v>
      </c>
      <c r="AC1246" s="106">
        <f t="shared" si="526"/>
        <v>0</v>
      </c>
      <c r="AD1246" s="106">
        <f t="shared" si="527"/>
        <v>0</v>
      </c>
      <c r="AE1246" s="106">
        <f t="shared" si="528"/>
        <v>0</v>
      </c>
      <c r="AF1246" s="172">
        <f t="shared" si="534"/>
        <v>8.2250000000000014E-3</v>
      </c>
      <c r="AG1246" s="106">
        <f t="shared" si="529"/>
        <v>0</v>
      </c>
      <c r="AH1246" s="106">
        <f t="shared" si="530"/>
        <v>0</v>
      </c>
      <c r="AI1246" s="106">
        <f t="shared" si="531"/>
        <v>0</v>
      </c>
      <c r="AJ1246" s="106">
        <f t="shared" si="532"/>
        <v>0</v>
      </c>
      <c r="AK1246" s="106">
        <f t="shared" si="541"/>
        <v>8.2250000000000014E-3</v>
      </c>
      <c r="AL1246" s="107">
        <f t="shared" si="533"/>
        <v>7.9206749999999992</v>
      </c>
    </row>
    <row r="1247" spans="1:38" ht="12.75">
      <c r="A1247" s="89">
        <v>40</v>
      </c>
      <c r="B1247" s="89">
        <v>78</v>
      </c>
      <c r="C1247" s="96">
        <v>0.38</v>
      </c>
      <c r="D1247" s="96">
        <v>0.42</v>
      </c>
      <c r="E1247" s="97">
        <v>3.29</v>
      </c>
      <c r="F1247" s="102">
        <f t="shared" si="538"/>
        <v>0.41343359321241679</v>
      </c>
      <c r="G1247" s="89">
        <v>28</v>
      </c>
      <c r="H1247" s="103">
        <f t="shared" si="520"/>
        <v>44</v>
      </c>
      <c r="I1247" s="103">
        <f t="shared" si="521"/>
        <v>1.2337500000000001</v>
      </c>
      <c r="J1247" s="89" t="s">
        <v>74</v>
      </c>
      <c r="K1247" s="89">
        <v>6</v>
      </c>
      <c r="L1247" s="105">
        <f t="shared" si="539"/>
        <v>3.29</v>
      </c>
      <c r="P1247" s="89">
        <v>3.29</v>
      </c>
      <c r="X1247" s="106">
        <f t="shared" si="540"/>
        <v>1.01332E-2</v>
      </c>
      <c r="Y1247" s="106">
        <f t="shared" si="522"/>
        <v>0</v>
      </c>
      <c r="Z1247" s="106">
        <f t="shared" si="523"/>
        <v>0</v>
      </c>
      <c r="AA1247" s="106">
        <f t="shared" si="524"/>
        <v>0</v>
      </c>
      <c r="AB1247" s="106">
        <f t="shared" si="525"/>
        <v>8.2250000000000014E-3</v>
      </c>
      <c r="AC1247" s="106">
        <f t="shared" si="526"/>
        <v>0</v>
      </c>
      <c r="AD1247" s="106">
        <f t="shared" si="527"/>
        <v>0</v>
      </c>
      <c r="AE1247" s="106">
        <f t="shared" si="528"/>
        <v>0</v>
      </c>
      <c r="AF1247" s="172">
        <f t="shared" si="534"/>
        <v>8.2250000000000014E-3</v>
      </c>
      <c r="AG1247" s="106">
        <f t="shared" si="529"/>
        <v>0</v>
      </c>
      <c r="AH1247" s="106">
        <f t="shared" si="530"/>
        <v>0</v>
      </c>
      <c r="AI1247" s="106">
        <f t="shared" si="531"/>
        <v>0</v>
      </c>
      <c r="AJ1247" s="106">
        <f t="shared" si="532"/>
        <v>0</v>
      </c>
      <c r="AK1247" s="106">
        <f t="shared" si="541"/>
        <v>8.2250000000000014E-3</v>
      </c>
      <c r="AL1247" s="107">
        <f t="shared" si="533"/>
        <v>6.736275</v>
      </c>
    </row>
    <row r="1248" spans="1:38" ht="12.75">
      <c r="A1248" s="89">
        <v>40</v>
      </c>
      <c r="B1248" s="89">
        <v>78</v>
      </c>
      <c r="C1248" s="96">
        <v>0.38</v>
      </c>
      <c r="D1248" s="96">
        <v>0.42</v>
      </c>
      <c r="E1248" s="97">
        <v>3.29</v>
      </c>
      <c r="F1248" s="102">
        <f t="shared" si="538"/>
        <v>0.41343359321241679</v>
      </c>
      <c r="G1248" s="89">
        <v>28</v>
      </c>
      <c r="H1248" s="103">
        <f t="shared" si="520"/>
        <v>44</v>
      </c>
      <c r="I1248" s="103">
        <f t="shared" si="521"/>
        <v>1.2337500000000001</v>
      </c>
      <c r="J1248" s="89" t="s">
        <v>74</v>
      </c>
      <c r="K1248" s="89">
        <v>7</v>
      </c>
      <c r="L1248" s="105">
        <f t="shared" si="539"/>
        <v>3.29</v>
      </c>
      <c r="M1248" s="89">
        <v>3.29</v>
      </c>
      <c r="X1248" s="106">
        <f t="shared" si="540"/>
        <v>1.01332E-2</v>
      </c>
      <c r="Y1248" s="106">
        <f t="shared" si="522"/>
        <v>8.2250000000000014E-3</v>
      </c>
      <c r="Z1248" s="106">
        <f t="shared" si="523"/>
        <v>0</v>
      </c>
      <c r="AA1248" s="106">
        <f t="shared" si="524"/>
        <v>0</v>
      </c>
      <c r="AB1248" s="106">
        <f t="shared" si="525"/>
        <v>0</v>
      </c>
      <c r="AC1248" s="106">
        <f t="shared" si="526"/>
        <v>0</v>
      </c>
      <c r="AD1248" s="106">
        <f t="shared" si="527"/>
        <v>0</v>
      </c>
      <c r="AE1248" s="106">
        <f t="shared" si="528"/>
        <v>0</v>
      </c>
      <c r="AF1248" s="172">
        <f t="shared" si="534"/>
        <v>8.2250000000000014E-3</v>
      </c>
      <c r="AG1248" s="106">
        <f t="shared" si="529"/>
        <v>0</v>
      </c>
      <c r="AH1248" s="106">
        <f t="shared" si="530"/>
        <v>0</v>
      </c>
      <c r="AI1248" s="106">
        <f t="shared" si="531"/>
        <v>0</v>
      </c>
      <c r="AJ1248" s="106">
        <f t="shared" si="532"/>
        <v>0</v>
      </c>
      <c r="AK1248" s="106">
        <f t="shared" si="541"/>
        <v>8.2250000000000014E-3</v>
      </c>
      <c r="AL1248" s="107">
        <f t="shared" si="533"/>
        <v>7.9206749999999992</v>
      </c>
    </row>
    <row r="1249" spans="1:38" ht="12.75">
      <c r="A1249" s="89">
        <v>40</v>
      </c>
      <c r="B1249" s="89">
        <v>78</v>
      </c>
      <c r="C1249" s="96">
        <v>0.38</v>
      </c>
      <c r="D1249" s="96">
        <v>0.42</v>
      </c>
      <c r="E1249" s="97">
        <v>3.29</v>
      </c>
      <c r="F1249" s="102">
        <f t="shared" si="538"/>
        <v>0.41343359321241679</v>
      </c>
      <c r="G1249" s="89">
        <v>28</v>
      </c>
      <c r="H1249" s="103">
        <f t="shared" si="520"/>
        <v>44</v>
      </c>
      <c r="I1249" s="103">
        <f t="shared" si="521"/>
        <v>1.2337500000000001</v>
      </c>
      <c r="J1249" s="89" t="s">
        <v>74</v>
      </c>
      <c r="K1249" s="89">
        <v>8</v>
      </c>
      <c r="L1249" s="105">
        <f t="shared" si="539"/>
        <v>3.29</v>
      </c>
      <c r="O1249" s="89">
        <v>3.29</v>
      </c>
      <c r="X1249" s="106">
        <f t="shared" si="540"/>
        <v>1.01332E-2</v>
      </c>
      <c r="Y1249" s="106">
        <f t="shared" si="522"/>
        <v>0</v>
      </c>
      <c r="Z1249" s="106">
        <f t="shared" si="523"/>
        <v>0</v>
      </c>
      <c r="AA1249" s="106">
        <f t="shared" si="524"/>
        <v>8.2250000000000014E-3</v>
      </c>
      <c r="AB1249" s="106">
        <f t="shared" si="525"/>
        <v>0</v>
      </c>
      <c r="AC1249" s="106">
        <f t="shared" si="526"/>
        <v>0</v>
      </c>
      <c r="AD1249" s="106">
        <f t="shared" si="527"/>
        <v>0</v>
      </c>
      <c r="AE1249" s="106">
        <f t="shared" si="528"/>
        <v>0</v>
      </c>
      <c r="AF1249" s="172">
        <f t="shared" si="534"/>
        <v>8.2250000000000014E-3</v>
      </c>
      <c r="AG1249" s="106">
        <f t="shared" si="529"/>
        <v>0</v>
      </c>
      <c r="AH1249" s="106">
        <f t="shared" si="530"/>
        <v>0</v>
      </c>
      <c r="AI1249" s="106">
        <f t="shared" si="531"/>
        <v>0</v>
      </c>
      <c r="AJ1249" s="106">
        <f t="shared" si="532"/>
        <v>0</v>
      </c>
      <c r="AK1249" s="106">
        <f t="shared" si="541"/>
        <v>8.2250000000000014E-3</v>
      </c>
      <c r="AL1249" s="107">
        <f t="shared" si="533"/>
        <v>7.0323750000000009</v>
      </c>
    </row>
    <row r="1250" spans="1:38" ht="12.75">
      <c r="A1250" s="89">
        <v>40</v>
      </c>
      <c r="B1250" s="89">
        <v>78</v>
      </c>
      <c r="C1250" s="96">
        <v>0.38</v>
      </c>
      <c r="D1250" s="96">
        <v>0.42</v>
      </c>
      <c r="E1250" s="97">
        <v>3.29</v>
      </c>
      <c r="F1250" s="102">
        <f t="shared" si="538"/>
        <v>0.41343359321241679</v>
      </c>
      <c r="G1250" s="89">
        <v>28</v>
      </c>
      <c r="H1250" s="103">
        <f t="shared" si="520"/>
        <v>44</v>
      </c>
      <c r="I1250" s="103">
        <f t="shared" si="521"/>
        <v>1.2337500000000001</v>
      </c>
      <c r="J1250" s="89" t="s">
        <v>74</v>
      </c>
      <c r="K1250" s="89">
        <v>9</v>
      </c>
      <c r="L1250" s="105">
        <f t="shared" si="539"/>
        <v>3.29</v>
      </c>
      <c r="O1250" s="89">
        <v>3.29</v>
      </c>
      <c r="X1250" s="106">
        <f t="shared" si="540"/>
        <v>1.01332E-2</v>
      </c>
      <c r="Y1250" s="106">
        <f t="shared" si="522"/>
        <v>0</v>
      </c>
      <c r="Z1250" s="106">
        <f t="shared" si="523"/>
        <v>0</v>
      </c>
      <c r="AA1250" s="106">
        <f t="shared" si="524"/>
        <v>8.2250000000000014E-3</v>
      </c>
      <c r="AB1250" s="106">
        <f t="shared" si="525"/>
        <v>0</v>
      </c>
      <c r="AC1250" s="106">
        <f t="shared" si="526"/>
        <v>0</v>
      </c>
      <c r="AD1250" s="106">
        <f t="shared" si="527"/>
        <v>0</v>
      </c>
      <c r="AE1250" s="106">
        <f t="shared" si="528"/>
        <v>0</v>
      </c>
      <c r="AF1250" s="172">
        <f t="shared" si="534"/>
        <v>8.2250000000000014E-3</v>
      </c>
      <c r="AG1250" s="106">
        <f t="shared" si="529"/>
        <v>0</v>
      </c>
      <c r="AH1250" s="106">
        <f t="shared" si="530"/>
        <v>0</v>
      </c>
      <c r="AI1250" s="106">
        <f t="shared" si="531"/>
        <v>0</v>
      </c>
      <c r="AJ1250" s="106">
        <f t="shared" si="532"/>
        <v>0</v>
      </c>
      <c r="AK1250" s="106">
        <f t="shared" si="541"/>
        <v>8.2250000000000014E-3</v>
      </c>
      <c r="AL1250" s="107">
        <f t="shared" si="533"/>
        <v>7.0323750000000009</v>
      </c>
    </row>
    <row r="1251" spans="1:38" ht="12.75">
      <c r="A1251" s="89">
        <v>40</v>
      </c>
      <c r="B1251" s="89">
        <v>78</v>
      </c>
      <c r="C1251" s="96">
        <v>0.38</v>
      </c>
      <c r="D1251" s="96">
        <v>0.42</v>
      </c>
      <c r="E1251" s="97">
        <v>3.29</v>
      </c>
      <c r="F1251" s="102">
        <f t="shared" si="538"/>
        <v>0.41343359321241679</v>
      </c>
      <c r="G1251" s="89">
        <v>28</v>
      </c>
      <c r="H1251" s="103">
        <f t="shared" si="520"/>
        <v>44</v>
      </c>
      <c r="I1251" s="103">
        <f t="shared" si="521"/>
        <v>1.1625000000000001</v>
      </c>
      <c r="J1251" s="89" t="s">
        <v>74</v>
      </c>
      <c r="K1251" s="89">
        <v>10</v>
      </c>
      <c r="L1251" s="105">
        <f t="shared" si="539"/>
        <v>3.29</v>
      </c>
      <c r="M1251" s="89">
        <v>1.18</v>
      </c>
      <c r="Q1251" s="89">
        <v>0.19</v>
      </c>
      <c r="U1251" s="89">
        <v>1.92</v>
      </c>
      <c r="X1251" s="106">
        <f t="shared" si="540"/>
        <v>1.01332E-2</v>
      </c>
      <c r="Y1251" s="106">
        <f t="shared" si="522"/>
        <v>2.9499999999999999E-3</v>
      </c>
      <c r="Z1251" s="106">
        <f t="shared" si="523"/>
        <v>0</v>
      </c>
      <c r="AA1251" s="106">
        <f t="shared" si="524"/>
        <v>0</v>
      </c>
      <c r="AB1251" s="106">
        <f t="shared" si="525"/>
        <v>0</v>
      </c>
      <c r="AC1251" s="106">
        <f t="shared" si="526"/>
        <v>4.8000000000000004E-3</v>
      </c>
      <c r="AD1251" s="106">
        <f t="shared" si="527"/>
        <v>0</v>
      </c>
      <c r="AE1251" s="106">
        <f t="shared" si="528"/>
        <v>0</v>
      </c>
      <c r="AF1251" s="172">
        <f t="shared" si="534"/>
        <v>7.7499999999999999E-3</v>
      </c>
      <c r="AG1251" s="106">
        <f t="shared" si="529"/>
        <v>4.7500000000000011E-4</v>
      </c>
      <c r="AH1251" s="106">
        <f t="shared" si="530"/>
        <v>0</v>
      </c>
      <c r="AI1251" s="106">
        <f t="shared" si="531"/>
        <v>0</v>
      </c>
      <c r="AJ1251" s="106">
        <f t="shared" si="532"/>
        <v>0</v>
      </c>
      <c r="AK1251" s="106">
        <f t="shared" si="541"/>
        <v>8.2250000000000014E-3</v>
      </c>
      <c r="AL1251" s="107">
        <f t="shared" si="533"/>
        <v>6.0808499999999999</v>
      </c>
    </row>
    <row r="1252" spans="1:38" ht="12.75">
      <c r="A1252" s="89">
        <v>40</v>
      </c>
      <c r="B1252" s="89">
        <v>78</v>
      </c>
      <c r="C1252" s="96">
        <v>0.38</v>
      </c>
      <c r="D1252" s="96">
        <v>0.42</v>
      </c>
      <c r="E1252" s="97">
        <v>3.29</v>
      </c>
      <c r="F1252" s="102">
        <f t="shared" si="538"/>
        <v>0.41343359321241679</v>
      </c>
      <c r="G1252" s="89">
        <v>28</v>
      </c>
      <c r="H1252" s="103">
        <f t="shared" si="520"/>
        <v>44</v>
      </c>
      <c r="I1252" s="103">
        <f t="shared" si="521"/>
        <v>1.828125</v>
      </c>
      <c r="J1252" s="89" t="s">
        <v>73</v>
      </c>
      <c r="K1252" s="89">
        <v>1</v>
      </c>
      <c r="L1252" s="105">
        <f t="shared" si="539"/>
        <v>3.29</v>
      </c>
      <c r="P1252" s="89">
        <v>3.25</v>
      </c>
      <c r="R1252" s="89">
        <v>0.04</v>
      </c>
      <c r="X1252" s="106">
        <f t="shared" si="540"/>
        <v>1.4923440000000001E-2</v>
      </c>
      <c r="Y1252" s="106">
        <f t="shared" si="522"/>
        <v>0</v>
      </c>
      <c r="Z1252" s="106">
        <f t="shared" si="523"/>
        <v>0</v>
      </c>
      <c r="AA1252" s="106">
        <f t="shared" si="524"/>
        <v>0</v>
      </c>
      <c r="AB1252" s="106">
        <f t="shared" si="525"/>
        <v>1.21875E-2</v>
      </c>
      <c r="AC1252" s="106">
        <f t="shared" si="526"/>
        <v>0</v>
      </c>
      <c r="AD1252" s="106">
        <f t="shared" si="527"/>
        <v>0</v>
      </c>
      <c r="AE1252" s="106">
        <f t="shared" si="528"/>
        <v>0</v>
      </c>
      <c r="AF1252" s="172">
        <f t="shared" si="534"/>
        <v>1.21875E-2</v>
      </c>
      <c r="AG1252" s="106">
        <f t="shared" si="529"/>
        <v>0</v>
      </c>
      <c r="AH1252" s="106">
        <f t="shared" si="530"/>
        <v>1.4999999999999999E-4</v>
      </c>
      <c r="AI1252" s="106">
        <f t="shared" si="531"/>
        <v>0</v>
      </c>
      <c r="AJ1252" s="106">
        <f t="shared" si="532"/>
        <v>0</v>
      </c>
      <c r="AK1252" s="106">
        <f t="shared" si="541"/>
        <v>1.23375E-2</v>
      </c>
      <c r="AL1252" s="107">
        <f t="shared" si="533"/>
        <v>9.9815625000000008</v>
      </c>
    </row>
    <row r="1253" spans="1:38" ht="12.75">
      <c r="A1253" s="89">
        <v>40</v>
      </c>
      <c r="B1253" s="89">
        <v>78</v>
      </c>
      <c r="C1253" s="96">
        <v>0.38</v>
      </c>
      <c r="D1253" s="96">
        <v>0.42</v>
      </c>
      <c r="E1253" s="97">
        <v>3.29</v>
      </c>
      <c r="F1253" s="102">
        <f t="shared" si="538"/>
        <v>0.41343359321241679</v>
      </c>
      <c r="G1253" s="89">
        <v>28</v>
      </c>
      <c r="H1253" s="103">
        <f t="shared" si="520"/>
        <v>44</v>
      </c>
      <c r="I1253" s="103">
        <f t="shared" si="521"/>
        <v>1.7887500000000003</v>
      </c>
      <c r="J1253" s="89" t="s">
        <v>73</v>
      </c>
      <c r="K1253" s="89">
        <v>2</v>
      </c>
      <c r="L1253" s="105">
        <f t="shared" si="539"/>
        <v>3.29</v>
      </c>
      <c r="O1253" s="89">
        <v>3.18</v>
      </c>
      <c r="R1253" s="89">
        <v>0.11</v>
      </c>
      <c r="X1253" s="106">
        <f t="shared" si="540"/>
        <v>1.4923440000000001E-2</v>
      </c>
      <c r="Y1253" s="106">
        <f t="shared" si="522"/>
        <v>0</v>
      </c>
      <c r="Z1253" s="106">
        <f t="shared" si="523"/>
        <v>0</v>
      </c>
      <c r="AA1253" s="106">
        <f t="shared" si="524"/>
        <v>1.1925000000000002E-2</v>
      </c>
      <c r="AB1253" s="106">
        <f t="shared" si="525"/>
        <v>0</v>
      </c>
      <c r="AC1253" s="106">
        <f t="shared" si="526"/>
        <v>0</v>
      </c>
      <c r="AD1253" s="106">
        <f t="shared" si="527"/>
        <v>0</v>
      </c>
      <c r="AE1253" s="106">
        <f t="shared" si="528"/>
        <v>0</v>
      </c>
      <c r="AF1253" s="172">
        <f t="shared" si="534"/>
        <v>1.1925000000000002E-2</v>
      </c>
      <c r="AG1253" s="106">
        <f t="shared" si="529"/>
        <v>0</v>
      </c>
      <c r="AH1253" s="106">
        <f t="shared" si="530"/>
        <v>4.1250000000000005E-4</v>
      </c>
      <c r="AI1253" s="106">
        <f t="shared" si="531"/>
        <v>0</v>
      </c>
      <c r="AJ1253" s="106">
        <f t="shared" si="532"/>
        <v>0</v>
      </c>
      <c r="AK1253" s="106">
        <f t="shared" si="541"/>
        <v>1.23375E-2</v>
      </c>
      <c r="AL1253" s="107">
        <f t="shared" si="533"/>
        <v>10.195875000000001</v>
      </c>
    </row>
    <row r="1254" spans="1:38" ht="12.75">
      <c r="A1254" s="89">
        <v>40</v>
      </c>
      <c r="B1254" s="89">
        <v>78</v>
      </c>
      <c r="C1254" s="96">
        <v>0.38</v>
      </c>
      <c r="D1254" s="96">
        <v>0.42</v>
      </c>
      <c r="E1254" s="97">
        <v>3.29</v>
      </c>
      <c r="F1254" s="102">
        <f t="shared" si="538"/>
        <v>0.41343359321241679</v>
      </c>
      <c r="G1254" s="89">
        <v>28</v>
      </c>
      <c r="H1254" s="103">
        <f t="shared" si="520"/>
        <v>44</v>
      </c>
      <c r="I1254" s="103">
        <f t="shared" si="521"/>
        <v>1.6481250000000001</v>
      </c>
      <c r="J1254" s="89" t="s">
        <v>73</v>
      </c>
      <c r="K1254" s="89">
        <v>3</v>
      </c>
      <c r="L1254" s="105">
        <f t="shared" si="539"/>
        <v>2.93</v>
      </c>
      <c r="M1254" s="89">
        <v>2.93</v>
      </c>
      <c r="X1254" s="106">
        <f t="shared" si="540"/>
        <v>1.329048E-2</v>
      </c>
      <c r="Y1254" s="106">
        <f t="shared" si="522"/>
        <v>1.0987500000000001E-2</v>
      </c>
      <c r="Z1254" s="106">
        <f t="shared" si="523"/>
        <v>0</v>
      </c>
      <c r="AA1254" s="106">
        <f t="shared" si="524"/>
        <v>0</v>
      </c>
      <c r="AB1254" s="106">
        <f t="shared" si="525"/>
        <v>0</v>
      </c>
      <c r="AC1254" s="106">
        <f t="shared" si="526"/>
        <v>0</v>
      </c>
      <c r="AD1254" s="106">
        <f t="shared" si="527"/>
        <v>0</v>
      </c>
      <c r="AE1254" s="106">
        <f t="shared" si="528"/>
        <v>0</v>
      </c>
      <c r="AF1254" s="172">
        <f t="shared" si="534"/>
        <v>1.0987500000000001E-2</v>
      </c>
      <c r="AG1254" s="106">
        <f t="shared" si="529"/>
        <v>0</v>
      </c>
      <c r="AH1254" s="106">
        <f t="shared" si="530"/>
        <v>0</v>
      </c>
      <c r="AI1254" s="106">
        <f t="shared" si="531"/>
        <v>0</v>
      </c>
      <c r="AJ1254" s="106">
        <f t="shared" si="532"/>
        <v>0</v>
      </c>
      <c r="AK1254" s="106">
        <f t="shared" si="541"/>
        <v>1.0987500000000001E-2</v>
      </c>
      <c r="AL1254" s="107">
        <f t="shared" si="533"/>
        <v>10.7128125</v>
      </c>
    </row>
    <row r="1255" spans="1:38" ht="12.75">
      <c r="A1255" s="89">
        <v>40</v>
      </c>
      <c r="B1255" s="89">
        <v>78</v>
      </c>
      <c r="C1255" s="96">
        <v>0.38</v>
      </c>
      <c r="D1255" s="96">
        <v>0.42</v>
      </c>
      <c r="E1255" s="97">
        <v>3.29</v>
      </c>
      <c r="F1255" s="102">
        <f t="shared" si="538"/>
        <v>0.41343359321241679</v>
      </c>
      <c r="G1255" s="89">
        <v>28</v>
      </c>
      <c r="H1255" s="103">
        <f t="shared" si="520"/>
        <v>44</v>
      </c>
      <c r="I1255" s="103">
        <f t="shared" si="521"/>
        <v>1.7381249999999999</v>
      </c>
      <c r="J1255" s="89" t="s">
        <v>73</v>
      </c>
      <c r="K1255" s="89">
        <v>4</v>
      </c>
      <c r="L1255" s="105">
        <f t="shared" si="539"/>
        <v>3.09</v>
      </c>
      <c r="M1255" s="89">
        <v>3.09</v>
      </c>
      <c r="X1255" s="106">
        <f t="shared" si="540"/>
        <v>1.4016240000000001E-2</v>
      </c>
      <c r="Y1255" s="106">
        <f t="shared" si="522"/>
        <v>1.1587499999999999E-2</v>
      </c>
      <c r="Z1255" s="106">
        <f t="shared" si="523"/>
        <v>0</v>
      </c>
      <c r="AA1255" s="106">
        <f t="shared" si="524"/>
        <v>0</v>
      </c>
      <c r="AB1255" s="106">
        <f t="shared" si="525"/>
        <v>0</v>
      </c>
      <c r="AC1255" s="106">
        <f t="shared" si="526"/>
        <v>0</v>
      </c>
      <c r="AD1255" s="106">
        <f t="shared" si="527"/>
        <v>0</v>
      </c>
      <c r="AE1255" s="106">
        <f t="shared" si="528"/>
        <v>0</v>
      </c>
      <c r="AF1255" s="172">
        <f t="shared" si="534"/>
        <v>1.1587499999999999E-2</v>
      </c>
      <c r="AG1255" s="106">
        <f t="shared" si="529"/>
        <v>0</v>
      </c>
      <c r="AH1255" s="106">
        <f t="shared" si="530"/>
        <v>0</v>
      </c>
      <c r="AI1255" s="106">
        <f t="shared" si="531"/>
        <v>0</v>
      </c>
      <c r="AJ1255" s="106">
        <f t="shared" si="532"/>
        <v>0</v>
      </c>
      <c r="AK1255" s="106">
        <f t="shared" si="541"/>
        <v>1.1587499999999999E-2</v>
      </c>
      <c r="AL1255" s="107">
        <f t="shared" si="533"/>
        <v>11.297812499999999</v>
      </c>
    </row>
    <row r="1256" spans="1:38" ht="12.75">
      <c r="A1256" s="89">
        <v>40</v>
      </c>
      <c r="B1256" s="89">
        <v>78</v>
      </c>
      <c r="C1256" s="96">
        <v>0.38</v>
      </c>
      <c r="D1256" s="96">
        <v>0.42</v>
      </c>
      <c r="E1256" s="97">
        <v>3.29</v>
      </c>
      <c r="F1256" s="102">
        <f t="shared" si="538"/>
        <v>0.41343359321241679</v>
      </c>
      <c r="G1256" s="89">
        <v>28</v>
      </c>
      <c r="H1256" s="103">
        <f t="shared" si="520"/>
        <v>44</v>
      </c>
      <c r="I1256" s="103">
        <f t="shared" si="521"/>
        <v>1.7550000000000003</v>
      </c>
      <c r="J1256" s="89" t="s">
        <v>73</v>
      </c>
      <c r="K1256" s="89">
        <v>5</v>
      </c>
      <c r="L1256" s="105">
        <f t="shared" si="539"/>
        <v>3.29</v>
      </c>
      <c r="M1256" s="89">
        <v>3.12</v>
      </c>
      <c r="R1256" s="89">
        <v>0.17</v>
      </c>
      <c r="X1256" s="106">
        <f t="shared" si="540"/>
        <v>1.4923440000000001E-2</v>
      </c>
      <c r="Y1256" s="106">
        <f t="shared" si="522"/>
        <v>1.1700000000000002E-2</v>
      </c>
      <c r="Z1256" s="106">
        <f t="shared" si="523"/>
        <v>0</v>
      </c>
      <c r="AA1256" s="106">
        <f t="shared" si="524"/>
        <v>0</v>
      </c>
      <c r="AB1256" s="106">
        <f t="shared" si="525"/>
        <v>0</v>
      </c>
      <c r="AC1256" s="106">
        <f t="shared" si="526"/>
        <v>0</v>
      </c>
      <c r="AD1256" s="106">
        <f t="shared" si="527"/>
        <v>0</v>
      </c>
      <c r="AE1256" s="106">
        <f t="shared" si="528"/>
        <v>0</v>
      </c>
      <c r="AF1256" s="172">
        <f t="shared" si="534"/>
        <v>1.1700000000000002E-2</v>
      </c>
      <c r="AG1256" s="106">
        <f t="shared" si="529"/>
        <v>0</v>
      </c>
      <c r="AH1256" s="106">
        <f t="shared" si="530"/>
        <v>6.3750000000000005E-4</v>
      </c>
      <c r="AI1256" s="106">
        <f t="shared" si="531"/>
        <v>0</v>
      </c>
      <c r="AJ1256" s="106">
        <f t="shared" si="532"/>
        <v>0</v>
      </c>
      <c r="AK1256" s="106">
        <f t="shared" si="541"/>
        <v>1.23375E-2</v>
      </c>
      <c r="AL1256" s="107">
        <f t="shared" si="533"/>
        <v>11.407500000000001</v>
      </c>
    </row>
    <row r="1257" spans="1:38" ht="12.75">
      <c r="A1257" s="89">
        <v>40</v>
      </c>
      <c r="B1257" s="89">
        <v>78</v>
      </c>
      <c r="C1257" s="96">
        <v>0.38</v>
      </c>
      <c r="D1257" s="96">
        <v>0.42</v>
      </c>
      <c r="E1257" s="97">
        <v>3.29</v>
      </c>
      <c r="F1257" s="102">
        <f t="shared" si="538"/>
        <v>0.41343359321241679</v>
      </c>
      <c r="G1257" s="89">
        <v>28</v>
      </c>
      <c r="H1257" s="103">
        <f t="shared" si="520"/>
        <v>44</v>
      </c>
      <c r="I1257" s="103">
        <f t="shared" si="521"/>
        <v>1.524375</v>
      </c>
      <c r="J1257" s="89" t="s">
        <v>73</v>
      </c>
      <c r="K1257" s="89">
        <v>6</v>
      </c>
      <c r="L1257" s="105">
        <f t="shared" si="539"/>
        <v>3.29</v>
      </c>
      <c r="P1257" s="89">
        <v>2.71</v>
      </c>
      <c r="Q1257" s="89">
        <v>0.49</v>
      </c>
      <c r="R1257" s="89">
        <v>0.09</v>
      </c>
      <c r="X1257" s="106">
        <f t="shared" si="540"/>
        <v>1.4923440000000001E-2</v>
      </c>
      <c r="Y1257" s="106">
        <f t="shared" si="522"/>
        <v>0</v>
      </c>
      <c r="Z1257" s="106">
        <f t="shared" si="523"/>
        <v>0</v>
      </c>
      <c r="AA1257" s="106">
        <f t="shared" si="524"/>
        <v>0</v>
      </c>
      <c r="AB1257" s="106">
        <f t="shared" si="525"/>
        <v>1.01625E-2</v>
      </c>
      <c r="AC1257" s="106">
        <f t="shared" si="526"/>
        <v>0</v>
      </c>
      <c r="AD1257" s="106">
        <f t="shared" si="527"/>
        <v>0</v>
      </c>
      <c r="AE1257" s="106">
        <f t="shared" si="528"/>
        <v>0</v>
      </c>
      <c r="AF1257" s="172">
        <f t="shared" si="534"/>
        <v>1.01625E-2</v>
      </c>
      <c r="AG1257" s="106">
        <f t="shared" si="529"/>
        <v>1.8374999999999999E-3</v>
      </c>
      <c r="AH1257" s="106">
        <f t="shared" si="530"/>
        <v>3.3749999999999996E-4</v>
      </c>
      <c r="AI1257" s="106">
        <f t="shared" si="531"/>
        <v>0</v>
      </c>
      <c r="AJ1257" s="106">
        <f t="shared" si="532"/>
        <v>0</v>
      </c>
      <c r="AK1257" s="106">
        <f t="shared" si="541"/>
        <v>1.23375E-2</v>
      </c>
      <c r="AL1257" s="107">
        <f t="shared" si="533"/>
        <v>8.3230874999999997</v>
      </c>
    </row>
    <row r="1258" spans="1:38" ht="12.75">
      <c r="A1258" s="89">
        <v>40</v>
      </c>
      <c r="B1258" s="89">
        <v>78</v>
      </c>
      <c r="C1258" s="96">
        <v>0.38</v>
      </c>
      <c r="D1258" s="96">
        <v>0.42</v>
      </c>
      <c r="E1258" s="97">
        <v>3.29</v>
      </c>
      <c r="F1258" s="102">
        <f t="shared" si="538"/>
        <v>0.41343359321241679</v>
      </c>
      <c r="G1258" s="89">
        <v>28</v>
      </c>
      <c r="H1258" s="103">
        <f t="shared" si="520"/>
        <v>44</v>
      </c>
      <c r="I1258" s="103">
        <f t="shared" si="521"/>
        <v>1.0275000000000001</v>
      </c>
      <c r="J1258" s="89" t="s">
        <v>78</v>
      </c>
      <c r="K1258" s="89">
        <v>1</v>
      </c>
      <c r="L1258" s="105">
        <f t="shared" si="539"/>
        <v>3.29</v>
      </c>
      <c r="M1258" s="89">
        <v>1.58</v>
      </c>
      <c r="N1258" s="89">
        <v>1.1599999999999999</v>
      </c>
      <c r="T1258" s="89">
        <v>0.55000000000000004</v>
      </c>
      <c r="W1258" s="89" t="s">
        <v>112</v>
      </c>
      <c r="X1258" s="106">
        <f t="shared" si="540"/>
        <v>9.2383199999999995E-3</v>
      </c>
      <c r="Y1258" s="106">
        <f t="shared" si="522"/>
        <v>3.9500000000000013E-3</v>
      </c>
      <c r="Z1258" s="106">
        <f t="shared" si="523"/>
        <v>2.8999999999999998E-3</v>
      </c>
      <c r="AA1258" s="106">
        <f t="shared" si="524"/>
        <v>0</v>
      </c>
      <c r="AB1258" s="106">
        <f t="shared" si="525"/>
        <v>0</v>
      </c>
      <c r="AC1258" s="106">
        <f t="shared" si="526"/>
        <v>0</v>
      </c>
      <c r="AD1258" s="106">
        <f t="shared" si="527"/>
        <v>0</v>
      </c>
      <c r="AE1258" s="106">
        <f t="shared" si="528"/>
        <v>0</v>
      </c>
      <c r="AF1258" s="172">
        <f t="shared" si="534"/>
        <v>6.8500000000000011E-3</v>
      </c>
      <c r="AG1258" s="106">
        <f t="shared" si="529"/>
        <v>0</v>
      </c>
      <c r="AH1258" s="106">
        <f t="shared" si="530"/>
        <v>0</v>
      </c>
      <c r="AI1258" s="106">
        <f t="shared" si="531"/>
        <v>0</v>
      </c>
      <c r="AJ1258" s="106">
        <f t="shared" si="532"/>
        <v>1.3750000000000004E-3</v>
      </c>
      <c r="AK1258" s="106">
        <f t="shared" si="541"/>
        <v>8.2250000000000014E-3</v>
      </c>
      <c r="AL1258" s="107">
        <f t="shared" si="533"/>
        <v>6.5965499999999988</v>
      </c>
    </row>
    <row r="1259" spans="1:38" ht="12.75">
      <c r="A1259" s="89">
        <v>40</v>
      </c>
      <c r="B1259" s="89">
        <v>78</v>
      </c>
      <c r="C1259" s="96">
        <v>0.38</v>
      </c>
      <c r="D1259" s="96">
        <v>0.42</v>
      </c>
      <c r="E1259" s="97">
        <v>3.29</v>
      </c>
      <c r="F1259" s="102">
        <f t="shared" si="538"/>
        <v>0.41343359321241679</v>
      </c>
      <c r="G1259" s="89">
        <v>28</v>
      </c>
      <c r="H1259" s="103">
        <f t="shared" si="520"/>
        <v>44</v>
      </c>
      <c r="I1259" s="103">
        <f t="shared" si="521"/>
        <v>1.2337500000000001</v>
      </c>
      <c r="J1259" s="89" t="s">
        <v>78</v>
      </c>
      <c r="K1259" s="89">
        <v>2</v>
      </c>
      <c r="L1259" s="105">
        <f t="shared" si="539"/>
        <v>3.29</v>
      </c>
      <c r="M1259" s="89">
        <v>3.29</v>
      </c>
      <c r="X1259" s="106">
        <f t="shared" si="540"/>
        <v>9.2383199999999995E-3</v>
      </c>
      <c r="Y1259" s="106">
        <f t="shared" si="522"/>
        <v>8.2250000000000014E-3</v>
      </c>
      <c r="Z1259" s="106">
        <f t="shared" si="523"/>
        <v>0</v>
      </c>
      <c r="AA1259" s="106">
        <f t="shared" si="524"/>
        <v>0</v>
      </c>
      <c r="AB1259" s="106">
        <f t="shared" si="525"/>
        <v>0</v>
      </c>
      <c r="AC1259" s="106">
        <f t="shared" si="526"/>
        <v>0</v>
      </c>
      <c r="AD1259" s="106">
        <f t="shared" si="527"/>
        <v>0</v>
      </c>
      <c r="AE1259" s="106">
        <f t="shared" si="528"/>
        <v>0</v>
      </c>
      <c r="AF1259" s="172">
        <f t="shared" si="534"/>
        <v>8.2250000000000014E-3</v>
      </c>
      <c r="AG1259" s="106">
        <f t="shared" si="529"/>
        <v>0</v>
      </c>
      <c r="AH1259" s="106">
        <f t="shared" si="530"/>
        <v>0</v>
      </c>
      <c r="AI1259" s="106">
        <f t="shared" si="531"/>
        <v>0</v>
      </c>
      <c r="AJ1259" s="106">
        <f t="shared" si="532"/>
        <v>0</v>
      </c>
      <c r="AK1259" s="106">
        <f t="shared" si="541"/>
        <v>8.2250000000000014E-3</v>
      </c>
      <c r="AL1259" s="107">
        <f t="shared" si="533"/>
        <v>7.9206749999999992</v>
      </c>
    </row>
    <row r="1260" spans="1:38" ht="12.75">
      <c r="A1260" s="89">
        <v>40</v>
      </c>
      <c r="B1260" s="89">
        <v>78</v>
      </c>
      <c r="C1260" s="96">
        <v>0.38</v>
      </c>
      <c r="D1260" s="96">
        <v>0.42</v>
      </c>
      <c r="E1260" s="97">
        <v>3.29</v>
      </c>
      <c r="F1260" s="102">
        <f t="shared" si="538"/>
        <v>0.41343359321241679</v>
      </c>
      <c r="G1260" s="89">
        <v>28</v>
      </c>
      <c r="H1260" s="103">
        <f t="shared" si="520"/>
        <v>44</v>
      </c>
      <c r="I1260" s="103">
        <f t="shared" si="521"/>
        <v>1.2337500000000001</v>
      </c>
      <c r="J1260" s="89" t="s">
        <v>78</v>
      </c>
      <c r="K1260" s="89">
        <v>3</v>
      </c>
      <c r="L1260" s="105">
        <f t="shared" si="539"/>
        <v>3.29</v>
      </c>
      <c r="M1260" s="89">
        <v>3.29</v>
      </c>
      <c r="X1260" s="106">
        <f t="shared" si="540"/>
        <v>9.2383199999999995E-3</v>
      </c>
      <c r="Y1260" s="106">
        <f t="shared" si="522"/>
        <v>8.2250000000000014E-3</v>
      </c>
      <c r="Z1260" s="106">
        <f t="shared" si="523"/>
        <v>0</v>
      </c>
      <c r="AA1260" s="106">
        <f t="shared" si="524"/>
        <v>0</v>
      </c>
      <c r="AB1260" s="106">
        <f t="shared" si="525"/>
        <v>0</v>
      </c>
      <c r="AC1260" s="106">
        <f t="shared" si="526"/>
        <v>0</v>
      </c>
      <c r="AD1260" s="106">
        <f t="shared" si="527"/>
        <v>0</v>
      </c>
      <c r="AE1260" s="106">
        <f t="shared" si="528"/>
        <v>0</v>
      </c>
      <c r="AF1260" s="172">
        <f t="shared" si="534"/>
        <v>8.2250000000000014E-3</v>
      </c>
      <c r="AG1260" s="106">
        <f t="shared" si="529"/>
        <v>0</v>
      </c>
      <c r="AH1260" s="106">
        <f t="shared" si="530"/>
        <v>0</v>
      </c>
      <c r="AI1260" s="106">
        <f t="shared" si="531"/>
        <v>0</v>
      </c>
      <c r="AJ1260" s="106">
        <f t="shared" si="532"/>
        <v>0</v>
      </c>
      <c r="AK1260" s="106">
        <f t="shared" si="541"/>
        <v>8.2250000000000014E-3</v>
      </c>
      <c r="AL1260" s="107">
        <f t="shared" si="533"/>
        <v>7.9206749999999992</v>
      </c>
    </row>
    <row r="1261" spans="1:38" ht="12.75">
      <c r="A1261" s="89">
        <v>40</v>
      </c>
      <c r="B1261" s="89">
        <v>78</v>
      </c>
      <c r="C1261" s="96">
        <v>0.38</v>
      </c>
      <c r="D1261" s="96">
        <v>0.42</v>
      </c>
      <c r="E1261" s="97">
        <v>3.29</v>
      </c>
      <c r="F1261" s="102">
        <f t="shared" si="538"/>
        <v>0.41343359321241679</v>
      </c>
      <c r="G1261" s="89">
        <v>28</v>
      </c>
      <c r="H1261" s="103">
        <f t="shared" si="520"/>
        <v>44</v>
      </c>
      <c r="I1261" s="103">
        <f t="shared" si="521"/>
        <v>1.2337500000000001</v>
      </c>
      <c r="J1261" s="89" t="s">
        <v>78</v>
      </c>
      <c r="K1261" s="89">
        <v>4</v>
      </c>
      <c r="L1261" s="105">
        <f t="shared" si="539"/>
        <v>3.29</v>
      </c>
      <c r="M1261" s="89">
        <v>3.29</v>
      </c>
      <c r="X1261" s="106">
        <f t="shared" si="540"/>
        <v>9.2383199999999995E-3</v>
      </c>
      <c r="Y1261" s="106">
        <f t="shared" si="522"/>
        <v>8.2250000000000014E-3</v>
      </c>
      <c r="Z1261" s="106">
        <f t="shared" si="523"/>
        <v>0</v>
      </c>
      <c r="AA1261" s="106">
        <f t="shared" si="524"/>
        <v>0</v>
      </c>
      <c r="AB1261" s="106">
        <f t="shared" si="525"/>
        <v>0</v>
      </c>
      <c r="AC1261" s="106">
        <f t="shared" si="526"/>
        <v>0</v>
      </c>
      <c r="AD1261" s="106">
        <f t="shared" si="527"/>
        <v>0</v>
      </c>
      <c r="AE1261" s="106">
        <f t="shared" si="528"/>
        <v>0</v>
      </c>
      <c r="AF1261" s="172">
        <f t="shared" si="534"/>
        <v>8.2250000000000014E-3</v>
      </c>
      <c r="AG1261" s="106">
        <f t="shared" si="529"/>
        <v>0</v>
      </c>
      <c r="AH1261" s="106">
        <f t="shared" si="530"/>
        <v>0</v>
      </c>
      <c r="AI1261" s="106">
        <f t="shared" si="531"/>
        <v>0</v>
      </c>
      <c r="AJ1261" s="106">
        <f t="shared" si="532"/>
        <v>0</v>
      </c>
      <c r="AK1261" s="106">
        <f t="shared" si="541"/>
        <v>8.2250000000000014E-3</v>
      </c>
      <c r="AL1261" s="107">
        <f t="shared" si="533"/>
        <v>7.9206749999999992</v>
      </c>
    </row>
    <row r="1262" spans="1:38" ht="12.75">
      <c r="A1262" s="89">
        <v>40</v>
      </c>
      <c r="B1262" s="89">
        <v>78</v>
      </c>
      <c r="C1262" s="96">
        <v>0.38</v>
      </c>
      <c r="D1262" s="96">
        <v>0.42</v>
      </c>
      <c r="E1262" s="97">
        <v>3.29</v>
      </c>
      <c r="F1262" s="102">
        <f t="shared" si="538"/>
        <v>0.41343359321241679</v>
      </c>
      <c r="G1262" s="89">
        <v>28</v>
      </c>
      <c r="H1262" s="103">
        <f t="shared" si="520"/>
        <v>44</v>
      </c>
      <c r="I1262" s="103">
        <f t="shared" si="521"/>
        <v>1.2337500000000001</v>
      </c>
      <c r="J1262" s="89" t="s">
        <v>78</v>
      </c>
      <c r="K1262" s="89">
        <v>5</v>
      </c>
      <c r="L1262" s="105">
        <f t="shared" si="539"/>
        <v>3.29</v>
      </c>
      <c r="M1262" s="89">
        <v>3.29</v>
      </c>
      <c r="X1262" s="106">
        <f t="shared" si="540"/>
        <v>9.2383199999999995E-3</v>
      </c>
      <c r="Y1262" s="106">
        <f t="shared" si="522"/>
        <v>8.2250000000000014E-3</v>
      </c>
      <c r="Z1262" s="106">
        <f t="shared" si="523"/>
        <v>0</v>
      </c>
      <c r="AA1262" s="106">
        <f t="shared" si="524"/>
        <v>0</v>
      </c>
      <c r="AB1262" s="106">
        <f t="shared" si="525"/>
        <v>0</v>
      </c>
      <c r="AC1262" s="106">
        <f t="shared" si="526"/>
        <v>0</v>
      </c>
      <c r="AD1262" s="106">
        <f t="shared" si="527"/>
        <v>0</v>
      </c>
      <c r="AE1262" s="106">
        <f t="shared" si="528"/>
        <v>0</v>
      </c>
      <c r="AF1262" s="172">
        <f t="shared" si="534"/>
        <v>8.2250000000000014E-3</v>
      </c>
      <c r="AG1262" s="106">
        <f t="shared" si="529"/>
        <v>0</v>
      </c>
      <c r="AH1262" s="106">
        <f t="shared" si="530"/>
        <v>0</v>
      </c>
      <c r="AI1262" s="106">
        <f t="shared" si="531"/>
        <v>0</v>
      </c>
      <c r="AJ1262" s="106">
        <f t="shared" si="532"/>
        <v>0</v>
      </c>
      <c r="AK1262" s="106">
        <f t="shared" si="541"/>
        <v>8.2250000000000014E-3</v>
      </c>
      <c r="AL1262" s="107">
        <f t="shared" si="533"/>
        <v>7.9206749999999992</v>
      </c>
    </row>
    <row r="1263" spans="1:38" ht="12.75">
      <c r="A1263" s="89">
        <v>40</v>
      </c>
      <c r="B1263" s="89">
        <v>78</v>
      </c>
      <c r="C1263" s="96">
        <v>0.38</v>
      </c>
      <c r="D1263" s="96">
        <v>0.42</v>
      </c>
      <c r="E1263" s="97">
        <v>3.29</v>
      </c>
      <c r="F1263" s="102">
        <f t="shared" si="538"/>
        <v>0.41343359321241679</v>
      </c>
      <c r="G1263" s="89">
        <v>28</v>
      </c>
      <c r="H1263" s="103">
        <f t="shared" si="520"/>
        <v>44</v>
      </c>
      <c r="I1263" s="103">
        <f t="shared" si="521"/>
        <v>1.2337500000000001</v>
      </c>
      <c r="J1263" s="89" t="s">
        <v>78</v>
      </c>
      <c r="K1263" s="89">
        <v>6</v>
      </c>
      <c r="L1263" s="105">
        <f t="shared" si="539"/>
        <v>3.29</v>
      </c>
      <c r="M1263" s="89">
        <v>3.29</v>
      </c>
      <c r="X1263" s="106">
        <f t="shared" si="540"/>
        <v>9.2383199999999995E-3</v>
      </c>
      <c r="Y1263" s="106">
        <f t="shared" si="522"/>
        <v>8.2250000000000014E-3</v>
      </c>
      <c r="Z1263" s="106">
        <f t="shared" si="523"/>
        <v>0</v>
      </c>
      <c r="AA1263" s="106">
        <f t="shared" si="524"/>
        <v>0</v>
      </c>
      <c r="AB1263" s="106">
        <f t="shared" si="525"/>
        <v>0</v>
      </c>
      <c r="AC1263" s="106">
        <f t="shared" si="526"/>
        <v>0</v>
      </c>
      <c r="AD1263" s="106">
        <f t="shared" si="527"/>
        <v>0</v>
      </c>
      <c r="AE1263" s="106">
        <f t="shared" si="528"/>
        <v>0</v>
      </c>
      <c r="AF1263" s="172">
        <f t="shared" si="534"/>
        <v>8.2250000000000014E-3</v>
      </c>
      <c r="AG1263" s="106">
        <f t="shared" si="529"/>
        <v>0</v>
      </c>
      <c r="AH1263" s="106">
        <f t="shared" si="530"/>
        <v>0</v>
      </c>
      <c r="AI1263" s="106">
        <f t="shared" si="531"/>
        <v>0</v>
      </c>
      <c r="AJ1263" s="106">
        <f t="shared" si="532"/>
        <v>0</v>
      </c>
      <c r="AK1263" s="106">
        <f t="shared" si="541"/>
        <v>8.2250000000000014E-3</v>
      </c>
      <c r="AL1263" s="107">
        <f t="shared" si="533"/>
        <v>7.9206749999999992</v>
      </c>
    </row>
    <row r="1264" spans="1:38" ht="12.75">
      <c r="A1264" s="89">
        <v>40</v>
      </c>
      <c r="B1264" s="89">
        <v>78</v>
      </c>
      <c r="C1264" s="96">
        <v>0.38</v>
      </c>
      <c r="D1264" s="96">
        <v>0.42</v>
      </c>
      <c r="E1264" s="97">
        <v>3.29</v>
      </c>
      <c r="F1264" s="102">
        <f t="shared" si="538"/>
        <v>0.41343359321241679</v>
      </c>
      <c r="G1264" s="89">
        <v>28</v>
      </c>
      <c r="H1264" s="103">
        <f t="shared" si="520"/>
        <v>44</v>
      </c>
      <c r="I1264" s="103">
        <f t="shared" si="521"/>
        <v>1.4681625000000005</v>
      </c>
      <c r="J1264" s="89" t="s">
        <v>79</v>
      </c>
      <c r="K1264" s="89">
        <v>7</v>
      </c>
      <c r="L1264" s="97">
        <v>3.29</v>
      </c>
      <c r="X1264" s="106">
        <f>L1264*VLOOKUP(J1264,dimension,2,FALSE)*VLOOKUP(J1264,dimension,3,FALSE)*K1264</f>
        <v>1.2251960000000001E-2</v>
      </c>
      <c r="Y1264" s="106">
        <f t="shared" si="522"/>
        <v>0</v>
      </c>
      <c r="Z1264" s="106">
        <f t="shared" si="523"/>
        <v>0</v>
      </c>
      <c r="AA1264" s="106">
        <f t="shared" si="524"/>
        <v>0</v>
      </c>
      <c r="AB1264" s="106">
        <f t="shared" si="525"/>
        <v>0</v>
      </c>
      <c r="AC1264" s="106">
        <f t="shared" si="526"/>
        <v>0</v>
      </c>
      <c r="AD1264" s="106">
        <f t="shared" si="527"/>
        <v>0</v>
      </c>
      <c r="AE1264" s="106">
        <f t="shared" si="528"/>
        <v>9.787750000000003E-3</v>
      </c>
      <c r="AF1264" s="172">
        <f t="shared" si="534"/>
        <v>9.787750000000003E-3</v>
      </c>
      <c r="AG1264" s="106">
        <f t="shared" si="529"/>
        <v>0</v>
      </c>
      <c r="AH1264" s="106">
        <f t="shared" si="530"/>
        <v>0</v>
      </c>
      <c r="AI1264" s="106">
        <f t="shared" si="531"/>
        <v>0</v>
      </c>
      <c r="AJ1264" s="106">
        <f t="shared" si="532"/>
        <v>0</v>
      </c>
      <c r="AK1264" s="106">
        <f>L1264*VLOOKUP(J1264,dimension,4,FALSE)*VLOOKUP(J1264,dimension,5,FALSE)*K1264</f>
        <v>9.7877500000000013E-3</v>
      </c>
      <c r="AL1264" s="107">
        <f t="shared" si="533"/>
        <v>8.3685262500000004</v>
      </c>
    </row>
    <row r="1265" spans="1:38" ht="12.75">
      <c r="A1265" s="89">
        <v>40</v>
      </c>
      <c r="B1265" s="89">
        <v>79</v>
      </c>
      <c r="C1265" s="96">
        <v>0.36</v>
      </c>
      <c r="D1265" s="96">
        <v>0.38</v>
      </c>
      <c r="E1265" s="97">
        <v>3.3</v>
      </c>
      <c r="F1265" s="102">
        <f t="shared" si="538"/>
        <v>0.35481932827806517</v>
      </c>
      <c r="G1265" s="89">
        <v>25.5</v>
      </c>
      <c r="H1265" s="103">
        <f t="shared" si="520"/>
        <v>40.666666666666664</v>
      </c>
      <c r="I1265" s="103">
        <f t="shared" si="521"/>
        <v>0.93</v>
      </c>
      <c r="J1265" s="89" t="s">
        <v>74</v>
      </c>
      <c r="K1265" s="89">
        <v>1</v>
      </c>
      <c r="L1265" s="105">
        <f t="shared" ref="L1265:L1283" si="542">SUM(M1265:V1265)</f>
        <v>3.3</v>
      </c>
      <c r="O1265" s="89">
        <v>2.48</v>
      </c>
      <c r="Q1265" s="89">
        <v>0.82</v>
      </c>
      <c r="X1265" s="106">
        <f t="shared" ref="X1265:X1283" si="543">L1265*VLOOKUP(J1265,dimension,2,FALSE)*VLOOKUP(J1265,dimension,3,FALSE)</f>
        <v>1.0163999999999999E-2</v>
      </c>
      <c r="Y1265" s="106">
        <f t="shared" si="522"/>
        <v>0</v>
      </c>
      <c r="Z1265" s="106">
        <f t="shared" si="523"/>
        <v>0</v>
      </c>
      <c r="AA1265" s="106">
        <f t="shared" si="524"/>
        <v>6.2000000000000006E-3</v>
      </c>
      <c r="AB1265" s="106">
        <f t="shared" si="525"/>
        <v>0</v>
      </c>
      <c r="AC1265" s="106">
        <f t="shared" si="526"/>
        <v>0</v>
      </c>
      <c r="AD1265" s="106">
        <f t="shared" si="527"/>
        <v>0</v>
      </c>
      <c r="AE1265" s="106">
        <f t="shared" si="528"/>
        <v>0</v>
      </c>
      <c r="AF1265" s="172">
        <f t="shared" si="534"/>
        <v>6.2000000000000006E-3</v>
      </c>
      <c r="AG1265" s="106">
        <f t="shared" si="529"/>
        <v>2.0500000000000002E-3</v>
      </c>
      <c r="AH1265" s="106">
        <f t="shared" si="530"/>
        <v>0</v>
      </c>
      <c r="AI1265" s="106">
        <f t="shared" si="531"/>
        <v>0</v>
      </c>
      <c r="AJ1265" s="106">
        <f t="shared" si="532"/>
        <v>0</v>
      </c>
      <c r="AK1265" s="106">
        <f t="shared" ref="AK1265:AK1283" si="544">L1265*VLOOKUP(J1265,dimension,4,FALSE)*VLOOKUP(J1265,dimension,5,FALSE)</f>
        <v>8.2500000000000004E-3</v>
      </c>
      <c r="AL1265" s="107">
        <f t="shared" si="533"/>
        <v>5.3010000000000002</v>
      </c>
    </row>
    <row r="1266" spans="1:38" ht="12.75">
      <c r="A1266" s="89">
        <v>40</v>
      </c>
      <c r="B1266" s="89">
        <v>79</v>
      </c>
      <c r="C1266" s="96">
        <v>0.36</v>
      </c>
      <c r="D1266" s="96">
        <v>0.38</v>
      </c>
      <c r="E1266" s="97">
        <v>3.3</v>
      </c>
      <c r="F1266" s="102">
        <f t="shared" si="538"/>
        <v>0.35481932827806517</v>
      </c>
      <c r="G1266" s="89">
        <v>25.5</v>
      </c>
      <c r="H1266" s="103">
        <f t="shared" si="520"/>
        <v>40.666666666666664</v>
      </c>
      <c r="I1266" s="103">
        <f t="shared" si="521"/>
        <v>0.93</v>
      </c>
      <c r="J1266" s="89" t="s">
        <v>74</v>
      </c>
      <c r="K1266" s="89">
        <v>2</v>
      </c>
      <c r="L1266" s="105">
        <f t="shared" si="542"/>
        <v>3.01</v>
      </c>
      <c r="M1266" s="89">
        <v>2.48</v>
      </c>
      <c r="Q1266" s="89">
        <v>0.53</v>
      </c>
      <c r="W1266" s="89" t="s">
        <v>110</v>
      </c>
      <c r="X1266" s="106">
        <f t="shared" si="543"/>
        <v>9.2707999999999992E-3</v>
      </c>
      <c r="Y1266" s="106">
        <f t="shared" si="522"/>
        <v>6.2000000000000006E-3</v>
      </c>
      <c r="Z1266" s="106">
        <f t="shared" si="523"/>
        <v>0</v>
      </c>
      <c r="AA1266" s="106">
        <f t="shared" si="524"/>
        <v>0</v>
      </c>
      <c r="AB1266" s="106">
        <f t="shared" si="525"/>
        <v>0</v>
      </c>
      <c r="AC1266" s="106">
        <f t="shared" si="526"/>
        <v>0</v>
      </c>
      <c r="AD1266" s="106">
        <f t="shared" si="527"/>
        <v>0</v>
      </c>
      <c r="AE1266" s="106">
        <f t="shared" si="528"/>
        <v>0</v>
      </c>
      <c r="AF1266" s="172">
        <f t="shared" si="534"/>
        <v>6.2000000000000006E-3</v>
      </c>
      <c r="AG1266" s="106">
        <f t="shared" si="529"/>
        <v>1.3250000000000002E-3</v>
      </c>
      <c r="AH1266" s="106">
        <f t="shared" si="530"/>
        <v>0</v>
      </c>
      <c r="AI1266" s="106">
        <f t="shared" si="531"/>
        <v>0</v>
      </c>
      <c r="AJ1266" s="106">
        <f t="shared" si="532"/>
        <v>0</v>
      </c>
      <c r="AK1266" s="106">
        <f t="shared" si="544"/>
        <v>7.5250000000000004E-3</v>
      </c>
      <c r="AL1266" s="107">
        <f t="shared" si="533"/>
        <v>5.9705999999999992</v>
      </c>
    </row>
    <row r="1267" spans="1:38" ht="12.75">
      <c r="A1267" s="89">
        <v>40</v>
      </c>
      <c r="B1267" s="89">
        <v>79</v>
      </c>
      <c r="C1267" s="96">
        <v>0.36</v>
      </c>
      <c r="D1267" s="96">
        <v>0.38</v>
      </c>
      <c r="E1267" s="97">
        <v>3.3</v>
      </c>
      <c r="F1267" s="102">
        <f t="shared" si="538"/>
        <v>0.35481932827806517</v>
      </c>
      <c r="G1267" s="89">
        <v>25.5</v>
      </c>
      <c r="H1267" s="103">
        <f t="shared" si="520"/>
        <v>40.666666666666664</v>
      </c>
      <c r="I1267" s="103">
        <f t="shared" si="521"/>
        <v>1.1962500000000003</v>
      </c>
      <c r="J1267" s="89" t="s">
        <v>74</v>
      </c>
      <c r="K1267" s="89">
        <v>3</v>
      </c>
      <c r="L1267" s="105">
        <f t="shared" si="542"/>
        <v>3.3</v>
      </c>
      <c r="M1267" s="89">
        <v>2.12</v>
      </c>
      <c r="Q1267" s="89">
        <v>0.11</v>
      </c>
      <c r="U1267" s="89">
        <v>1.07</v>
      </c>
      <c r="X1267" s="106">
        <f t="shared" si="543"/>
        <v>1.0163999999999999E-2</v>
      </c>
      <c r="Y1267" s="106">
        <f t="shared" si="522"/>
        <v>5.3000000000000009E-3</v>
      </c>
      <c r="Z1267" s="106">
        <f t="shared" si="523"/>
        <v>0</v>
      </c>
      <c r="AA1267" s="106">
        <f t="shared" si="524"/>
        <v>0</v>
      </c>
      <c r="AB1267" s="106">
        <f t="shared" si="525"/>
        <v>0</v>
      </c>
      <c r="AC1267" s="106">
        <f t="shared" si="526"/>
        <v>2.6750000000000003E-3</v>
      </c>
      <c r="AD1267" s="106">
        <f t="shared" si="527"/>
        <v>0</v>
      </c>
      <c r="AE1267" s="106">
        <f t="shared" si="528"/>
        <v>0</v>
      </c>
      <c r="AF1267" s="172">
        <f t="shared" si="534"/>
        <v>7.9750000000000012E-3</v>
      </c>
      <c r="AG1267" s="106">
        <f t="shared" si="529"/>
        <v>2.7500000000000002E-4</v>
      </c>
      <c r="AH1267" s="106">
        <f t="shared" si="530"/>
        <v>0</v>
      </c>
      <c r="AI1267" s="106">
        <f t="shared" si="531"/>
        <v>0</v>
      </c>
      <c r="AJ1267" s="106">
        <f t="shared" si="532"/>
        <v>0</v>
      </c>
      <c r="AK1267" s="106">
        <f t="shared" si="544"/>
        <v>8.2500000000000004E-3</v>
      </c>
      <c r="AL1267" s="107">
        <f t="shared" si="533"/>
        <v>6.9095249999999995</v>
      </c>
    </row>
    <row r="1268" spans="1:38" ht="12.75">
      <c r="A1268" s="89">
        <v>40</v>
      </c>
      <c r="B1268" s="89">
        <v>79</v>
      </c>
      <c r="C1268" s="96">
        <v>0.36</v>
      </c>
      <c r="D1268" s="96">
        <v>0.38</v>
      </c>
      <c r="E1268" s="97">
        <v>3.3</v>
      </c>
      <c r="F1268" s="102">
        <f t="shared" si="538"/>
        <v>0.35481932827806517</v>
      </c>
      <c r="G1268" s="89">
        <v>25.5</v>
      </c>
      <c r="H1268" s="103">
        <f t="shared" si="520"/>
        <v>40.666666666666664</v>
      </c>
      <c r="I1268" s="103">
        <f t="shared" si="521"/>
        <v>1.155</v>
      </c>
      <c r="J1268" s="89" t="s">
        <v>74</v>
      </c>
      <c r="K1268" s="89">
        <v>4</v>
      </c>
      <c r="L1268" s="105">
        <f t="shared" si="542"/>
        <v>3.3</v>
      </c>
      <c r="M1268" s="89">
        <v>2.42</v>
      </c>
      <c r="Q1268" s="89">
        <v>0.05</v>
      </c>
      <c r="R1268" s="89">
        <v>0.17</v>
      </c>
      <c r="V1268" s="89">
        <v>0.66</v>
      </c>
      <c r="X1268" s="106">
        <f t="shared" si="543"/>
        <v>1.0163999999999999E-2</v>
      </c>
      <c r="Y1268" s="106">
        <f t="shared" si="522"/>
        <v>6.0499999999999998E-3</v>
      </c>
      <c r="Z1268" s="106">
        <f t="shared" si="523"/>
        <v>0</v>
      </c>
      <c r="AA1268" s="106">
        <f t="shared" si="524"/>
        <v>0</v>
      </c>
      <c r="AB1268" s="106">
        <f t="shared" si="525"/>
        <v>0</v>
      </c>
      <c r="AC1268" s="106">
        <f t="shared" si="526"/>
        <v>0</v>
      </c>
      <c r="AD1268" s="106">
        <f t="shared" si="527"/>
        <v>1.6500000000000002E-3</v>
      </c>
      <c r="AE1268" s="106">
        <f t="shared" si="528"/>
        <v>0</v>
      </c>
      <c r="AF1268" s="172">
        <f t="shared" si="534"/>
        <v>7.7000000000000002E-3</v>
      </c>
      <c r="AG1268" s="106">
        <f t="shared" si="529"/>
        <v>1.2500000000000003E-4</v>
      </c>
      <c r="AH1268" s="106">
        <f t="shared" si="530"/>
        <v>4.2500000000000003E-4</v>
      </c>
      <c r="AI1268" s="106">
        <f t="shared" si="531"/>
        <v>0</v>
      </c>
      <c r="AJ1268" s="106">
        <f t="shared" si="532"/>
        <v>0</v>
      </c>
      <c r="AK1268" s="106">
        <f t="shared" si="544"/>
        <v>8.2500000000000004E-3</v>
      </c>
      <c r="AL1268" s="107">
        <f t="shared" si="533"/>
        <v>7.0587</v>
      </c>
    </row>
    <row r="1269" spans="1:38" ht="12.75">
      <c r="A1269" s="89">
        <v>40</v>
      </c>
      <c r="B1269" s="89">
        <v>79</v>
      </c>
      <c r="C1269" s="96">
        <v>0.36</v>
      </c>
      <c r="D1269" s="96">
        <v>0.38</v>
      </c>
      <c r="E1269" s="97">
        <v>3.3</v>
      </c>
      <c r="F1269" s="102">
        <f t="shared" si="538"/>
        <v>0.35481932827806517</v>
      </c>
      <c r="G1269" s="89">
        <v>25.5</v>
      </c>
      <c r="H1269" s="103">
        <f t="shared" si="520"/>
        <v>40.666666666666664</v>
      </c>
      <c r="I1269" s="103">
        <f t="shared" si="521"/>
        <v>0.75750000000000006</v>
      </c>
      <c r="J1269" s="89" t="s">
        <v>74</v>
      </c>
      <c r="K1269" s="89">
        <v>5</v>
      </c>
      <c r="L1269" s="105">
        <f t="shared" si="542"/>
        <v>3.3</v>
      </c>
      <c r="Q1269" s="89">
        <v>1.28</v>
      </c>
      <c r="V1269" s="89">
        <v>2.02</v>
      </c>
      <c r="X1269" s="106">
        <f t="shared" si="543"/>
        <v>1.0163999999999999E-2</v>
      </c>
      <c r="Y1269" s="106">
        <f t="shared" si="522"/>
        <v>0</v>
      </c>
      <c r="Z1269" s="106">
        <f t="shared" si="523"/>
        <v>0</v>
      </c>
      <c r="AA1269" s="106">
        <f t="shared" si="524"/>
        <v>0</v>
      </c>
      <c r="AB1269" s="106">
        <f t="shared" si="525"/>
        <v>0</v>
      </c>
      <c r="AC1269" s="106">
        <f t="shared" si="526"/>
        <v>0</v>
      </c>
      <c r="AD1269" s="106">
        <f t="shared" si="527"/>
        <v>5.0500000000000007E-3</v>
      </c>
      <c r="AE1269" s="106">
        <f t="shared" si="528"/>
        <v>0</v>
      </c>
      <c r="AF1269" s="172">
        <f t="shared" si="534"/>
        <v>5.0500000000000007E-3</v>
      </c>
      <c r="AG1269" s="106">
        <f t="shared" si="529"/>
        <v>3.2000000000000002E-3</v>
      </c>
      <c r="AH1269" s="106">
        <f t="shared" si="530"/>
        <v>0</v>
      </c>
      <c r="AI1269" s="106">
        <f t="shared" si="531"/>
        <v>0</v>
      </c>
      <c r="AJ1269" s="106">
        <f t="shared" si="532"/>
        <v>0</v>
      </c>
      <c r="AK1269" s="106">
        <f t="shared" si="544"/>
        <v>8.2500000000000004E-3</v>
      </c>
      <c r="AL1269" s="107">
        <f t="shared" si="533"/>
        <v>3.7723500000000003</v>
      </c>
    </row>
    <row r="1270" spans="1:38" ht="12.75">
      <c r="A1270" s="89">
        <v>40</v>
      </c>
      <c r="B1270" s="89">
        <v>79</v>
      </c>
      <c r="C1270" s="96">
        <v>0.36</v>
      </c>
      <c r="D1270" s="96">
        <v>0.38</v>
      </c>
      <c r="E1270" s="97">
        <v>3.3</v>
      </c>
      <c r="F1270" s="102">
        <f t="shared" si="538"/>
        <v>0.35481932827806517</v>
      </c>
      <c r="G1270" s="89">
        <v>25.5</v>
      </c>
      <c r="H1270" s="103">
        <f t="shared" si="520"/>
        <v>40.666666666666664</v>
      </c>
      <c r="I1270" s="103">
        <f t="shared" si="521"/>
        <v>1.1587500000000002</v>
      </c>
      <c r="J1270" s="89" t="s">
        <v>74</v>
      </c>
      <c r="K1270" s="89">
        <v>6</v>
      </c>
      <c r="L1270" s="105">
        <f t="shared" si="542"/>
        <v>3.3</v>
      </c>
      <c r="P1270" s="89">
        <v>1.85</v>
      </c>
      <c r="Q1270" s="89">
        <v>0.21</v>
      </c>
      <c r="U1270" s="89">
        <v>0.4</v>
      </c>
      <c r="V1270" s="89">
        <v>0.84</v>
      </c>
      <c r="X1270" s="106">
        <f t="shared" si="543"/>
        <v>1.0163999999999999E-2</v>
      </c>
      <c r="Y1270" s="106">
        <f t="shared" si="522"/>
        <v>0</v>
      </c>
      <c r="Z1270" s="106">
        <f t="shared" si="523"/>
        <v>0</v>
      </c>
      <c r="AA1270" s="106">
        <f t="shared" si="524"/>
        <v>0</v>
      </c>
      <c r="AB1270" s="106">
        <f t="shared" si="525"/>
        <v>4.6250000000000006E-3</v>
      </c>
      <c r="AC1270" s="106">
        <f t="shared" si="526"/>
        <v>1.0000000000000002E-3</v>
      </c>
      <c r="AD1270" s="106">
        <f t="shared" si="527"/>
        <v>2.1000000000000003E-3</v>
      </c>
      <c r="AE1270" s="106">
        <f t="shared" si="528"/>
        <v>0</v>
      </c>
      <c r="AF1270" s="172">
        <f t="shared" si="534"/>
        <v>7.725000000000001E-3</v>
      </c>
      <c r="AG1270" s="106">
        <f t="shared" si="529"/>
        <v>5.2500000000000008E-4</v>
      </c>
      <c r="AH1270" s="106">
        <f t="shared" si="530"/>
        <v>0</v>
      </c>
      <c r="AI1270" s="106">
        <f t="shared" si="531"/>
        <v>0</v>
      </c>
      <c r="AJ1270" s="106">
        <f t="shared" si="532"/>
        <v>0</v>
      </c>
      <c r="AK1270" s="106">
        <f t="shared" si="544"/>
        <v>8.2500000000000004E-3</v>
      </c>
      <c r="AL1270" s="107">
        <f t="shared" si="533"/>
        <v>6.0315750000000001</v>
      </c>
    </row>
    <row r="1271" spans="1:38" ht="12.75">
      <c r="A1271" s="89">
        <v>40</v>
      </c>
      <c r="B1271" s="89">
        <v>79</v>
      </c>
      <c r="C1271" s="96">
        <v>0.36</v>
      </c>
      <c r="D1271" s="96">
        <v>0.38</v>
      </c>
      <c r="E1271" s="97">
        <v>3.3</v>
      </c>
      <c r="F1271" s="102">
        <f t="shared" si="538"/>
        <v>0.35481932827806517</v>
      </c>
      <c r="G1271" s="89">
        <v>25.5</v>
      </c>
      <c r="H1271" s="103">
        <f t="shared" si="520"/>
        <v>40.666666666666664</v>
      </c>
      <c r="I1271" s="103">
        <f t="shared" si="521"/>
        <v>1.108125</v>
      </c>
      <c r="J1271" s="89" t="s">
        <v>73</v>
      </c>
      <c r="K1271" s="89">
        <v>1</v>
      </c>
      <c r="L1271" s="105">
        <f t="shared" si="542"/>
        <v>3.3000000000000003</v>
      </c>
      <c r="O1271" s="89">
        <v>1.54</v>
      </c>
      <c r="Q1271" s="89">
        <v>1.33</v>
      </c>
      <c r="U1271" s="89">
        <v>0.43</v>
      </c>
      <c r="X1271" s="106">
        <f t="shared" si="543"/>
        <v>1.4968800000000003E-2</v>
      </c>
      <c r="Y1271" s="106">
        <f t="shared" si="522"/>
        <v>0</v>
      </c>
      <c r="Z1271" s="106">
        <f t="shared" si="523"/>
        <v>0</v>
      </c>
      <c r="AA1271" s="106">
        <f t="shared" si="524"/>
        <v>5.7750000000000006E-3</v>
      </c>
      <c r="AB1271" s="106">
        <f t="shared" si="525"/>
        <v>0</v>
      </c>
      <c r="AC1271" s="106">
        <f t="shared" si="526"/>
        <v>1.6125E-3</v>
      </c>
      <c r="AD1271" s="106">
        <f t="shared" si="527"/>
        <v>0</v>
      </c>
      <c r="AE1271" s="106">
        <f t="shared" si="528"/>
        <v>0</v>
      </c>
      <c r="AF1271" s="172">
        <f t="shared" si="534"/>
        <v>7.3875000000000008E-3</v>
      </c>
      <c r="AG1271" s="106">
        <f t="shared" si="529"/>
        <v>4.9874999999999997E-3</v>
      </c>
      <c r="AH1271" s="106">
        <f t="shared" si="530"/>
        <v>0</v>
      </c>
      <c r="AI1271" s="106">
        <f t="shared" si="531"/>
        <v>0</v>
      </c>
      <c r="AJ1271" s="106">
        <f t="shared" si="532"/>
        <v>0</v>
      </c>
      <c r="AK1271" s="106">
        <f t="shared" si="544"/>
        <v>1.2375000000000002E-2</v>
      </c>
      <c r="AL1271" s="107">
        <f t="shared" si="533"/>
        <v>6.0260625000000001</v>
      </c>
    </row>
    <row r="1272" spans="1:38" ht="12.75">
      <c r="A1272" s="89">
        <v>40</v>
      </c>
      <c r="B1272" s="89">
        <v>79</v>
      </c>
      <c r="C1272" s="96">
        <v>0.36</v>
      </c>
      <c r="D1272" s="96">
        <v>0.38</v>
      </c>
      <c r="E1272" s="97">
        <v>3.3</v>
      </c>
      <c r="F1272" s="102">
        <f t="shared" si="538"/>
        <v>0.35481932827806517</v>
      </c>
      <c r="G1272" s="89">
        <v>25.5</v>
      </c>
      <c r="H1272" s="103">
        <f t="shared" si="520"/>
        <v>40.666666666666664</v>
      </c>
      <c r="I1272" s="103">
        <f t="shared" si="521"/>
        <v>1.6593749999999998</v>
      </c>
      <c r="J1272" s="89" t="s">
        <v>73</v>
      </c>
      <c r="K1272" s="89">
        <v>2</v>
      </c>
      <c r="L1272" s="105">
        <f t="shared" si="542"/>
        <v>3.1700000000000004</v>
      </c>
      <c r="M1272" s="89">
        <v>1.51</v>
      </c>
      <c r="N1272" s="89">
        <v>1.44</v>
      </c>
      <c r="Q1272" s="89">
        <v>0.22</v>
      </c>
      <c r="X1272" s="106">
        <f t="shared" si="543"/>
        <v>1.4379120000000002E-2</v>
      </c>
      <c r="Y1272" s="106">
        <f t="shared" si="522"/>
        <v>5.6625000000000009E-3</v>
      </c>
      <c r="Z1272" s="106">
        <f t="shared" si="523"/>
        <v>5.3999999999999994E-3</v>
      </c>
      <c r="AA1272" s="106">
        <f t="shared" si="524"/>
        <v>0</v>
      </c>
      <c r="AB1272" s="106">
        <f t="shared" si="525"/>
        <v>0</v>
      </c>
      <c r="AC1272" s="106">
        <f t="shared" si="526"/>
        <v>0</v>
      </c>
      <c r="AD1272" s="106">
        <f t="shared" si="527"/>
        <v>0</v>
      </c>
      <c r="AE1272" s="106">
        <f t="shared" si="528"/>
        <v>0</v>
      </c>
      <c r="AF1272" s="172">
        <f t="shared" si="534"/>
        <v>1.1062499999999999E-2</v>
      </c>
      <c r="AG1272" s="106">
        <f t="shared" si="529"/>
        <v>8.250000000000001E-4</v>
      </c>
      <c r="AH1272" s="106">
        <f t="shared" si="530"/>
        <v>0</v>
      </c>
      <c r="AI1272" s="106">
        <f t="shared" si="531"/>
        <v>0</v>
      </c>
      <c r="AJ1272" s="106">
        <f t="shared" si="532"/>
        <v>0</v>
      </c>
      <c r="AK1272" s="106">
        <f t="shared" si="544"/>
        <v>1.1887500000000002E-2</v>
      </c>
      <c r="AL1272" s="107">
        <f t="shared" si="533"/>
        <v>10.785937499999999</v>
      </c>
    </row>
    <row r="1273" spans="1:38" ht="12.75">
      <c r="A1273" s="89">
        <v>40</v>
      </c>
      <c r="B1273" s="89">
        <v>79</v>
      </c>
      <c r="C1273" s="96">
        <v>0.36</v>
      </c>
      <c r="D1273" s="96">
        <v>0.38</v>
      </c>
      <c r="E1273" s="97">
        <v>3.3</v>
      </c>
      <c r="F1273" s="102">
        <f t="shared" si="538"/>
        <v>0.35481932827806517</v>
      </c>
      <c r="G1273" s="89">
        <v>25.5</v>
      </c>
      <c r="H1273" s="103">
        <f t="shared" si="520"/>
        <v>40.666666666666664</v>
      </c>
      <c r="I1273" s="103">
        <f t="shared" si="521"/>
        <v>0.93375000000000008</v>
      </c>
      <c r="J1273" s="89" t="s">
        <v>73</v>
      </c>
      <c r="K1273" s="89">
        <v>3</v>
      </c>
      <c r="L1273" s="105">
        <f t="shared" si="542"/>
        <v>3.3</v>
      </c>
      <c r="O1273" s="89">
        <v>1.66</v>
      </c>
      <c r="Q1273" s="89">
        <v>1.64</v>
      </c>
      <c r="X1273" s="106">
        <f t="shared" si="543"/>
        <v>1.4968799999999999E-2</v>
      </c>
      <c r="Y1273" s="106">
        <f t="shared" si="522"/>
        <v>0</v>
      </c>
      <c r="Z1273" s="106">
        <f t="shared" si="523"/>
        <v>0</v>
      </c>
      <c r="AA1273" s="106">
        <f t="shared" si="524"/>
        <v>6.2250000000000005E-3</v>
      </c>
      <c r="AB1273" s="106">
        <f t="shared" si="525"/>
        <v>0</v>
      </c>
      <c r="AC1273" s="106">
        <f t="shared" si="526"/>
        <v>0</v>
      </c>
      <c r="AD1273" s="106">
        <f t="shared" si="527"/>
        <v>0</v>
      </c>
      <c r="AE1273" s="106">
        <f t="shared" si="528"/>
        <v>0</v>
      </c>
      <c r="AF1273" s="172">
        <f t="shared" si="534"/>
        <v>6.2250000000000005E-3</v>
      </c>
      <c r="AG1273" s="106">
        <f t="shared" si="529"/>
        <v>6.1500000000000001E-3</v>
      </c>
      <c r="AH1273" s="106">
        <f t="shared" si="530"/>
        <v>0</v>
      </c>
      <c r="AI1273" s="106">
        <f t="shared" si="531"/>
        <v>0</v>
      </c>
      <c r="AJ1273" s="106">
        <f t="shared" si="532"/>
        <v>0</v>
      </c>
      <c r="AK1273" s="106">
        <f t="shared" si="544"/>
        <v>1.2375000000000001E-2</v>
      </c>
      <c r="AL1273" s="107">
        <f t="shared" si="533"/>
        <v>5.3223750000000001</v>
      </c>
    </row>
    <row r="1274" spans="1:38" ht="12.75">
      <c r="A1274" s="89">
        <v>40</v>
      </c>
      <c r="B1274" s="89">
        <v>79</v>
      </c>
      <c r="C1274" s="96">
        <v>0.36</v>
      </c>
      <c r="D1274" s="96">
        <v>0.38</v>
      </c>
      <c r="E1274" s="97">
        <v>3.3</v>
      </c>
      <c r="F1274" s="102">
        <f t="shared" si="538"/>
        <v>0.35481932827806517</v>
      </c>
      <c r="G1274" s="89">
        <v>25.5</v>
      </c>
      <c r="H1274" s="103">
        <f t="shared" si="520"/>
        <v>40.666666666666664</v>
      </c>
      <c r="I1274" s="103">
        <f t="shared" si="521"/>
        <v>1.7381250000000001</v>
      </c>
      <c r="J1274" s="89" t="s">
        <v>73</v>
      </c>
      <c r="K1274" s="89">
        <v>4</v>
      </c>
      <c r="L1274" s="105">
        <f t="shared" si="542"/>
        <v>3.3</v>
      </c>
      <c r="M1274" s="89">
        <v>1.92</v>
      </c>
      <c r="N1274" s="89">
        <v>1.17</v>
      </c>
      <c r="Q1274" s="89">
        <v>0.21</v>
      </c>
      <c r="X1274" s="106">
        <f t="shared" si="543"/>
        <v>1.4968799999999999E-2</v>
      </c>
      <c r="Y1274" s="106">
        <f t="shared" si="522"/>
        <v>7.1999999999999998E-3</v>
      </c>
      <c r="Z1274" s="106">
        <f t="shared" si="523"/>
        <v>4.3874999999999999E-3</v>
      </c>
      <c r="AA1274" s="106">
        <f t="shared" si="524"/>
        <v>0</v>
      </c>
      <c r="AB1274" s="106">
        <f t="shared" si="525"/>
        <v>0</v>
      </c>
      <c r="AC1274" s="106">
        <f t="shared" si="526"/>
        <v>0</v>
      </c>
      <c r="AD1274" s="106">
        <f t="shared" si="527"/>
        <v>0</v>
      </c>
      <c r="AE1274" s="106">
        <f t="shared" si="528"/>
        <v>0</v>
      </c>
      <c r="AF1274" s="172">
        <f t="shared" si="534"/>
        <v>1.1587500000000001E-2</v>
      </c>
      <c r="AG1274" s="106">
        <f t="shared" si="529"/>
        <v>7.8750000000000001E-4</v>
      </c>
      <c r="AH1274" s="106">
        <f t="shared" si="530"/>
        <v>0</v>
      </c>
      <c r="AI1274" s="106">
        <f t="shared" si="531"/>
        <v>0</v>
      </c>
      <c r="AJ1274" s="106">
        <f t="shared" si="532"/>
        <v>0</v>
      </c>
      <c r="AK1274" s="106">
        <f t="shared" si="544"/>
        <v>1.2375000000000001E-2</v>
      </c>
      <c r="AL1274" s="107">
        <f t="shared" si="533"/>
        <v>11.297812499999999</v>
      </c>
    </row>
    <row r="1275" spans="1:38" ht="12.75">
      <c r="A1275" s="89">
        <v>40</v>
      </c>
      <c r="B1275" s="89">
        <v>79</v>
      </c>
      <c r="C1275" s="96">
        <v>0.36</v>
      </c>
      <c r="D1275" s="96">
        <v>0.38</v>
      </c>
      <c r="E1275" s="97">
        <v>3.3</v>
      </c>
      <c r="F1275" s="102">
        <f t="shared" si="538"/>
        <v>0.35481932827806517</v>
      </c>
      <c r="G1275" s="89">
        <v>25.5</v>
      </c>
      <c r="H1275" s="103">
        <f t="shared" si="520"/>
        <v>40.666666666666664</v>
      </c>
      <c r="I1275" s="103">
        <f t="shared" si="521"/>
        <v>1.2093750000000001</v>
      </c>
      <c r="J1275" s="89" t="s">
        <v>73</v>
      </c>
      <c r="K1275" s="89">
        <v>5</v>
      </c>
      <c r="L1275" s="105">
        <f t="shared" si="542"/>
        <v>3.3</v>
      </c>
      <c r="O1275" s="89">
        <v>1.46</v>
      </c>
      <c r="Q1275" s="89">
        <v>1.1499999999999999</v>
      </c>
      <c r="V1275" s="89">
        <v>0.69</v>
      </c>
      <c r="X1275" s="106">
        <f t="shared" si="543"/>
        <v>1.4968799999999999E-2</v>
      </c>
      <c r="Y1275" s="106">
        <f t="shared" si="522"/>
        <v>0</v>
      </c>
      <c r="Z1275" s="106">
        <f t="shared" si="523"/>
        <v>0</v>
      </c>
      <c r="AA1275" s="106">
        <f t="shared" si="524"/>
        <v>5.4749999999999998E-3</v>
      </c>
      <c r="AB1275" s="106">
        <f t="shared" si="525"/>
        <v>0</v>
      </c>
      <c r="AC1275" s="106">
        <f t="shared" si="526"/>
        <v>0</v>
      </c>
      <c r="AD1275" s="106">
        <f t="shared" si="527"/>
        <v>2.5874999999999995E-3</v>
      </c>
      <c r="AE1275" s="106">
        <f t="shared" si="528"/>
        <v>0</v>
      </c>
      <c r="AF1275" s="172">
        <f t="shared" si="534"/>
        <v>8.0625000000000002E-3</v>
      </c>
      <c r="AG1275" s="106">
        <f t="shared" si="529"/>
        <v>4.3124999999999995E-3</v>
      </c>
      <c r="AH1275" s="106">
        <f t="shared" si="530"/>
        <v>0</v>
      </c>
      <c r="AI1275" s="106">
        <f t="shared" si="531"/>
        <v>0</v>
      </c>
      <c r="AJ1275" s="106">
        <f t="shared" si="532"/>
        <v>0</v>
      </c>
      <c r="AK1275" s="106">
        <f t="shared" si="544"/>
        <v>1.2375000000000001E-2</v>
      </c>
      <c r="AL1275" s="107">
        <f t="shared" si="533"/>
        <v>6.5829375000000008</v>
      </c>
    </row>
    <row r="1276" spans="1:38" ht="12.75">
      <c r="A1276" s="89">
        <v>40</v>
      </c>
      <c r="B1276" s="89">
        <v>79</v>
      </c>
      <c r="C1276" s="96">
        <v>0.36</v>
      </c>
      <c r="D1276" s="96">
        <v>0.38</v>
      </c>
      <c r="E1276" s="97">
        <v>3.3</v>
      </c>
      <c r="F1276" s="102">
        <f t="shared" si="538"/>
        <v>0.35481932827806517</v>
      </c>
      <c r="G1276" s="89">
        <v>25.5</v>
      </c>
      <c r="H1276" s="103">
        <f t="shared" si="520"/>
        <v>40.666666666666664</v>
      </c>
      <c r="I1276" s="103">
        <f t="shared" si="521"/>
        <v>1.7043750000000002</v>
      </c>
      <c r="J1276" s="89" t="s">
        <v>73</v>
      </c>
      <c r="K1276" s="89">
        <v>6</v>
      </c>
      <c r="L1276" s="105">
        <f t="shared" si="542"/>
        <v>3.3000000000000003</v>
      </c>
      <c r="O1276" s="89">
        <v>1.83</v>
      </c>
      <c r="P1276" s="89">
        <v>1.2</v>
      </c>
      <c r="Q1276" s="89">
        <v>0.17</v>
      </c>
      <c r="R1276" s="89">
        <v>0.1</v>
      </c>
      <c r="X1276" s="106">
        <f t="shared" si="543"/>
        <v>1.4968800000000003E-2</v>
      </c>
      <c r="Y1276" s="106">
        <f t="shared" si="522"/>
        <v>0</v>
      </c>
      <c r="Z1276" s="106">
        <f t="shared" si="523"/>
        <v>0</v>
      </c>
      <c r="AA1276" s="106">
        <f t="shared" si="524"/>
        <v>6.8625000000000005E-3</v>
      </c>
      <c r="AB1276" s="106">
        <f t="shared" si="525"/>
        <v>4.4999999999999997E-3</v>
      </c>
      <c r="AC1276" s="106">
        <f t="shared" si="526"/>
        <v>0</v>
      </c>
      <c r="AD1276" s="106">
        <f t="shared" si="527"/>
        <v>0</v>
      </c>
      <c r="AE1276" s="106">
        <f t="shared" si="528"/>
        <v>0</v>
      </c>
      <c r="AF1276" s="172">
        <f t="shared" si="534"/>
        <v>1.1362500000000001E-2</v>
      </c>
      <c r="AG1276" s="106">
        <f t="shared" si="529"/>
        <v>6.3750000000000005E-4</v>
      </c>
      <c r="AH1276" s="106">
        <f t="shared" si="530"/>
        <v>3.7500000000000006E-4</v>
      </c>
      <c r="AI1276" s="106">
        <f t="shared" si="531"/>
        <v>0</v>
      </c>
      <c r="AJ1276" s="106">
        <f t="shared" si="532"/>
        <v>0</v>
      </c>
      <c r="AK1276" s="106">
        <f t="shared" si="544"/>
        <v>1.2375000000000002E-2</v>
      </c>
      <c r="AL1276" s="107">
        <f t="shared" si="533"/>
        <v>9.5529375000000005</v>
      </c>
    </row>
    <row r="1277" spans="1:38" ht="12.75">
      <c r="A1277" s="89">
        <v>40</v>
      </c>
      <c r="B1277" s="89">
        <v>79</v>
      </c>
      <c r="C1277" s="96">
        <v>0.36</v>
      </c>
      <c r="D1277" s="96">
        <v>0.38</v>
      </c>
      <c r="E1277" s="97">
        <v>3.3</v>
      </c>
      <c r="F1277" s="102">
        <f t="shared" si="538"/>
        <v>0.35481932827806517</v>
      </c>
      <c r="G1277" s="89">
        <v>25.5</v>
      </c>
      <c r="H1277" s="103">
        <f t="shared" si="520"/>
        <v>40.666666666666664</v>
      </c>
      <c r="I1277" s="103">
        <f t="shared" si="521"/>
        <v>0.78749999999999987</v>
      </c>
      <c r="J1277" s="89" t="s">
        <v>73</v>
      </c>
      <c r="K1277" s="89">
        <v>7</v>
      </c>
      <c r="L1277" s="105">
        <f t="shared" si="542"/>
        <v>3.3</v>
      </c>
      <c r="O1277" s="89">
        <v>1.4</v>
      </c>
      <c r="Q1277" s="89">
        <v>1.6</v>
      </c>
      <c r="R1277" s="89">
        <v>0.3</v>
      </c>
      <c r="X1277" s="106">
        <f t="shared" si="543"/>
        <v>1.4968799999999999E-2</v>
      </c>
      <c r="Y1277" s="106">
        <f t="shared" si="522"/>
        <v>0</v>
      </c>
      <c r="Z1277" s="106">
        <f t="shared" si="523"/>
        <v>0</v>
      </c>
      <c r="AA1277" s="106">
        <f t="shared" si="524"/>
        <v>5.2499999999999995E-3</v>
      </c>
      <c r="AB1277" s="106">
        <f t="shared" si="525"/>
        <v>0</v>
      </c>
      <c r="AC1277" s="106">
        <f t="shared" si="526"/>
        <v>0</v>
      </c>
      <c r="AD1277" s="106">
        <f t="shared" si="527"/>
        <v>0</v>
      </c>
      <c r="AE1277" s="106">
        <f t="shared" si="528"/>
        <v>0</v>
      </c>
      <c r="AF1277" s="172">
        <f t="shared" si="534"/>
        <v>5.2499999999999995E-3</v>
      </c>
      <c r="AG1277" s="106">
        <f t="shared" si="529"/>
        <v>6.000000000000001E-3</v>
      </c>
      <c r="AH1277" s="106">
        <f t="shared" si="530"/>
        <v>1.1249999999999999E-3</v>
      </c>
      <c r="AI1277" s="106">
        <f t="shared" si="531"/>
        <v>0</v>
      </c>
      <c r="AJ1277" s="106">
        <f t="shared" si="532"/>
        <v>0</v>
      </c>
      <c r="AK1277" s="106">
        <f t="shared" si="544"/>
        <v>1.2375000000000001E-2</v>
      </c>
      <c r="AL1277" s="107">
        <f t="shared" si="533"/>
        <v>4.4887500000000005</v>
      </c>
    </row>
    <row r="1278" spans="1:38" ht="12.75">
      <c r="A1278" s="89">
        <v>40</v>
      </c>
      <c r="B1278" s="89">
        <v>79</v>
      </c>
      <c r="C1278" s="96">
        <v>0.36</v>
      </c>
      <c r="D1278" s="96">
        <v>0.38</v>
      </c>
      <c r="E1278" s="97">
        <v>3.3</v>
      </c>
      <c r="F1278" s="102">
        <f t="shared" si="538"/>
        <v>0.35481932827806517</v>
      </c>
      <c r="G1278" s="89">
        <v>25.5</v>
      </c>
      <c r="H1278" s="103">
        <f t="shared" si="520"/>
        <v>40.666666666666664</v>
      </c>
      <c r="I1278" s="103">
        <f t="shared" si="521"/>
        <v>0.87468749999999995</v>
      </c>
      <c r="J1278" s="89" t="s">
        <v>77</v>
      </c>
      <c r="K1278" s="89">
        <v>1</v>
      </c>
      <c r="L1278" s="105">
        <f t="shared" si="542"/>
        <v>3.3</v>
      </c>
      <c r="M1278" s="89">
        <v>2.48</v>
      </c>
      <c r="Q1278" s="89">
        <v>0.19</v>
      </c>
      <c r="V1278" s="89">
        <v>0.63</v>
      </c>
      <c r="X1278" s="106">
        <f t="shared" si="543"/>
        <v>7.6692000000000001E-3</v>
      </c>
      <c r="Y1278" s="106">
        <f t="shared" si="522"/>
        <v>4.6499999999999996E-3</v>
      </c>
      <c r="Z1278" s="106">
        <f t="shared" si="523"/>
        <v>0</v>
      </c>
      <c r="AA1278" s="106">
        <f t="shared" si="524"/>
        <v>0</v>
      </c>
      <c r="AB1278" s="106">
        <f t="shared" si="525"/>
        <v>0</v>
      </c>
      <c r="AC1278" s="106">
        <f t="shared" si="526"/>
        <v>0</v>
      </c>
      <c r="AD1278" s="106">
        <f t="shared" si="527"/>
        <v>1.18125E-3</v>
      </c>
      <c r="AE1278" s="106">
        <f t="shared" si="528"/>
        <v>0</v>
      </c>
      <c r="AF1278" s="172">
        <f t="shared" si="534"/>
        <v>5.8312499999999996E-3</v>
      </c>
      <c r="AG1278" s="106">
        <f t="shared" si="529"/>
        <v>3.5625000000000007E-4</v>
      </c>
      <c r="AH1278" s="106">
        <f t="shared" si="530"/>
        <v>0</v>
      </c>
      <c r="AI1278" s="106">
        <f t="shared" si="531"/>
        <v>0</v>
      </c>
      <c r="AJ1278" s="106">
        <f t="shared" si="532"/>
        <v>0</v>
      </c>
      <c r="AK1278" s="106">
        <f t="shared" si="544"/>
        <v>6.1875000000000003E-3</v>
      </c>
      <c r="AL1278" s="107">
        <f t="shared" si="533"/>
        <v>5.3187187500000004</v>
      </c>
    </row>
    <row r="1279" spans="1:38" ht="12.75">
      <c r="A1279" s="89">
        <v>40</v>
      </c>
      <c r="B1279" s="89">
        <v>79</v>
      </c>
      <c r="C1279" s="96">
        <v>0.36</v>
      </c>
      <c r="D1279" s="96">
        <v>0.38</v>
      </c>
      <c r="E1279" s="97">
        <v>3.3</v>
      </c>
      <c r="F1279" s="102">
        <f t="shared" si="538"/>
        <v>0.35481932827806517</v>
      </c>
      <c r="G1279" s="89">
        <v>25.5</v>
      </c>
      <c r="H1279" s="103">
        <f t="shared" si="520"/>
        <v>40.666666666666664</v>
      </c>
      <c r="I1279" s="103">
        <f t="shared" si="521"/>
        <v>1.1325000000000003</v>
      </c>
      <c r="J1279" s="89" t="s">
        <v>78</v>
      </c>
      <c r="K1279" s="89">
        <v>1</v>
      </c>
      <c r="L1279" s="105">
        <f t="shared" si="542"/>
        <v>3.3</v>
      </c>
      <c r="O1279" s="89">
        <v>3.02</v>
      </c>
      <c r="Q1279" s="89">
        <v>0.28000000000000003</v>
      </c>
      <c r="X1279" s="106">
        <f t="shared" si="543"/>
        <v>9.2663999999999993E-3</v>
      </c>
      <c r="Y1279" s="106">
        <f t="shared" si="522"/>
        <v>0</v>
      </c>
      <c r="Z1279" s="106">
        <f t="shared" si="523"/>
        <v>0</v>
      </c>
      <c r="AA1279" s="106">
        <f t="shared" si="524"/>
        <v>7.5500000000000012E-3</v>
      </c>
      <c r="AB1279" s="106">
        <f t="shared" si="525"/>
        <v>0</v>
      </c>
      <c r="AC1279" s="106">
        <f t="shared" si="526"/>
        <v>0</v>
      </c>
      <c r="AD1279" s="106">
        <f t="shared" si="527"/>
        <v>0</v>
      </c>
      <c r="AE1279" s="106">
        <f t="shared" si="528"/>
        <v>0</v>
      </c>
      <c r="AF1279" s="172">
        <f t="shared" si="534"/>
        <v>7.5500000000000012E-3</v>
      </c>
      <c r="AG1279" s="106">
        <f t="shared" si="529"/>
        <v>7.000000000000001E-4</v>
      </c>
      <c r="AH1279" s="106">
        <f t="shared" si="530"/>
        <v>0</v>
      </c>
      <c r="AI1279" s="106">
        <f t="shared" si="531"/>
        <v>0</v>
      </c>
      <c r="AJ1279" s="106">
        <f t="shared" si="532"/>
        <v>0</v>
      </c>
      <c r="AK1279" s="106">
        <f t="shared" si="544"/>
        <v>8.2500000000000004E-3</v>
      </c>
      <c r="AL1279" s="107">
        <f t="shared" si="533"/>
        <v>6.4552500000000004</v>
      </c>
    </row>
    <row r="1280" spans="1:38" ht="12.75">
      <c r="A1280" s="89">
        <v>40</v>
      </c>
      <c r="B1280" s="89">
        <v>79</v>
      </c>
      <c r="C1280" s="96">
        <v>0.36</v>
      </c>
      <c r="D1280" s="96">
        <v>0.38</v>
      </c>
      <c r="E1280" s="97">
        <v>3.3</v>
      </c>
      <c r="F1280" s="102">
        <f t="shared" si="538"/>
        <v>0.35481932827806517</v>
      </c>
      <c r="G1280" s="89">
        <v>25.5</v>
      </c>
      <c r="H1280" s="103">
        <f t="shared" si="520"/>
        <v>40.666666666666664</v>
      </c>
      <c r="I1280" s="103">
        <f t="shared" si="521"/>
        <v>1.0725000000000002</v>
      </c>
      <c r="J1280" s="89" t="s">
        <v>78</v>
      </c>
      <c r="K1280" s="89">
        <v>2</v>
      </c>
      <c r="L1280" s="105">
        <f t="shared" si="542"/>
        <v>3.0400000000000005</v>
      </c>
      <c r="M1280" s="89">
        <v>1.36</v>
      </c>
      <c r="O1280" s="89">
        <v>1.5</v>
      </c>
      <c r="Q1280" s="89">
        <v>0.18</v>
      </c>
      <c r="X1280" s="106">
        <f t="shared" si="543"/>
        <v>8.5363200000000018E-3</v>
      </c>
      <c r="Y1280" s="106">
        <f t="shared" si="522"/>
        <v>3.4000000000000002E-3</v>
      </c>
      <c r="Z1280" s="106">
        <f t="shared" si="523"/>
        <v>0</v>
      </c>
      <c r="AA1280" s="106">
        <f t="shared" si="524"/>
        <v>3.7500000000000007E-3</v>
      </c>
      <c r="AB1280" s="106">
        <f t="shared" si="525"/>
        <v>0</v>
      </c>
      <c r="AC1280" s="106">
        <f t="shared" si="526"/>
        <v>0</v>
      </c>
      <c r="AD1280" s="106">
        <f t="shared" si="527"/>
        <v>0</v>
      </c>
      <c r="AE1280" s="106">
        <f t="shared" si="528"/>
        <v>0</v>
      </c>
      <c r="AF1280" s="172">
        <f t="shared" si="534"/>
        <v>7.150000000000001E-3</v>
      </c>
      <c r="AG1280" s="106">
        <f t="shared" si="529"/>
        <v>4.4999999999999999E-4</v>
      </c>
      <c r="AH1280" s="106">
        <f t="shared" si="530"/>
        <v>0</v>
      </c>
      <c r="AI1280" s="106">
        <f t="shared" si="531"/>
        <v>0</v>
      </c>
      <c r="AJ1280" s="106">
        <f t="shared" si="532"/>
        <v>0</v>
      </c>
      <c r="AK1280" s="106">
        <f t="shared" si="544"/>
        <v>7.6000000000000017E-3</v>
      </c>
      <c r="AL1280" s="107">
        <f t="shared" si="533"/>
        <v>6.4804500000000003</v>
      </c>
    </row>
    <row r="1281" spans="1:38" ht="12.75">
      <c r="A1281" s="89">
        <v>40</v>
      </c>
      <c r="B1281" s="89">
        <v>79</v>
      </c>
      <c r="C1281" s="96">
        <v>0.36</v>
      </c>
      <c r="D1281" s="96">
        <v>0.38</v>
      </c>
      <c r="E1281" s="97">
        <v>3.3</v>
      </c>
      <c r="F1281" s="102">
        <f t="shared" si="538"/>
        <v>0.35481932827806517</v>
      </c>
      <c r="G1281" s="89">
        <v>25.5</v>
      </c>
      <c r="H1281" s="103">
        <f t="shared" si="520"/>
        <v>40.666666666666664</v>
      </c>
      <c r="I1281" s="103">
        <f t="shared" si="521"/>
        <v>1.1174999999999999</v>
      </c>
      <c r="J1281" s="89" t="s">
        <v>78</v>
      </c>
      <c r="K1281" s="89">
        <v>3</v>
      </c>
      <c r="L1281" s="105">
        <f t="shared" si="542"/>
        <v>3.3</v>
      </c>
      <c r="M1281" s="89">
        <v>2.98</v>
      </c>
      <c r="Q1281" s="89">
        <v>0.32</v>
      </c>
      <c r="X1281" s="106">
        <f t="shared" si="543"/>
        <v>9.2663999999999993E-3</v>
      </c>
      <c r="Y1281" s="106">
        <f t="shared" si="522"/>
        <v>7.45E-3</v>
      </c>
      <c r="Z1281" s="106">
        <f t="shared" si="523"/>
        <v>0</v>
      </c>
      <c r="AA1281" s="106">
        <f t="shared" si="524"/>
        <v>0</v>
      </c>
      <c r="AB1281" s="106">
        <f t="shared" si="525"/>
        <v>0</v>
      </c>
      <c r="AC1281" s="106">
        <f t="shared" si="526"/>
        <v>0</v>
      </c>
      <c r="AD1281" s="106">
        <f t="shared" si="527"/>
        <v>0</v>
      </c>
      <c r="AE1281" s="106">
        <f t="shared" si="528"/>
        <v>0</v>
      </c>
      <c r="AF1281" s="172">
        <f t="shared" si="534"/>
        <v>7.45E-3</v>
      </c>
      <c r="AG1281" s="106">
        <f t="shared" si="529"/>
        <v>8.0000000000000004E-4</v>
      </c>
      <c r="AH1281" s="106">
        <f t="shared" si="530"/>
        <v>0</v>
      </c>
      <c r="AI1281" s="106">
        <f t="shared" si="531"/>
        <v>0</v>
      </c>
      <c r="AJ1281" s="106">
        <f t="shared" si="532"/>
        <v>0</v>
      </c>
      <c r="AK1281" s="106">
        <f t="shared" si="544"/>
        <v>8.2500000000000004E-3</v>
      </c>
      <c r="AL1281" s="107">
        <f t="shared" si="533"/>
        <v>7.1743499999999996</v>
      </c>
    </row>
    <row r="1282" spans="1:38" ht="12.75">
      <c r="A1282" s="89">
        <v>40</v>
      </c>
      <c r="B1282" s="89">
        <v>79</v>
      </c>
      <c r="C1282" s="96">
        <v>0.36</v>
      </c>
      <c r="D1282" s="96">
        <v>0.38</v>
      </c>
      <c r="E1282" s="97">
        <v>3.3</v>
      </c>
      <c r="F1282" s="102">
        <f t="shared" si="538"/>
        <v>0.35481932827806517</v>
      </c>
      <c r="G1282" s="89">
        <v>25.5</v>
      </c>
      <c r="H1282" s="103">
        <f t="shared" si="520"/>
        <v>40.666666666666664</v>
      </c>
      <c r="I1282" s="103">
        <f t="shared" si="521"/>
        <v>1.0499999999999998</v>
      </c>
      <c r="J1282" s="89" t="s">
        <v>78</v>
      </c>
      <c r="K1282" s="89">
        <v>4</v>
      </c>
      <c r="L1282" s="105">
        <f t="shared" si="542"/>
        <v>3.03</v>
      </c>
      <c r="O1282" s="89">
        <v>2.8</v>
      </c>
      <c r="Q1282" s="89">
        <v>0.23</v>
      </c>
      <c r="X1282" s="106">
        <f t="shared" si="543"/>
        <v>8.5082399999999985E-3</v>
      </c>
      <c r="Y1282" s="106">
        <f t="shared" si="522"/>
        <v>0</v>
      </c>
      <c r="Z1282" s="106">
        <f t="shared" si="523"/>
        <v>0</v>
      </c>
      <c r="AA1282" s="106">
        <f t="shared" si="524"/>
        <v>6.9999999999999993E-3</v>
      </c>
      <c r="AB1282" s="106">
        <f t="shared" si="525"/>
        <v>0</v>
      </c>
      <c r="AC1282" s="106">
        <f t="shared" si="526"/>
        <v>0</v>
      </c>
      <c r="AD1282" s="106">
        <f t="shared" si="527"/>
        <v>0</v>
      </c>
      <c r="AE1282" s="106">
        <f t="shared" si="528"/>
        <v>0</v>
      </c>
      <c r="AF1282" s="172">
        <f t="shared" si="534"/>
        <v>6.9999999999999993E-3</v>
      </c>
      <c r="AG1282" s="106">
        <f t="shared" si="529"/>
        <v>5.750000000000001E-4</v>
      </c>
      <c r="AH1282" s="106">
        <f t="shared" si="530"/>
        <v>0</v>
      </c>
      <c r="AI1282" s="106">
        <f t="shared" si="531"/>
        <v>0</v>
      </c>
      <c r="AJ1282" s="106">
        <f t="shared" si="532"/>
        <v>0</v>
      </c>
      <c r="AK1282" s="106">
        <f t="shared" si="544"/>
        <v>7.5750000000000001E-3</v>
      </c>
      <c r="AL1282" s="107">
        <f t="shared" si="533"/>
        <v>5.9850000000000003</v>
      </c>
    </row>
    <row r="1283" spans="1:38" ht="12.75">
      <c r="A1283" s="89">
        <v>40</v>
      </c>
      <c r="B1283" s="89">
        <v>79</v>
      </c>
      <c r="C1283" s="96">
        <v>0.36</v>
      </c>
      <c r="D1283" s="96">
        <v>0.38</v>
      </c>
      <c r="E1283" s="97">
        <v>3.3</v>
      </c>
      <c r="F1283" s="102">
        <f t="shared" si="538"/>
        <v>0.35481932827806517</v>
      </c>
      <c r="G1283" s="89">
        <v>25.5</v>
      </c>
      <c r="H1283" s="103">
        <f t="shared" ref="H1283:H1346" si="545">SUM(G1283,loadTime)/60*costMilling</f>
        <v>40.666666666666664</v>
      </c>
      <c r="I1283" s="103">
        <f t="shared" ref="I1283:I1346" si="546">AF1283*KDCost</f>
        <v>1.0687500000000001</v>
      </c>
      <c r="J1283" s="89" t="s">
        <v>78</v>
      </c>
      <c r="K1283" s="89">
        <v>5</v>
      </c>
      <c r="L1283" s="105">
        <f t="shared" si="542"/>
        <v>3.3000000000000003</v>
      </c>
      <c r="M1283" s="89">
        <v>2.85</v>
      </c>
      <c r="Q1283" s="89">
        <v>0.45</v>
      </c>
      <c r="X1283" s="106">
        <f t="shared" si="543"/>
        <v>9.2663999999999993E-3</v>
      </c>
      <c r="Y1283" s="106">
        <f t="shared" ref="Y1283:Y1346" si="547">M1283*VLOOKUP($J1283,dimension,4,FALSE)*VLOOKUP($J1283,dimension,5,FALSE)</f>
        <v>7.1250000000000011E-3</v>
      </c>
      <c r="Z1283" s="106">
        <f t="shared" ref="Z1283:Z1346" si="548">N1283*VLOOKUP($J1283,dimension,4,FALSE)*VLOOKUP($J1283,dimension,5,FALSE)</f>
        <v>0</v>
      </c>
      <c r="AA1283" s="106">
        <f t="shared" ref="AA1283:AA1346" si="549">O1283*VLOOKUP($J1283,dimension,4,FALSE)*VLOOKUP($J1283,dimension,5,FALSE)</f>
        <v>0</v>
      </c>
      <c r="AB1283" s="106">
        <f t="shared" ref="AB1283:AB1346" si="550">P1283*VLOOKUP($J1283,dimension,4,FALSE)*VLOOKUP($J1283,dimension,5,FALSE)</f>
        <v>0</v>
      </c>
      <c r="AC1283" s="106">
        <f t="shared" ref="AC1283:AC1346" si="551">U1283*VLOOKUP($J1283,dimension,4,FALSE)*VLOOKUP($J1283,dimension,5,FALSE)</f>
        <v>0</v>
      </c>
      <c r="AD1283" s="106">
        <f t="shared" ref="AD1283:AD1346" si="552">V1283*VLOOKUP($J1283,dimension,4,FALSE)*VLOOKUP($J1283,dimension,5,FALSE)</f>
        <v>0</v>
      </c>
      <c r="AE1283" s="106">
        <f t="shared" ref="AE1283:AE1346" si="553">IF(J1283="Fillets",K1283*VLOOKUP(J1283,dimension,4,FALSE)*VLOOKUP(J1283,dimension,5,FALSE),0)*L1283</f>
        <v>0</v>
      </c>
      <c r="AF1283" s="172">
        <f t="shared" si="534"/>
        <v>7.1250000000000011E-3</v>
      </c>
      <c r="AG1283" s="106">
        <f t="shared" ref="AG1283:AG1346" si="554">Q1283*VLOOKUP($J1283,dimension,4,FALSE)*VLOOKUP($J1283,dimension,5,FALSE)</f>
        <v>1.1250000000000001E-3</v>
      </c>
      <c r="AH1283" s="106">
        <f t="shared" ref="AH1283:AH1346" si="555">R1283*VLOOKUP($J1283,dimension,4,FALSE)*VLOOKUP($J1283,dimension,5,FALSE)</f>
        <v>0</v>
      </c>
      <c r="AI1283" s="106">
        <f t="shared" ref="AI1283:AI1346" si="556">S1283*VLOOKUP($J1283,dimension,4,FALSE)*VLOOKUP($J1283,dimension,5,FALSE)</f>
        <v>0</v>
      </c>
      <c r="AJ1283" s="106">
        <f t="shared" ref="AJ1283:AJ1346" si="557">T1283*VLOOKUP($J1283,dimension,4,FALSE)*VLOOKUP($J1283,dimension,5,FALSE)</f>
        <v>0</v>
      </c>
      <c r="AK1283" s="106">
        <f t="shared" si="544"/>
        <v>8.2500000000000021E-3</v>
      </c>
      <c r="AL1283" s="107">
        <f t="shared" ref="AL1283:AL1346" si="558">IF(J1283="Fillets",AK1283*priceFillets,IF(J1283="4 x 1",(M1283*priceSelect)+(N1283*priceSelect)+(O1283*priceStandard)+(P1283*priceHigh)+(U1283*priceShortClear)+(V1283*priceLongClear),IF(J1283="3 x 1",(M1283*priceSelect3)+(N1283*priceSelect3)+(O1283*priceStandard3)+(P1283*priceHigh3)+(U1283*priceShortClear3)+(V1283*priceLongClear3),IF(J1283="2 x 2",(M1283*priceSelect2)+(N1283*priceSelect2)+(O1283*priceStandard2)+(P1283*priceHigh2)+(U1283*priceShortClear2)+(V1283*priceLongClear2),IF(J1283="2 x 2",(M1283*priceSelect2)+(N1283*priceSelect2)+(O1283*priceStandard2)+(P1283*priceHigh2)+(U1283*priceShortClear2)+(V1283*priceLongClear2),(M1283*priceSelect6)+(N1283*priceSelect6)+(O1283*priceStandard6)+(P1283*priceHigh6)+(U1283*priceShortClear6)+(V1283*priceLongClear6))))))</f>
        <v>6.8613749999999998</v>
      </c>
    </row>
    <row r="1284" spans="1:38" ht="12.75">
      <c r="A1284" s="89">
        <v>40</v>
      </c>
      <c r="B1284" s="89">
        <v>79</v>
      </c>
      <c r="C1284" s="96">
        <v>0.36</v>
      </c>
      <c r="D1284" s="96">
        <v>0.38</v>
      </c>
      <c r="E1284" s="97">
        <v>3.3</v>
      </c>
      <c r="F1284" s="102">
        <f t="shared" si="538"/>
        <v>0.35481932827806517</v>
      </c>
      <c r="G1284" s="89">
        <v>25.5</v>
      </c>
      <c r="H1284" s="103">
        <f t="shared" si="545"/>
        <v>40.666666666666664</v>
      </c>
      <c r="I1284" s="103">
        <f t="shared" si="546"/>
        <v>0.21037500000000001</v>
      </c>
      <c r="J1284" s="89" t="s">
        <v>79</v>
      </c>
      <c r="K1284" s="89">
        <v>1</v>
      </c>
      <c r="L1284" s="97">
        <v>3.3</v>
      </c>
      <c r="X1284" s="106">
        <f>L1284*VLOOKUP(J1284,dimension,2,FALSE)*VLOOKUP(J1284,dimension,3,FALSE)*K1284</f>
        <v>1.7556E-3</v>
      </c>
      <c r="Y1284" s="106">
        <f t="shared" si="547"/>
        <v>0</v>
      </c>
      <c r="Z1284" s="106">
        <f t="shared" si="548"/>
        <v>0</v>
      </c>
      <c r="AA1284" s="106">
        <f t="shared" si="549"/>
        <v>0</v>
      </c>
      <c r="AB1284" s="106">
        <f t="shared" si="550"/>
        <v>0</v>
      </c>
      <c r="AC1284" s="106">
        <f t="shared" si="551"/>
        <v>0</v>
      </c>
      <c r="AD1284" s="106">
        <f t="shared" si="552"/>
        <v>0</v>
      </c>
      <c r="AE1284" s="106">
        <f t="shared" si="553"/>
        <v>1.4025000000000001E-3</v>
      </c>
      <c r="AF1284" s="172">
        <f t="shared" ref="AF1284:AF1347" si="559">SUM(Y1284:AE1284)</f>
        <v>1.4025000000000001E-3</v>
      </c>
      <c r="AG1284" s="106">
        <f t="shared" si="554"/>
        <v>0</v>
      </c>
      <c r="AH1284" s="106">
        <f t="shared" si="555"/>
        <v>0</v>
      </c>
      <c r="AI1284" s="106">
        <f t="shared" si="556"/>
        <v>0</v>
      </c>
      <c r="AJ1284" s="106">
        <f t="shared" si="557"/>
        <v>0</v>
      </c>
      <c r="AK1284" s="106">
        <f>L1284*VLOOKUP(J1284,dimension,4,FALSE)*VLOOKUP(J1284,dimension,5,FALSE)*K1284</f>
        <v>1.4025000000000001E-3</v>
      </c>
      <c r="AL1284" s="107">
        <f t="shared" si="558"/>
        <v>1.1991375000000002</v>
      </c>
    </row>
    <row r="1285" spans="1:38" ht="12.75">
      <c r="A1285" s="89">
        <v>41</v>
      </c>
      <c r="B1285" s="89">
        <v>80</v>
      </c>
      <c r="C1285" s="96">
        <v>0.315</v>
      </c>
      <c r="D1285" s="96">
        <v>0.35</v>
      </c>
      <c r="E1285" s="97">
        <v>3.32</v>
      </c>
      <c r="F1285" s="102">
        <f t="shared" si="538"/>
        <v>0.28827784333100237</v>
      </c>
      <c r="G1285" s="89">
        <v>18.16</v>
      </c>
      <c r="H1285" s="103">
        <f t="shared" si="545"/>
        <v>30.880000000000003</v>
      </c>
      <c r="I1285" s="103">
        <f t="shared" si="546"/>
        <v>1.2450000000000001</v>
      </c>
      <c r="J1285" s="89" t="s">
        <v>74</v>
      </c>
      <c r="K1285" s="89">
        <v>1</v>
      </c>
      <c r="L1285" s="105">
        <f t="shared" ref="L1285:L1299" si="560">SUM(M1285:V1285)</f>
        <v>3.32</v>
      </c>
      <c r="M1285" s="89">
        <v>3.32</v>
      </c>
      <c r="X1285" s="106">
        <f t="shared" ref="X1285:X1299" si="561">L1285*VLOOKUP(J1285,dimension,2,FALSE)*VLOOKUP(J1285,dimension,3,FALSE)</f>
        <v>1.02256E-2</v>
      </c>
      <c r="Y1285" s="106">
        <f t="shared" si="547"/>
        <v>8.3000000000000001E-3</v>
      </c>
      <c r="Z1285" s="106">
        <f t="shared" si="548"/>
        <v>0</v>
      </c>
      <c r="AA1285" s="106">
        <f t="shared" si="549"/>
        <v>0</v>
      </c>
      <c r="AB1285" s="106">
        <f t="shared" si="550"/>
        <v>0</v>
      </c>
      <c r="AC1285" s="106">
        <f t="shared" si="551"/>
        <v>0</v>
      </c>
      <c r="AD1285" s="106">
        <f t="shared" si="552"/>
        <v>0</v>
      </c>
      <c r="AE1285" s="106">
        <f t="shared" si="553"/>
        <v>0</v>
      </c>
      <c r="AF1285" s="172">
        <f t="shared" si="559"/>
        <v>8.3000000000000001E-3</v>
      </c>
      <c r="AG1285" s="106">
        <f t="shared" si="554"/>
        <v>0</v>
      </c>
      <c r="AH1285" s="106">
        <f t="shared" si="555"/>
        <v>0</v>
      </c>
      <c r="AI1285" s="106">
        <f t="shared" si="556"/>
        <v>0</v>
      </c>
      <c r="AJ1285" s="106">
        <f t="shared" si="557"/>
        <v>0</v>
      </c>
      <c r="AK1285" s="106">
        <f t="shared" ref="AK1285:AK1299" si="562">L1285*VLOOKUP(J1285,dimension,4,FALSE)*VLOOKUP(J1285,dimension,5,FALSE)</f>
        <v>8.3000000000000001E-3</v>
      </c>
      <c r="AL1285" s="107">
        <f t="shared" si="558"/>
        <v>7.9928999999999988</v>
      </c>
    </row>
    <row r="1286" spans="1:38" ht="12.75">
      <c r="A1286" s="89">
        <v>41</v>
      </c>
      <c r="B1286" s="89">
        <v>80</v>
      </c>
      <c r="C1286" s="96">
        <v>0.315</v>
      </c>
      <c r="D1286" s="96">
        <v>0.35</v>
      </c>
      <c r="E1286" s="97">
        <v>3.32</v>
      </c>
      <c r="F1286" s="102">
        <f t="shared" si="538"/>
        <v>0.28827784333100237</v>
      </c>
      <c r="G1286" s="89">
        <v>18.16</v>
      </c>
      <c r="H1286" s="103">
        <f t="shared" si="545"/>
        <v>30.880000000000003</v>
      </c>
      <c r="I1286" s="103">
        <f t="shared" si="546"/>
        <v>1.2450000000000001</v>
      </c>
      <c r="J1286" s="89" t="s">
        <v>74</v>
      </c>
      <c r="K1286" s="89">
        <v>2</v>
      </c>
      <c r="L1286" s="105">
        <f t="shared" si="560"/>
        <v>3.32</v>
      </c>
      <c r="M1286" s="89">
        <v>3.32</v>
      </c>
      <c r="X1286" s="106">
        <f t="shared" si="561"/>
        <v>1.02256E-2</v>
      </c>
      <c r="Y1286" s="106">
        <f t="shared" si="547"/>
        <v>8.3000000000000001E-3</v>
      </c>
      <c r="Z1286" s="106">
        <f t="shared" si="548"/>
        <v>0</v>
      </c>
      <c r="AA1286" s="106">
        <f t="shared" si="549"/>
        <v>0</v>
      </c>
      <c r="AB1286" s="106">
        <f t="shared" si="550"/>
        <v>0</v>
      </c>
      <c r="AC1286" s="106">
        <f t="shared" si="551"/>
        <v>0</v>
      </c>
      <c r="AD1286" s="106">
        <f t="shared" si="552"/>
        <v>0</v>
      </c>
      <c r="AE1286" s="106">
        <f t="shared" si="553"/>
        <v>0</v>
      </c>
      <c r="AF1286" s="172">
        <f t="shared" si="559"/>
        <v>8.3000000000000001E-3</v>
      </c>
      <c r="AG1286" s="106">
        <f t="shared" si="554"/>
        <v>0</v>
      </c>
      <c r="AH1286" s="106">
        <f t="shared" si="555"/>
        <v>0</v>
      </c>
      <c r="AI1286" s="106">
        <f t="shared" si="556"/>
        <v>0</v>
      </c>
      <c r="AJ1286" s="106">
        <f t="shared" si="557"/>
        <v>0</v>
      </c>
      <c r="AK1286" s="106">
        <f t="shared" si="562"/>
        <v>8.3000000000000001E-3</v>
      </c>
      <c r="AL1286" s="107">
        <f t="shared" si="558"/>
        <v>7.9928999999999988</v>
      </c>
    </row>
    <row r="1287" spans="1:38" ht="12.75">
      <c r="A1287" s="89">
        <v>41</v>
      </c>
      <c r="B1287" s="89">
        <v>80</v>
      </c>
      <c r="C1287" s="96">
        <v>0.315</v>
      </c>
      <c r="D1287" s="96">
        <v>0.35</v>
      </c>
      <c r="E1287" s="97">
        <v>3.32</v>
      </c>
      <c r="F1287" s="102">
        <f t="shared" si="538"/>
        <v>0.28827784333100237</v>
      </c>
      <c r="G1287" s="89">
        <v>18.16</v>
      </c>
      <c r="H1287" s="103">
        <f t="shared" si="545"/>
        <v>30.880000000000003</v>
      </c>
      <c r="I1287" s="103">
        <f t="shared" si="546"/>
        <v>1.2112500000000002</v>
      </c>
      <c r="J1287" s="89" t="s">
        <v>74</v>
      </c>
      <c r="K1287" s="89">
        <v>3</v>
      </c>
      <c r="L1287" s="105">
        <f t="shared" si="560"/>
        <v>3.32</v>
      </c>
      <c r="M1287" s="89">
        <v>1.32</v>
      </c>
      <c r="N1287" s="89">
        <v>1.35</v>
      </c>
      <c r="Q1287" s="89">
        <v>0.09</v>
      </c>
      <c r="U1287" s="89">
        <v>0.56000000000000005</v>
      </c>
      <c r="X1287" s="106">
        <f t="shared" si="561"/>
        <v>1.02256E-2</v>
      </c>
      <c r="Y1287" s="106">
        <f t="shared" si="547"/>
        <v>3.3000000000000004E-3</v>
      </c>
      <c r="Z1287" s="106">
        <f t="shared" si="548"/>
        <v>3.3750000000000004E-3</v>
      </c>
      <c r="AA1287" s="106">
        <f t="shared" si="549"/>
        <v>0</v>
      </c>
      <c r="AB1287" s="106">
        <f t="shared" si="550"/>
        <v>0</v>
      </c>
      <c r="AC1287" s="106">
        <f t="shared" si="551"/>
        <v>1.4000000000000002E-3</v>
      </c>
      <c r="AD1287" s="106">
        <f t="shared" si="552"/>
        <v>0</v>
      </c>
      <c r="AE1287" s="106">
        <f t="shared" si="553"/>
        <v>0</v>
      </c>
      <c r="AF1287" s="172">
        <f t="shared" si="559"/>
        <v>8.0750000000000006E-3</v>
      </c>
      <c r="AG1287" s="106">
        <f t="shared" si="554"/>
        <v>2.2499999999999999E-4</v>
      </c>
      <c r="AH1287" s="106">
        <f t="shared" si="555"/>
        <v>0</v>
      </c>
      <c r="AI1287" s="106">
        <f t="shared" si="556"/>
        <v>0</v>
      </c>
      <c r="AJ1287" s="106">
        <f t="shared" si="557"/>
        <v>0</v>
      </c>
      <c r="AK1287" s="106">
        <f t="shared" si="562"/>
        <v>8.3000000000000001E-3</v>
      </c>
      <c r="AL1287" s="107">
        <f t="shared" si="558"/>
        <v>7.3730250000000002</v>
      </c>
    </row>
    <row r="1288" spans="1:38" ht="12.75">
      <c r="A1288" s="89">
        <v>41</v>
      </c>
      <c r="B1288" s="89">
        <v>80</v>
      </c>
      <c r="C1288" s="96">
        <v>0.315</v>
      </c>
      <c r="D1288" s="96">
        <v>0.35</v>
      </c>
      <c r="E1288" s="97">
        <v>3.32</v>
      </c>
      <c r="F1288" s="102">
        <f t="shared" si="538"/>
        <v>0.28827784333100237</v>
      </c>
      <c r="G1288" s="89">
        <v>18.16</v>
      </c>
      <c r="H1288" s="103">
        <f t="shared" si="545"/>
        <v>30.880000000000003</v>
      </c>
      <c r="I1288" s="103">
        <f t="shared" si="546"/>
        <v>1.2450000000000001</v>
      </c>
      <c r="J1288" s="89" t="s">
        <v>74</v>
      </c>
      <c r="K1288" s="89">
        <v>4</v>
      </c>
      <c r="L1288" s="105">
        <f t="shared" si="560"/>
        <v>3.32</v>
      </c>
      <c r="M1288" s="89">
        <v>3.32</v>
      </c>
      <c r="X1288" s="106">
        <f t="shared" si="561"/>
        <v>1.02256E-2</v>
      </c>
      <c r="Y1288" s="106">
        <f t="shared" si="547"/>
        <v>8.3000000000000001E-3</v>
      </c>
      <c r="Z1288" s="106">
        <f t="shared" si="548"/>
        <v>0</v>
      </c>
      <c r="AA1288" s="106">
        <f t="shared" si="549"/>
        <v>0</v>
      </c>
      <c r="AB1288" s="106">
        <f t="shared" si="550"/>
        <v>0</v>
      </c>
      <c r="AC1288" s="106">
        <f t="shared" si="551"/>
        <v>0</v>
      </c>
      <c r="AD1288" s="106">
        <f t="shared" si="552"/>
        <v>0</v>
      </c>
      <c r="AE1288" s="106">
        <f t="shared" si="553"/>
        <v>0</v>
      </c>
      <c r="AF1288" s="172">
        <f t="shared" si="559"/>
        <v>8.3000000000000001E-3</v>
      </c>
      <c r="AG1288" s="106">
        <f t="shared" si="554"/>
        <v>0</v>
      </c>
      <c r="AH1288" s="106">
        <f t="shared" si="555"/>
        <v>0</v>
      </c>
      <c r="AI1288" s="106">
        <f t="shared" si="556"/>
        <v>0</v>
      </c>
      <c r="AJ1288" s="106">
        <f t="shared" si="557"/>
        <v>0</v>
      </c>
      <c r="AK1288" s="106">
        <f t="shared" si="562"/>
        <v>8.3000000000000001E-3</v>
      </c>
      <c r="AL1288" s="107">
        <f t="shared" si="558"/>
        <v>7.9928999999999988</v>
      </c>
    </row>
    <row r="1289" spans="1:38" ht="12.75">
      <c r="A1289" s="89">
        <v>41</v>
      </c>
      <c r="B1289" s="89">
        <v>80</v>
      </c>
      <c r="C1289" s="96">
        <v>0.315</v>
      </c>
      <c r="D1289" s="96">
        <v>0.35</v>
      </c>
      <c r="E1289" s="97">
        <v>3.32</v>
      </c>
      <c r="F1289" s="102">
        <f t="shared" si="538"/>
        <v>0.28827784333100237</v>
      </c>
      <c r="G1289" s="89">
        <v>18.16</v>
      </c>
      <c r="H1289" s="103">
        <f t="shared" si="545"/>
        <v>30.880000000000003</v>
      </c>
      <c r="I1289" s="103">
        <f t="shared" si="546"/>
        <v>1.2450000000000001</v>
      </c>
      <c r="J1289" s="89" t="s">
        <v>74</v>
      </c>
      <c r="K1289" s="89">
        <v>5</v>
      </c>
      <c r="L1289" s="105">
        <f t="shared" si="560"/>
        <v>3.32</v>
      </c>
      <c r="M1289" s="89">
        <v>3.32</v>
      </c>
      <c r="X1289" s="106">
        <f t="shared" si="561"/>
        <v>1.02256E-2</v>
      </c>
      <c r="Y1289" s="106">
        <f t="shared" si="547"/>
        <v>8.3000000000000001E-3</v>
      </c>
      <c r="Z1289" s="106">
        <f t="shared" si="548"/>
        <v>0</v>
      </c>
      <c r="AA1289" s="106">
        <f t="shared" si="549"/>
        <v>0</v>
      </c>
      <c r="AB1289" s="106">
        <f t="shared" si="550"/>
        <v>0</v>
      </c>
      <c r="AC1289" s="106">
        <f t="shared" si="551"/>
        <v>0</v>
      </c>
      <c r="AD1289" s="106">
        <f t="shared" si="552"/>
        <v>0</v>
      </c>
      <c r="AE1289" s="106">
        <f t="shared" si="553"/>
        <v>0</v>
      </c>
      <c r="AF1289" s="172">
        <f t="shared" si="559"/>
        <v>8.3000000000000001E-3</v>
      </c>
      <c r="AG1289" s="106">
        <f t="shared" si="554"/>
        <v>0</v>
      </c>
      <c r="AH1289" s="106">
        <f t="shared" si="555"/>
        <v>0</v>
      </c>
      <c r="AI1289" s="106">
        <f t="shared" si="556"/>
        <v>0</v>
      </c>
      <c r="AJ1289" s="106">
        <f t="shared" si="557"/>
        <v>0</v>
      </c>
      <c r="AK1289" s="106">
        <f t="shared" si="562"/>
        <v>8.3000000000000001E-3</v>
      </c>
      <c r="AL1289" s="107">
        <f t="shared" si="558"/>
        <v>7.9928999999999988</v>
      </c>
    </row>
    <row r="1290" spans="1:38" ht="12.75">
      <c r="A1290" s="89">
        <v>41</v>
      </c>
      <c r="B1290" s="89">
        <v>80</v>
      </c>
      <c r="C1290" s="96">
        <v>0.315</v>
      </c>
      <c r="D1290" s="96">
        <v>0.35</v>
      </c>
      <c r="E1290" s="97">
        <v>3.32</v>
      </c>
      <c r="F1290" s="102">
        <f t="shared" si="538"/>
        <v>0.28827784333100237</v>
      </c>
      <c r="G1290" s="89">
        <v>18.16</v>
      </c>
      <c r="H1290" s="103">
        <f t="shared" si="545"/>
        <v>30.880000000000003</v>
      </c>
      <c r="I1290" s="103">
        <f t="shared" si="546"/>
        <v>1.1250000000000002</v>
      </c>
      <c r="J1290" s="89" t="s">
        <v>74</v>
      </c>
      <c r="K1290" s="89">
        <v>6</v>
      </c>
      <c r="L1290" s="105">
        <f t="shared" si="560"/>
        <v>3.32</v>
      </c>
      <c r="O1290" s="89">
        <v>3</v>
      </c>
      <c r="Q1290" s="89">
        <v>0.32</v>
      </c>
      <c r="X1290" s="106">
        <f t="shared" si="561"/>
        <v>1.02256E-2</v>
      </c>
      <c r="Y1290" s="106">
        <f t="shared" si="547"/>
        <v>0</v>
      </c>
      <c r="Z1290" s="106">
        <f t="shared" si="548"/>
        <v>0</v>
      </c>
      <c r="AA1290" s="106">
        <f t="shared" si="549"/>
        <v>7.5000000000000015E-3</v>
      </c>
      <c r="AB1290" s="106">
        <f t="shared" si="550"/>
        <v>0</v>
      </c>
      <c r="AC1290" s="106">
        <f t="shared" si="551"/>
        <v>0</v>
      </c>
      <c r="AD1290" s="106">
        <f t="shared" si="552"/>
        <v>0</v>
      </c>
      <c r="AE1290" s="106">
        <f t="shared" si="553"/>
        <v>0</v>
      </c>
      <c r="AF1290" s="172">
        <f t="shared" si="559"/>
        <v>7.5000000000000015E-3</v>
      </c>
      <c r="AG1290" s="106">
        <f t="shared" si="554"/>
        <v>8.0000000000000004E-4</v>
      </c>
      <c r="AH1290" s="106">
        <f t="shared" si="555"/>
        <v>0</v>
      </c>
      <c r="AI1290" s="106">
        <f t="shared" si="556"/>
        <v>0</v>
      </c>
      <c r="AJ1290" s="106">
        <f t="shared" si="557"/>
        <v>0</v>
      </c>
      <c r="AK1290" s="106">
        <f t="shared" si="562"/>
        <v>8.3000000000000001E-3</v>
      </c>
      <c r="AL1290" s="107">
        <f t="shared" si="558"/>
        <v>6.4125000000000005</v>
      </c>
    </row>
    <row r="1291" spans="1:38" ht="12.75">
      <c r="A1291" s="89">
        <v>41</v>
      </c>
      <c r="B1291" s="89">
        <v>80</v>
      </c>
      <c r="C1291" s="96">
        <v>0.315</v>
      </c>
      <c r="D1291" s="96">
        <v>0.35</v>
      </c>
      <c r="E1291" s="97">
        <v>3.32</v>
      </c>
      <c r="F1291" s="102">
        <f t="shared" si="538"/>
        <v>0.28827784333100237</v>
      </c>
      <c r="G1291" s="89">
        <v>18.16</v>
      </c>
      <c r="H1291" s="103">
        <f t="shared" si="545"/>
        <v>30.880000000000003</v>
      </c>
      <c r="I1291" s="103">
        <f t="shared" si="546"/>
        <v>1.2450000000000001</v>
      </c>
      <c r="J1291" s="89" t="s">
        <v>74</v>
      </c>
      <c r="K1291" s="89">
        <v>7</v>
      </c>
      <c r="L1291" s="105">
        <f t="shared" si="560"/>
        <v>3.32</v>
      </c>
      <c r="M1291" s="89">
        <v>3.32</v>
      </c>
      <c r="X1291" s="106">
        <f t="shared" si="561"/>
        <v>1.02256E-2</v>
      </c>
      <c r="Y1291" s="106">
        <f t="shared" si="547"/>
        <v>8.3000000000000001E-3</v>
      </c>
      <c r="Z1291" s="106">
        <f t="shared" si="548"/>
        <v>0</v>
      </c>
      <c r="AA1291" s="106">
        <f t="shared" si="549"/>
        <v>0</v>
      </c>
      <c r="AB1291" s="106">
        <f t="shared" si="550"/>
        <v>0</v>
      </c>
      <c r="AC1291" s="106">
        <f t="shared" si="551"/>
        <v>0</v>
      </c>
      <c r="AD1291" s="106">
        <f t="shared" si="552"/>
        <v>0</v>
      </c>
      <c r="AE1291" s="106">
        <f t="shared" si="553"/>
        <v>0</v>
      </c>
      <c r="AF1291" s="172">
        <f t="shared" si="559"/>
        <v>8.3000000000000001E-3</v>
      </c>
      <c r="AG1291" s="106">
        <f t="shared" si="554"/>
        <v>0</v>
      </c>
      <c r="AH1291" s="106">
        <f t="shared" si="555"/>
        <v>0</v>
      </c>
      <c r="AI1291" s="106">
        <f t="shared" si="556"/>
        <v>0</v>
      </c>
      <c r="AJ1291" s="106">
        <f t="shared" si="557"/>
        <v>0</v>
      </c>
      <c r="AK1291" s="106">
        <f t="shared" si="562"/>
        <v>8.3000000000000001E-3</v>
      </c>
      <c r="AL1291" s="107">
        <f t="shared" si="558"/>
        <v>7.9928999999999988</v>
      </c>
    </row>
    <row r="1292" spans="1:38" ht="12.75">
      <c r="A1292" s="89">
        <v>41</v>
      </c>
      <c r="B1292" s="89">
        <v>80</v>
      </c>
      <c r="C1292" s="96">
        <v>0.315</v>
      </c>
      <c r="D1292" s="96">
        <v>0.35</v>
      </c>
      <c r="E1292" s="97">
        <v>3.32</v>
      </c>
      <c r="F1292" s="102">
        <f t="shared" si="538"/>
        <v>0.28827784333100237</v>
      </c>
      <c r="G1292" s="89">
        <v>18.16</v>
      </c>
      <c r="H1292" s="103">
        <f t="shared" si="545"/>
        <v>30.880000000000003</v>
      </c>
      <c r="I1292" s="103">
        <f t="shared" si="546"/>
        <v>1.2450000000000001</v>
      </c>
      <c r="J1292" s="89" t="s">
        <v>74</v>
      </c>
      <c r="K1292" s="89">
        <v>8</v>
      </c>
      <c r="L1292" s="105">
        <f t="shared" si="560"/>
        <v>3.32</v>
      </c>
      <c r="O1292" s="89">
        <v>3.32</v>
      </c>
      <c r="X1292" s="106">
        <f t="shared" si="561"/>
        <v>1.02256E-2</v>
      </c>
      <c r="Y1292" s="106">
        <f t="shared" si="547"/>
        <v>0</v>
      </c>
      <c r="Z1292" s="106">
        <f t="shared" si="548"/>
        <v>0</v>
      </c>
      <c r="AA1292" s="106">
        <f t="shared" si="549"/>
        <v>8.3000000000000001E-3</v>
      </c>
      <c r="AB1292" s="106">
        <f t="shared" si="550"/>
        <v>0</v>
      </c>
      <c r="AC1292" s="106">
        <f t="shared" si="551"/>
        <v>0</v>
      </c>
      <c r="AD1292" s="106">
        <f t="shared" si="552"/>
        <v>0</v>
      </c>
      <c r="AE1292" s="106">
        <f t="shared" si="553"/>
        <v>0</v>
      </c>
      <c r="AF1292" s="172">
        <f t="shared" si="559"/>
        <v>8.3000000000000001E-3</v>
      </c>
      <c r="AG1292" s="106">
        <f t="shared" si="554"/>
        <v>0</v>
      </c>
      <c r="AH1292" s="106">
        <f t="shared" si="555"/>
        <v>0</v>
      </c>
      <c r="AI1292" s="106">
        <f t="shared" si="556"/>
        <v>0</v>
      </c>
      <c r="AJ1292" s="106">
        <f t="shared" si="557"/>
        <v>0</v>
      </c>
      <c r="AK1292" s="106">
        <f t="shared" si="562"/>
        <v>8.3000000000000001E-3</v>
      </c>
      <c r="AL1292" s="107">
        <f t="shared" si="558"/>
        <v>7.0964999999999998</v>
      </c>
    </row>
    <row r="1293" spans="1:38" ht="12.75">
      <c r="A1293" s="89">
        <v>41</v>
      </c>
      <c r="B1293" s="89">
        <v>80</v>
      </c>
      <c r="C1293" s="96">
        <v>0.315</v>
      </c>
      <c r="D1293" s="96">
        <v>0.35</v>
      </c>
      <c r="E1293" s="97">
        <v>3.32</v>
      </c>
      <c r="F1293" s="102">
        <f t="shared" si="538"/>
        <v>0.28827784333100237</v>
      </c>
      <c r="G1293" s="89">
        <v>18.16</v>
      </c>
      <c r="H1293" s="103">
        <f t="shared" si="545"/>
        <v>30.880000000000003</v>
      </c>
      <c r="I1293" s="103">
        <f t="shared" si="546"/>
        <v>1.2450000000000001</v>
      </c>
      <c r="J1293" s="89" t="s">
        <v>74</v>
      </c>
      <c r="K1293" s="89">
        <v>9</v>
      </c>
      <c r="L1293" s="105">
        <f t="shared" si="560"/>
        <v>3.32</v>
      </c>
      <c r="M1293" s="89">
        <v>3.32</v>
      </c>
      <c r="X1293" s="106">
        <f t="shared" si="561"/>
        <v>1.02256E-2</v>
      </c>
      <c r="Y1293" s="106">
        <f t="shared" si="547"/>
        <v>8.3000000000000001E-3</v>
      </c>
      <c r="Z1293" s="106">
        <f t="shared" si="548"/>
        <v>0</v>
      </c>
      <c r="AA1293" s="106">
        <f t="shared" si="549"/>
        <v>0</v>
      </c>
      <c r="AB1293" s="106">
        <f t="shared" si="550"/>
        <v>0</v>
      </c>
      <c r="AC1293" s="106">
        <f t="shared" si="551"/>
        <v>0</v>
      </c>
      <c r="AD1293" s="106">
        <f t="shared" si="552"/>
        <v>0</v>
      </c>
      <c r="AE1293" s="106">
        <f t="shared" si="553"/>
        <v>0</v>
      </c>
      <c r="AF1293" s="172">
        <f t="shared" si="559"/>
        <v>8.3000000000000001E-3</v>
      </c>
      <c r="AG1293" s="106">
        <f t="shared" si="554"/>
        <v>0</v>
      </c>
      <c r="AH1293" s="106">
        <f t="shared" si="555"/>
        <v>0</v>
      </c>
      <c r="AI1293" s="106">
        <f t="shared" si="556"/>
        <v>0</v>
      </c>
      <c r="AJ1293" s="106">
        <f t="shared" si="557"/>
        <v>0</v>
      </c>
      <c r="AK1293" s="106">
        <f t="shared" si="562"/>
        <v>8.3000000000000001E-3</v>
      </c>
      <c r="AL1293" s="107">
        <f t="shared" si="558"/>
        <v>7.9928999999999988</v>
      </c>
    </row>
    <row r="1294" spans="1:38" ht="12.75">
      <c r="A1294" s="89">
        <v>41</v>
      </c>
      <c r="B1294" s="89">
        <v>80</v>
      </c>
      <c r="C1294" s="96">
        <v>0.315</v>
      </c>
      <c r="D1294" s="96">
        <v>0.35</v>
      </c>
      <c r="E1294" s="97">
        <v>3.32</v>
      </c>
      <c r="F1294" s="102">
        <f t="shared" si="538"/>
        <v>0.28827784333100237</v>
      </c>
      <c r="G1294" s="89">
        <v>18.16</v>
      </c>
      <c r="H1294" s="103">
        <f t="shared" si="545"/>
        <v>30.880000000000003</v>
      </c>
      <c r="I1294" s="103">
        <f t="shared" si="546"/>
        <v>0.93375000000000008</v>
      </c>
      <c r="J1294" s="89" t="s">
        <v>77</v>
      </c>
      <c r="K1294" s="89">
        <v>1</v>
      </c>
      <c r="L1294" s="105">
        <f t="shared" si="560"/>
        <v>3.32</v>
      </c>
      <c r="M1294" s="89">
        <v>3.32</v>
      </c>
      <c r="X1294" s="106">
        <f t="shared" si="561"/>
        <v>7.7156800000000008E-3</v>
      </c>
      <c r="Y1294" s="106">
        <f t="shared" si="547"/>
        <v>6.2250000000000005E-3</v>
      </c>
      <c r="Z1294" s="106">
        <f t="shared" si="548"/>
        <v>0</v>
      </c>
      <c r="AA1294" s="106">
        <f t="shared" si="549"/>
        <v>0</v>
      </c>
      <c r="AB1294" s="106">
        <f t="shared" si="550"/>
        <v>0</v>
      </c>
      <c r="AC1294" s="106">
        <f t="shared" si="551"/>
        <v>0</v>
      </c>
      <c r="AD1294" s="106">
        <f t="shared" si="552"/>
        <v>0</v>
      </c>
      <c r="AE1294" s="106">
        <f t="shared" si="553"/>
        <v>0</v>
      </c>
      <c r="AF1294" s="172">
        <f t="shared" si="559"/>
        <v>6.2250000000000005E-3</v>
      </c>
      <c r="AG1294" s="106">
        <f t="shared" si="554"/>
        <v>0</v>
      </c>
      <c r="AH1294" s="106">
        <f t="shared" si="555"/>
        <v>0</v>
      </c>
      <c r="AI1294" s="106">
        <f t="shared" si="556"/>
        <v>0</v>
      </c>
      <c r="AJ1294" s="106">
        <f t="shared" si="557"/>
        <v>0</v>
      </c>
      <c r="AK1294" s="106">
        <f t="shared" si="562"/>
        <v>6.2250000000000005E-3</v>
      </c>
      <c r="AL1294" s="107">
        <f t="shared" si="558"/>
        <v>5.919975</v>
      </c>
    </row>
    <row r="1295" spans="1:38" ht="12.75">
      <c r="A1295" s="89">
        <v>41</v>
      </c>
      <c r="B1295" s="89">
        <v>80</v>
      </c>
      <c r="C1295" s="96">
        <v>0.315</v>
      </c>
      <c r="D1295" s="96">
        <v>0.35</v>
      </c>
      <c r="E1295" s="97">
        <v>3.32</v>
      </c>
      <c r="F1295" s="102">
        <f t="shared" si="538"/>
        <v>0.28827784333100237</v>
      </c>
      <c r="G1295" s="89">
        <v>18.16</v>
      </c>
      <c r="H1295" s="103">
        <f t="shared" si="545"/>
        <v>30.880000000000003</v>
      </c>
      <c r="I1295" s="103">
        <f t="shared" si="546"/>
        <v>1.0874999999999999</v>
      </c>
      <c r="J1295" s="89" t="s">
        <v>78</v>
      </c>
      <c r="K1295" s="89">
        <v>1</v>
      </c>
      <c r="L1295" s="105">
        <f t="shared" si="560"/>
        <v>2.9</v>
      </c>
      <c r="O1295" s="89">
        <v>2.9</v>
      </c>
      <c r="X1295" s="106">
        <f t="shared" si="561"/>
        <v>8.1431999999999997E-3</v>
      </c>
      <c r="Y1295" s="106">
        <f t="shared" si="547"/>
        <v>0</v>
      </c>
      <c r="Z1295" s="106">
        <f t="shared" si="548"/>
        <v>0</v>
      </c>
      <c r="AA1295" s="106">
        <f t="shared" si="549"/>
        <v>7.2499999999999995E-3</v>
      </c>
      <c r="AB1295" s="106">
        <f t="shared" si="550"/>
        <v>0</v>
      </c>
      <c r="AC1295" s="106">
        <f t="shared" si="551"/>
        <v>0</v>
      </c>
      <c r="AD1295" s="106">
        <f t="shared" si="552"/>
        <v>0</v>
      </c>
      <c r="AE1295" s="106">
        <f t="shared" si="553"/>
        <v>0</v>
      </c>
      <c r="AF1295" s="172">
        <f t="shared" si="559"/>
        <v>7.2499999999999995E-3</v>
      </c>
      <c r="AG1295" s="106">
        <f t="shared" si="554"/>
        <v>0</v>
      </c>
      <c r="AH1295" s="106">
        <f t="shared" si="555"/>
        <v>0</v>
      </c>
      <c r="AI1295" s="106">
        <f t="shared" si="556"/>
        <v>0</v>
      </c>
      <c r="AJ1295" s="106">
        <f t="shared" si="557"/>
        <v>0</v>
      </c>
      <c r="AK1295" s="106">
        <f t="shared" si="562"/>
        <v>7.2499999999999995E-3</v>
      </c>
      <c r="AL1295" s="107">
        <f t="shared" si="558"/>
        <v>6.1987500000000004</v>
      </c>
    </row>
    <row r="1296" spans="1:38" ht="12.75">
      <c r="A1296" s="89">
        <v>41</v>
      </c>
      <c r="B1296" s="89">
        <v>80</v>
      </c>
      <c r="C1296" s="96">
        <v>0.315</v>
      </c>
      <c r="D1296" s="96">
        <v>0.35</v>
      </c>
      <c r="E1296" s="97">
        <v>3.32</v>
      </c>
      <c r="F1296" s="102">
        <f t="shared" si="538"/>
        <v>0.28827784333100237</v>
      </c>
      <c r="G1296" s="89">
        <v>18.16</v>
      </c>
      <c r="H1296" s="103">
        <f t="shared" si="545"/>
        <v>30.880000000000003</v>
      </c>
      <c r="I1296" s="103">
        <f t="shared" si="546"/>
        <v>1.2450000000000001</v>
      </c>
      <c r="J1296" s="89" t="s">
        <v>78</v>
      </c>
      <c r="K1296" s="89">
        <v>2</v>
      </c>
      <c r="L1296" s="105">
        <f t="shared" si="560"/>
        <v>3.32</v>
      </c>
      <c r="M1296" s="89">
        <v>3.32</v>
      </c>
      <c r="X1296" s="106">
        <f t="shared" si="561"/>
        <v>9.3225599999999988E-3</v>
      </c>
      <c r="Y1296" s="106">
        <f t="shared" si="547"/>
        <v>8.3000000000000001E-3</v>
      </c>
      <c r="Z1296" s="106">
        <f t="shared" si="548"/>
        <v>0</v>
      </c>
      <c r="AA1296" s="106">
        <f t="shared" si="549"/>
        <v>0</v>
      </c>
      <c r="AB1296" s="106">
        <f t="shared" si="550"/>
        <v>0</v>
      </c>
      <c r="AC1296" s="106">
        <f t="shared" si="551"/>
        <v>0</v>
      </c>
      <c r="AD1296" s="106">
        <f t="shared" si="552"/>
        <v>0</v>
      </c>
      <c r="AE1296" s="106">
        <f t="shared" si="553"/>
        <v>0</v>
      </c>
      <c r="AF1296" s="172">
        <f t="shared" si="559"/>
        <v>8.3000000000000001E-3</v>
      </c>
      <c r="AG1296" s="106">
        <f t="shared" si="554"/>
        <v>0</v>
      </c>
      <c r="AH1296" s="106">
        <f t="shared" si="555"/>
        <v>0</v>
      </c>
      <c r="AI1296" s="106">
        <f t="shared" si="556"/>
        <v>0</v>
      </c>
      <c r="AJ1296" s="106">
        <f t="shared" si="557"/>
        <v>0</v>
      </c>
      <c r="AK1296" s="106">
        <f t="shared" si="562"/>
        <v>8.3000000000000001E-3</v>
      </c>
      <c r="AL1296" s="107">
        <f t="shared" si="558"/>
        <v>7.9928999999999988</v>
      </c>
    </row>
    <row r="1297" spans="1:38" ht="12.75">
      <c r="A1297" s="89">
        <v>41</v>
      </c>
      <c r="B1297" s="89">
        <v>80</v>
      </c>
      <c r="C1297" s="96">
        <v>0.315</v>
      </c>
      <c r="D1297" s="96">
        <v>0.35</v>
      </c>
      <c r="E1297" s="97">
        <v>3.32</v>
      </c>
      <c r="F1297" s="102">
        <f t="shared" si="538"/>
        <v>0.28827784333100237</v>
      </c>
      <c r="G1297" s="89">
        <v>18.16</v>
      </c>
      <c r="H1297" s="103">
        <f t="shared" si="545"/>
        <v>30.880000000000003</v>
      </c>
      <c r="I1297" s="103">
        <f t="shared" si="546"/>
        <v>1.2450000000000001</v>
      </c>
      <c r="J1297" s="89" t="s">
        <v>78</v>
      </c>
      <c r="K1297" s="89">
        <v>3</v>
      </c>
      <c r="L1297" s="105">
        <f t="shared" si="560"/>
        <v>3.32</v>
      </c>
      <c r="M1297" s="89">
        <v>3.32</v>
      </c>
      <c r="X1297" s="106">
        <f t="shared" si="561"/>
        <v>9.3225599999999988E-3</v>
      </c>
      <c r="Y1297" s="106">
        <f t="shared" si="547"/>
        <v>8.3000000000000001E-3</v>
      </c>
      <c r="Z1297" s="106">
        <f t="shared" si="548"/>
        <v>0</v>
      </c>
      <c r="AA1297" s="106">
        <f t="shared" si="549"/>
        <v>0</v>
      </c>
      <c r="AB1297" s="106">
        <f t="shared" si="550"/>
        <v>0</v>
      </c>
      <c r="AC1297" s="106">
        <f t="shared" si="551"/>
        <v>0</v>
      </c>
      <c r="AD1297" s="106">
        <f t="shared" si="552"/>
        <v>0</v>
      </c>
      <c r="AE1297" s="106">
        <f t="shared" si="553"/>
        <v>0</v>
      </c>
      <c r="AF1297" s="172">
        <f t="shared" si="559"/>
        <v>8.3000000000000001E-3</v>
      </c>
      <c r="AG1297" s="106">
        <f t="shared" si="554"/>
        <v>0</v>
      </c>
      <c r="AH1297" s="106">
        <f t="shared" si="555"/>
        <v>0</v>
      </c>
      <c r="AI1297" s="106">
        <f t="shared" si="556"/>
        <v>0</v>
      </c>
      <c r="AJ1297" s="106">
        <f t="shared" si="557"/>
        <v>0</v>
      </c>
      <c r="AK1297" s="106">
        <f t="shared" si="562"/>
        <v>8.3000000000000001E-3</v>
      </c>
      <c r="AL1297" s="107">
        <f t="shared" si="558"/>
        <v>7.9928999999999988</v>
      </c>
    </row>
    <row r="1298" spans="1:38" ht="12.75">
      <c r="A1298" s="89">
        <v>41</v>
      </c>
      <c r="B1298" s="89">
        <v>80</v>
      </c>
      <c r="C1298" s="96">
        <v>0.315</v>
      </c>
      <c r="D1298" s="96">
        <v>0.35</v>
      </c>
      <c r="E1298" s="97">
        <v>3.32</v>
      </c>
      <c r="F1298" s="102">
        <f t="shared" si="538"/>
        <v>0.28827784333100237</v>
      </c>
      <c r="G1298" s="89">
        <v>18.16</v>
      </c>
      <c r="H1298" s="103">
        <f t="shared" si="545"/>
        <v>30.880000000000003</v>
      </c>
      <c r="I1298" s="103">
        <f t="shared" si="546"/>
        <v>1.2337500000000001</v>
      </c>
      <c r="J1298" s="89" t="s">
        <v>78</v>
      </c>
      <c r="K1298" s="89">
        <v>4</v>
      </c>
      <c r="L1298" s="105">
        <f t="shared" si="560"/>
        <v>3.32</v>
      </c>
      <c r="M1298" s="89">
        <v>2.95</v>
      </c>
      <c r="Q1298" s="89">
        <v>0.03</v>
      </c>
      <c r="U1298" s="89">
        <v>0.34</v>
      </c>
      <c r="X1298" s="106">
        <f t="shared" si="561"/>
        <v>9.3225599999999988E-3</v>
      </c>
      <c r="Y1298" s="106">
        <f t="shared" si="547"/>
        <v>7.3750000000000013E-3</v>
      </c>
      <c r="Z1298" s="106">
        <f t="shared" si="548"/>
        <v>0</v>
      </c>
      <c r="AA1298" s="106">
        <f t="shared" si="549"/>
        <v>0</v>
      </c>
      <c r="AB1298" s="106">
        <f t="shared" si="550"/>
        <v>0</v>
      </c>
      <c r="AC1298" s="106">
        <f t="shared" si="551"/>
        <v>8.5000000000000006E-4</v>
      </c>
      <c r="AD1298" s="106">
        <f t="shared" si="552"/>
        <v>0</v>
      </c>
      <c r="AE1298" s="106">
        <f t="shared" si="553"/>
        <v>0</v>
      </c>
      <c r="AF1298" s="172">
        <f t="shared" si="559"/>
        <v>8.2250000000000014E-3</v>
      </c>
      <c r="AG1298" s="106">
        <f t="shared" si="554"/>
        <v>7.5000000000000007E-5</v>
      </c>
      <c r="AH1298" s="106">
        <f t="shared" si="555"/>
        <v>0</v>
      </c>
      <c r="AI1298" s="106">
        <f t="shared" si="556"/>
        <v>0</v>
      </c>
      <c r="AJ1298" s="106">
        <f t="shared" si="557"/>
        <v>0</v>
      </c>
      <c r="AK1298" s="106">
        <f t="shared" si="562"/>
        <v>8.3000000000000001E-3</v>
      </c>
      <c r="AL1298" s="107">
        <f t="shared" si="558"/>
        <v>7.6758750000000004</v>
      </c>
    </row>
    <row r="1299" spans="1:38" ht="12.75">
      <c r="A1299" s="89">
        <v>41</v>
      </c>
      <c r="B1299" s="89">
        <v>80</v>
      </c>
      <c r="C1299" s="96">
        <v>0.315</v>
      </c>
      <c r="D1299" s="96">
        <v>0.35</v>
      </c>
      <c r="E1299" s="97">
        <v>3.32</v>
      </c>
      <c r="F1299" s="102">
        <f t="shared" si="538"/>
        <v>0.28827784333100237</v>
      </c>
      <c r="G1299" s="89">
        <v>18.16</v>
      </c>
      <c r="H1299" s="103">
        <f t="shared" si="545"/>
        <v>30.880000000000003</v>
      </c>
      <c r="I1299" s="103">
        <f t="shared" si="546"/>
        <v>1.2450000000000001</v>
      </c>
      <c r="J1299" s="89" t="s">
        <v>78</v>
      </c>
      <c r="K1299" s="89">
        <v>5</v>
      </c>
      <c r="L1299" s="105">
        <f t="shared" si="560"/>
        <v>3.32</v>
      </c>
      <c r="M1299" s="89">
        <v>3.32</v>
      </c>
      <c r="X1299" s="106">
        <f t="shared" si="561"/>
        <v>9.3225599999999988E-3</v>
      </c>
      <c r="Y1299" s="106">
        <f t="shared" si="547"/>
        <v>8.3000000000000001E-3</v>
      </c>
      <c r="Z1299" s="106">
        <f t="shared" si="548"/>
        <v>0</v>
      </c>
      <c r="AA1299" s="106">
        <f t="shared" si="549"/>
        <v>0</v>
      </c>
      <c r="AB1299" s="106">
        <f t="shared" si="550"/>
        <v>0</v>
      </c>
      <c r="AC1299" s="106">
        <f t="shared" si="551"/>
        <v>0</v>
      </c>
      <c r="AD1299" s="106">
        <f t="shared" si="552"/>
        <v>0</v>
      </c>
      <c r="AE1299" s="106">
        <f t="shared" si="553"/>
        <v>0</v>
      </c>
      <c r="AF1299" s="172">
        <f t="shared" si="559"/>
        <v>8.3000000000000001E-3</v>
      </c>
      <c r="AG1299" s="106">
        <f t="shared" si="554"/>
        <v>0</v>
      </c>
      <c r="AH1299" s="106">
        <f t="shared" si="555"/>
        <v>0</v>
      </c>
      <c r="AI1299" s="106">
        <f t="shared" si="556"/>
        <v>0</v>
      </c>
      <c r="AJ1299" s="106">
        <f t="shared" si="557"/>
        <v>0</v>
      </c>
      <c r="AK1299" s="106">
        <f t="shared" si="562"/>
        <v>8.3000000000000001E-3</v>
      </c>
      <c r="AL1299" s="107">
        <f t="shared" si="558"/>
        <v>7.9928999999999988</v>
      </c>
    </row>
    <row r="1300" spans="1:38" ht="12.75">
      <c r="A1300" s="89">
        <v>41</v>
      </c>
      <c r="B1300" s="89">
        <v>80</v>
      </c>
      <c r="C1300" s="96">
        <v>0.315</v>
      </c>
      <c r="D1300" s="96">
        <v>0.35</v>
      </c>
      <c r="E1300" s="97">
        <v>3.32</v>
      </c>
      <c r="F1300" s="102">
        <f t="shared" si="538"/>
        <v>0.28827784333100237</v>
      </c>
      <c r="G1300" s="89">
        <v>18.16</v>
      </c>
      <c r="H1300" s="103">
        <f t="shared" si="545"/>
        <v>30.880000000000003</v>
      </c>
      <c r="I1300" s="103">
        <f t="shared" si="546"/>
        <v>0.63495000000000013</v>
      </c>
      <c r="J1300" s="89" t="s">
        <v>79</v>
      </c>
      <c r="K1300" s="89">
        <v>3</v>
      </c>
      <c r="L1300" s="97">
        <v>3.32</v>
      </c>
      <c r="X1300" s="106">
        <f>L1300*VLOOKUP(J1300,dimension,2,FALSE)*VLOOKUP(J1300,dimension,3,FALSE)*K1300</f>
        <v>5.2987199999999998E-3</v>
      </c>
      <c r="Y1300" s="106">
        <f t="shared" si="547"/>
        <v>0</v>
      </c>
      <c r="Z1300" s="106">
        <f t="shared" si="548"/>
        <v>0</v>
      </c>
      <c r="AA1300" s="106">
        <f t="shared" si="549"/>
        <v>0</v>
      </c>
      <c r="AB1300" s="106">
        <f t="shared" si="550"/>
        <v>0</v>
      </c>
      <c r="AC1300" s="106">
        <f t="shared" si="551"/>
        <v>0</v>
      </c>
      <c r="AD1300" s="106">
        <f t="shared" si="552"/>
        <v>0</v>
      </c>
      <c r="AE1300" s="106">
        <f t="shared" si="553"/>
        <v>4.2330000000000007E-3</v>
      </c>
      <c r="AF1300" s="172">
        <f t="shared" si="559"/>
        <v>4.2330000000000007E-3</v>
      </c>
      <c r="AG1300" s="106">
        <f t="shared" si="554"/>
        <v>0</v>
      </c>
      <c r="AH1300" s="106">
        <f t="shared" si="555"/>
        <v>0</v>
      </c>
      <c r="AI1300" s="106">
        <f t="shared" si="556"/>
        <v>0</v>
      </c>
      <c r="AJ1300" s="106">
        <f t="shared" si="557"/>
        <v>0</v>
      </c>
      <c r="AK1300" s="106">
        <f>L1300*VLOOKUP(J1300,dimension,4,FALSE)*VLOOKUP(J1300,dimension,5,FALSE)*K1300</f>
        <v>4.2330000000000007E-3</v>
      </c>
      <c r="AL1300" s="107">
        <f t="shared" si="558"/>
        <v>3.6192150000000005</v>
      </c>
    </row>
    <row r="1301" spans="1:38" ht="12.75">
      <c r="A1301" s="89">
        <v>41</v>
      </c>
      <c r="B1301" s="89">
        <v>81</v>
      </c>
      <c r="C1301" s="96">
        <v>0.29499999999999998</v>
      </c>
      <c r="D1301" s="96">
        <v>0.315</v>
      </c>
      <c r="E1301" s="97">
        <v>3.16</v>
      </c>
      <c r="F1301" s="102">
        <f t="shared" si="538"/>
        <v>0.2308748587141505</v>
      </c>
      <c r="G1301" s="89">
        <v>18</v>
      </c>
      <c r="H1301" s="103">
        <f t="shared" si="545"/>
        <v>30.666666666666668</v>
      </c>
      <c r="I1301" s="103">
        <f t="shared" si="546"/>
        <v>1.13625</v>
      </c>
      <c r="J1301" s="89" t="s">
        <v>74</v>
      </c>
      <c r="K1301" s="89">
        <v>1</v>
      </c>
      <c r="L1301" s="105">
        <f t="shared" ref="L1301:L1314" si="563">SUM(M1301:V1301)</f>
        <v>3.17</v>
      </c>
      <c r="M1301" s="89">
        <v>3.03</v>
      </c>
      <c r="Q1301" s="89">
        <v>0.14000000000000001</v>
      </c>
      <c r="X1301" s="106">
        <f t="shared" ref="X1301:X1314" si="564">L1301*VLOOKUP(J1301,dimension,2,FALSE)*VLOOKUP(J1301,dimension,3,FALSE)</f>
        <v>9.7636000000000008E-3</v>
      </c>
      <c r="Y1301" s="106">
        <f t="shared" si="547"/>
        <v>7.5750000000000001E-3</v>
      </c>
      <c r="Z1301" s="106">
        <f t="shared" si="548"/>
        <v>0</v>
      </c>
      <c r="AA1301" s="106">
        <f t="shared" si="549"/>
        <v>0</v>
      </c>
      <c r="AB1301" s="106">
        <f t="shared" si="550"/>
        <v>0</v>
      </c>
      <c r="AC1301" s="106">
        <f t="shared" si="551"/>
        <v>0</v>
      </c>
      <c r="AD1301" s="106">
        <f t="shared" si="552"/>
        <v>0</v>
      </c>
      <c r="AE1301" s="106">
        <f t="shared" si="553"/>
        <v>0</v>
      </c>
      <c r="AF1301" s="172">
        <f t="shared" si="559"/>
        <v>7.5750000000000001E-3</v>
      </c>
      <c r="AG1301" s="106">
        <f t="shared" si="554"/>
        <v>3.5000000000000005E-4</v>
      </c>
      <c r="AH1301" s="106">
        <f t="shared" si="555"/>
        <v>0</v>
      </c>
      <c r="AI1301" s="106">
        <f t="shared" si="556"/>
        <v>0</v>
      </c>
      <c r="AJ1301" s="106">
        <f t="shared" si="557"/>
        <v>0</v>
      </c>
      <c r="AK1301" s="106">
        <f t="shared" ref="AK1301:AK1314" si="565">L1301*VLOOKUP(J1301,dimension,4,FALSE)*VLOOKUP(J1301,dimension,5,FALSE)</f>
        <v>7.9249999999999998E-3</v>
      </c>
      <c r="AL1301" s="107">
        <f t="shared" si="558"/>
        <v>7.2947249999999988</v>
      </c>
    </row>
    <row r="1302" spans="1:38" ht="12.75">
      <c r="A1302" s="89">
        <v>41</v>
      </c>
      <c r="B1302" s="89">
        <v>81</v>
      </c>
      <c r="C1302" s="96">
        <v>0.29499999999999998</v>
      </c>
      <c r="D1302" s="96">
        <v>0.315</v>
      </c>
      <c r="E1302" s="97">
        <v>3.16</v>
      </c>
      <c r="F1302" s="102">
        <f t="shared" ref="F1302:F1365" si="566">SUMSQ(AVERAGE(C1302:D1302)/2)*PI()*E1302</f>
        <v>0.2308748587141505</v>
      </c>
      <c r="G1302" s="89">
        <v>18</v>
      </c>
      <c r="H1302" s="103">
        <f t="shared" si="545"/>
        <v>30.666666666666668</v>
      </c>
      <c r="I1302" s="103">
        <f t="shared" si="546"/>
        <v>1.1850000000000003</v>
      </c>
      <c r="J1302" s="89" t="s">
        <v>74</v>
      </c>
      <c r="K1302" s="89">
        <v>2</v>
      </c>
      <c r="L1302" s="105">
        <f t="shared" si="563"/>
        <v>3.16</v>
      </c>
      <c r="M1302" s="89">
        <v>3.16</v>
      </c>
      <c r="X1302" s="106">
        <f t="shared" si="564"/>
        <v>9.7327999999999998E-3</v>
      </c>
      <c r="Y1302" s="106">
        <f t="shared" si="547"/>
        <v>7.9000000000000025E-3</v>
      </c>
      <c r="Z1302" s="106">
        <f t="shared" si="548"/>
        <v>0</v>
      </c>
      <c r="AA1302" s="106">
        <f t="shared" si="549"/>
        <v>0</v>
      </c>
      <c r="AB1302" s="106">
        <f t="shared" si="550"/>
        <v>0</v>
      </c>
      <c r="AC1302" s="106">
        <f t="shared" si="551"/>
        <v>0</v>
      </c>
      <c r="AD1302" s="106">
        <f t="shared" si="552"/>
        <v>0</v>
      </c>
      <c r="AE1302" s="106">
        <f t="shared" si="553"/>
        <v>0</v>
      </c>
      <c r="AF1302" s="172">
        <f t="shared" si="559"/>
        <v>7.9000000000000025E-3</v>
      </c>
      <c r="AG1302" s="106">
        <f t="shared" si="554"/>
        <v>0</v>
      </c>
      <c r="AH1302" s="106">
        <f t="shared" si="555"/>
        <v>0</v>
      </c>
      <c r="AI1302" s="106">
        <f t="shared" si="556"/>
        <v>0</v>
      </c>
      <c r="AJ1302" s="106">
        <f t="shared" si="557"/>
        <v>0</v>
      </c>
      <c r="AK1302" s="106">
        <f t="shared" si="565"/>
        <v>7.9000000000000025E-3</v>
      </c>
      <c r="AL1302" s="107">
        <f t="shared" si="558"/>
        <v>7.6076999999999995</v>
      </c>
    </row>
    <row r="1303" spans="1:38" ht="12.75">
      <c r="A1303" s="89">
        <v>41</v>
      </c>
      <c r="B1303" s="89">
        <v>81</v>
      </c>
      <c r="C1303" s="96">
        <v>0.29499999999999998</v>
      </c>
      <c r="D1303" s="96">
        <v>0.315</v>
      </c>
      <c r="E1303" s="97">
        <v>3.16</v>
      </c>
      <c r="F1303" s="102">
        <f t="shared" si="566"/>
        <v>0.2308748587141505</v>
      </c>
      <c r="G1303" s="89">
        <v>18</v>
      </c>
      <c r="H1303" s="103">
        <f t="shared" si="545"/>
        <v>30.666666666666668</v>
      </c>
      <c r="I1303" s="103">
        <f t="shared" si="546"/>
        <v>1.1025</v>
      </c>
      <c r="J1303" s="89" t="s">
        <v>74</v>
      </c>
      <c r="K1303" s="89">
        <v>3</v>
      </c>
      <c r="L1303" s="105">
        <f t="shared" si="563"/>
        <v>3.16</v>
      </c>
      <c r="M1303" s="89">
        <v>0.98</v>
      </c>
      <c r="N1303" s="89">
        <v>1.96</v>
      </c>
      <c r="Q1303" s="89">
        <v>0.14000000000000001</v>
      </c>
      <c r="R1303" s="89">
        <v>0.08</v>
      </c>
      <c r="X1303" s="106">
        <f t="shared" si="564"/>
        <v>9.7327999999999998E-3</v>
      </c>
      <c r="Y1303" s="106">
        <f t="shared" si="547"/>
        <v>2.4500000000000004E-3</v>
      </c>
      <c r="Z1303" s="106">
        <f t="shared" si="548"/>
        <v>4.9000000000000007E-3</v>
      </c>
      <c r="AA1303" s="106">
        <f t="shared" si="549"/>
        <v>0</v>
      </c>
      <c r="AB1303" s="106">
        <f t="shared" si="550"/>
        <v>0</v>
      </c>
      <c r="AC1303" s="106">
        <f t="shared" si="551"/>
        <v>0</v>
      </c>
      <c r="AD1303" s="106">
        <f t="shared" si="552"/>
        <v>0</v>
      </c>
      <c r="AE1303" s="106">
        <f t="shared" si="553"/>
        <v>0</v>
      </c>
      <c r="AF1303" s="172">
        <f t="shared" si="559"/>
        <v>7.3500000000000006E-3</v>
      </c>
      <c r="AG1303" s="106">
        <f t="shared" si="554"/>
        <v>3.5000000000000005E-4</v>
      </c>
      <c r="AH1303" s="106">
        <f t="shared" si="555"/>
        <v>2.0000000000000001E-4</v>
      </c>
      <c r="AI1303" s="106">
        <f t="shared" si="556"/>
        <v>0</v>
      </c>
      <c r="AJ1303" s="106">
        <f t="shared" si="557"/>
        <v>0</v>
      </c>
      <c r="AK1303" s="106">
        <f t="shared" si="565"/>
        <v>7.9000000000000025E-3</v>
      </c>
      <c r="AL1303" s="107">
        <f t="shared" si="558"/>
        <v>7.0780499999999993</v>
      </c>
    </row>
    <row r="1304" spans="1:38" ht="12.75">
      <c r="A1304" s="89">
        <v>41</v>
      </c>
      <c r="B1304" s="89">
        <v>81</v>
      </c>
      <c r="C1304" s="96">
        <v>0.29499999999999998</v>
      </c>
      <c r="D1304" s="96">
        <v>0.315</v>
      </c>
      <c r="E1304" s="97">
        <v>3.16</v>
      </c>
      <c r="F1304" s="102">
        <f t="shared" si="566"/>
        <v>0.2308748587141505</v>
      </c>
      <c r="G1304" s="89">
        <v>18</v>
      </c>
      <c r="H1304" s="103">
        <f t="shared" si="545"/>
        <v>30.666666666666668</v>
      </c>
      <c r="I1304" s="103">
        <f t="shared" si="546"/>
        <v>1.1175000000000002</v>
      </c>
      <c r="J1304" s="89" t="s">
        <v>74</v>
      </c>
      <c r="K1304" s="89">
        <v>4</v>
      </c>
      <c r="L1304" s="105">
        <f t="shared" si="563"/>
        <v>3.16</v>
      </c>
      <c r="M1304" s="89">
        <v>1.4</v>
      </c>
      <c r="N1304" s="89">
        <v>1.58</v>
      </c>
      <c r="Q1304" s="89">
        <v>0.18</v>
      </c>
      <c r="X1304" s="106">
        <f t="shared" si="564"/>
        <v>9.7327999999999998E-3</v>
      </c>
      <c r="Y1304" s="106">
        <f t="shared" si="547"/>
        <v>3.4999999999999996E-3</v>
      </c>
      <c r="Z1304" s="106">
        <f t="shared" si="548"/>
        <v>3.9500000000000013E-3</v>
      </c>
      <c r="AA1304" s="106">
        <f t="shared" si="549"/>
        <v>0</v>
      </c>
      <c r="AB1304" s="106">
        <f t="shared" si="550"/>
        <v>0</v>
      </c>
      <c r="AC1304" s="106">
        <f t="shared" si="551"/>
        <v>0</v>
      </c>
      <c r="AD1304" s="106">
        <f t="shared" si="552"/>
        <v>0</v>
      </c>
      <c r="AE1304" s="106">
        <f t="shared" si="553"/>
        <v>0</v>
      </c>
      <c r="AF1304" s="172">
        <f t="shared" si="559"/>
        <v>7.4500000000000009E-3</v>
      </c>
      <c r="AG1304" s="106">
        <f t="shared" si="554"/>
        <v>4.4999999999999999E-4</v>
      </c>
      <c r="AH1304" s="106">
        <f t="shared" si="555"/>
        <v>0</v>
      </c>
      <c r="AI1304" s="106">
        <f t="shared" si="556"/>
        <v>0</v>
      </c>
      <c r="AJ1304" s="106">
        <f t="shared" si="557"/>
        <v>0</v>
      </c>
      <c r="AK1304" s="106">
        <f t="shared" si="565"/>
        <v>7.9000000000000025E-3</v>
      </c>
      <c r="AL1304" s="107">
        <f t="shared" si="558"/>
        <v>7.1743499999999987</v>
      </c>
    </row>
    <row r="1305" spans="1:38" ht="12.75">
      <c r="A1305" s="89">
        <v>41</v>
      </c>
      <c r="B1305" s="89">
        <v>81</v>
      </c>
      <c r="C1305" s="96">
        <v>0.29499999999999998</v>
      </c>
      <c r="D1305" s="96">
        <v>0.315</v>
      </c>
      <c r="E1305" s="97">
        <v>3.16</v>
      </c>
      <c r="F1305" s="102">
        <f t="shared" si="566"/>
        <v>0.2308748587141505</v>
      </c>
      <c r="G1305" s="89">
        <v>18</v>
      </c>
      <c r="H1305" s="103">
        <f t="shared" si="545"/>
        <v>30.666666666666668</v>
      </c>
      <c r="I1305" s="103">
        <f t="shared" si="546"/>
        <v>1.0387500000000001</v>
      </c>
      <c r="J1305" s="89" t="s">
        <v>74</v>
      </c>
      <c r="K1305" s="89">
        <v>5</v>
      </c>
      <c r="L1305" s="105">
        <f t="shared" si="563"/>
        <v>3.1599999999999997</v>
      </c>
      <c r="M1305" s="89">
        <v>2.77</v>
      </c>
      <c r="Q1305" s="89">
        <v>0.32</v>
      </c>
      <c r="R1305" s="89">
        <v>7.0000000000000007E-2</v>
      </c>
      <c r="X1305" s="106">
        <f t="shared" si="564"/>
        <v>9.7327999999999981E-3</v>
      </c>
      <c r="Y1305" s="106">
        <f t="shared" si="547"/>
        <v>6.9250000000000006E-3</v>
      </c>
      <c r="Z1305" s="106">
        <f t="shared" si="548"/>
        <v>0</v>
      </c>
      <c r="AA1305" s="106">
        <f t="shared" si="549"/>
        <v>0</v>
      </c>
      <c r="AB1305" s="106">
        <f t="shared" si="550"/>
        <v>0</v>
      </c>
      <c r="AC1305" s="106">
        <f t="shared" si="551"/>
        <v>0</v>
      </c>
      <c r="AD1305" s="106">
        <f t="shared" si="552"/>
        <v>0</v>
      </c>
      <c r="AE1305" s="106">
        <f t="shared" si="553"/>
        <v>0</v>
      </c>
      <c r="AF1305" s="172">
        <f t="shared" si="559"/>
        <v>6.9250000000000006E-3</v>
      </c>
      <c r="AG1305" s="106">
        <f t="shared" si="554"/>
        <v>8.0000000000000004E-4</v>
      </c>
      <c r="AH1305" s="106">
        <f t="shared" si="555"/>
        <v>1.7500000000000003E-4</v>
      </c>
      <c r="AI1305" s="106">
        <f t="shared" si="556"/>
        <v>0</v>
      </c>
      <c r="AJ1305" s="106">
        <f t="shared" si="557"/>
        <v>0</v>
      </c>
      <c r="AK1305" s="106">
        <f t="shared" si="565"/>
        <v>7.9000000000000008E-3</v>
      </c>
      <c r="AL1305" s="107">
        <f t="shared" si="558"/>
        <v>6.6687749999999992</v>
      </c>
    </row>
    <row r="1306" spans="1:38" ht="12.75">
      <c r="A1306" s="89">
        <v>41</v>
      </c>
      <c r="B1306" s="89">
        <v>81</v>
      </c>
      <c r="C1306" s="96">
        <v>0.29499999999999998</v>
      </c>
      <c r="D1306" s="96">
        <v>0.315</v>
      </c>
      <c r="E1306" s="97">
        <v>3.16</v>
      </c>
      <c r="F1306" s="102">
        <f t="shared" si="566"/>
        <v>0.2308748587141505</v>
      </c>
      <c r="G1306" s="89">
        <v>18</v>
      </c>
      <c r="H1306" s="103">
        <f t="shared" si="545"/>
        <v>30.666666666666668</v>
      </c>
      <c r="I1306" s="103">
        <f t="shared" si="546"/>
        <v>1.1850000000000003</v>
      </c>
      <c r="J1306" s="89" t="s">
        <v>74</v>
      </c>
      <c r="K1306" s="89">
        <v>6</v>
      </c>
      <c r="L1306" s="105">
        <f t="shared" si="563"/>
        <v>3.16</v>
      </c>
      <c r="M1306" s="89">
        <v>3.16</v>
      </c>
      <c r="X1306" s="106">
        <f t="shared" si="564"/>
        <v>9.7327999999999998E-3</v>
      </c>
      <c r="Y1306" s="106">
        <f t="shared" si="547"/>
        <v>7.9000000000000025E-3</v>
      </c>
      <c r="Z1306" s="106">
        <f t="shared" si="548"/>
        <v>0</v>
      </c>
      <c r="AA1306" s="106">
        <f t="shared" si="549"/>
        <v>0</v>
      </c>
      <c r="AB1306" s="106">
        <f t="shared" si="550"/>
        <v>0</v>
      </c>
      <c r="AC1306" s="106">
        <f t="shared" si="551"/>
        <v>0</v>
      </c>
      <c r="AD1306" s="106">
        <f t="shared" si="552"/>
        <v>0</v>
      </c>
      <c r="AE1306" s="106">
        <f t="shared" si="553"/>
        <v>0</v>
      </c>
      <c r="AF1306" s="172">
        <f t="shared" si="559"/>
        <v>7.9000000000000025E-3</v>
      </c>
      <c r="AG1306" s="106">
        <f t="shared" si="554"/>
        <v>0</v>
      </c>
      <c r="AH1306" s="106">
        <f t="shared" si="555"/>
        <v>0</v>
      </c>
      <c r="AI1306" s="106">
        <f t="shared" si="556"/>
        <v>0</v>
      </c>
      <c r="AJ1306" s="106">
        <f t="shared" si="557"/>
        <v>0</v>
      </c>
      <c r="AK1306" s="106">
        <f t="shared" si="565"/>
        <v>7.9000000000000025E-3</v>
      </c>
      <c r="AL1306" s="107">
        <f t="shared" si="558"/>
        <v>7.6076999999999995</v>
      </c>
    </row>
    <row r="1307" spans="1:38" ht="12.75">
      <c r="A1307" s="89">
        <v>41</v>
      </c>
      <c r="B1307" s="89">
        <v>81</v>
      </c>
      <c r="C1307" s="96">
        <v>0.29499999999999998</v>
      </c>
      <c r="D1307" s="96">
        <v>0.315</v>
      </c>
      <c r="E1307" s="97">
        <v>3.16</v>
      </c>
      <c r="F1307" s="102">
        <f t="shared" si="566"/>
        <v>0.2308748587141505</v>
      </c>
      <c r="G1307" s="89">
        <v>18</v>
      </c>
      <c r="H1307" s="103">
        <f t="shared" si="545"/>
        <v>30.666666666666668</v>
      </c>
      <c r="I1307" s="103">
        <f t="shared" si="546"/>
        <v>1.1850000000000003</v>
      </c>
      <c r="J1307" s="89" t="s">
        <v>74</v>
      </c>
      <c r="K1307" s="89">
        <v>7</v>
      </c>
      <c r="L1307" s="105">
        <f t="shared" si="563"/>
        <v>3.16</v>
      </c>
      <c r="M1307" s="89">
        <v>3.16</v>
      </c>
      <c r="W1307" s="89" t="s">
        <v>106</v>
      </c>
      <c r="X1307" s="106">
        <f t="shared" si="564"/>
        <v>9.7327999999999998E-3</v>
      </c>
      <c r="Y1307" s="106">
        <f t="shared" si="547"/>
        <v>7.9000000000000025E-3</v>
      </c>
      <c r="Z1307" s="106">
        <f t="shared" si="548"/>
        <v>0</v>
      </c>
      <c r="AA1307" s="106">
        <f t="shared" si="549"/>
        <v>0</v>
      </c>
      <c r="AB1307" s="106">
        <f t="shared" si="550"/>
        <v>0</v>
      </c>
      <c r="AC1307" s="106">
        <f t="shared" si="551"/>
        <v>0</v>
      </c>
      <c r="AD1307" s="106">
        <f t="shared" si="552"/>
        <v>0</v>
      </c>
      <c r="AE1307" s="106">
        <f t="shared" si="553"/>
        <v>0</v>
      </c>
      <c r="AF1307" s="172">
        <f t="shared" si="559"/>
        <v>7.9000000000000025E-3</v>
      </c>
      <c r="AG1307" s="106">
        <f t="shared" si="554"/>
        <v>0</v>
      </c>
      <c r="AH1307" s="106">
        <f t="shared" si="555"/>
        <v>0</v>
      </c>
      <c r="AI1307" s="106">
        <f t="shared" si="556"/>
        <v>0</v>
      </c>
      <c r="AJ1307" s="106">
        <f t="shared" si="557"/>
        <v>0</v>
      </c>
      <c r="AK1307" s="106">
        <f t="shared" si="565"/>
        <v>7.9000000000000025E-3</v>
      </c>
      <c r="AL1307" s="107">
        <f t="shared" si="558"/>
        <v>7.6076999999999995</v>
      </c>
    </row>
    <row r="1308" spans="1:38" ht="12.75">
      <c r="A1308" s="89">
        <v>41</v>
      </c>
      <c r="B1308" s="89">
        <v>81</v>
      </c>
      <c r="C1308" s="96">
        <v>0.29499999999999998</v>
      </c>
      <c r="D1308" s="96">
        <v>0.315</v>
      </c>
      <c r="E1308" s="97">
        <v>3.16</v>
      </c>
      <c r="F1308" s="102">
        <f t="shared" si="566"/>
        <v>0.2308748587141505</v>
      </c>
      <c r="G1308" s="89">
        <v>18</v>
      </c>
      <c r="H1308" s="103">
        <f t="shared" si="545"/>
        <v>30.666666666666668</v>
      </c>
      <c r="I1308" s="103">
        <f t="shared" si="546"/>
        <v>1.13625</v>
      </c>
      <c r="J1308" s="89" t="s">
        <v>74</v>
      </c>
      <c r="K1308" s="89">
        <v>8</v>
      </c>
      <c r="L1308" s="105">
        <f t="shared" si="563"/>
        <v>3.1599999999999997</v>
      </c>
      <c r="M1308" s="89">
        <v>3.03</v>
      </c>
      <c r="Q1308" s="89">
        <v>0.13</v>
      </c>
      <c r="X1308" s="106">
        <f t="shared" si="564"/>
        <v>9.7327999999999981E-3</v>
      </c>
      <c r="Y1308" s="106">
        <f t="shared" si="547"/>
        <v>7.5750000000000001E-3</v>
      </c>
      <c r="Z1308" s="106">
        <f t="shared" si="548"/>
        <v>0</v>
      </c>
      <c r="AA1308" s="106">
        <f t="shared" si="549"/>
        <v>0</v>
      </c>
      <c r="AB1308" s="106">
        <f t="shared" si="550"/>
        <v>0</v>
      </c>
      <c r="AC1308" s="106">
        <f t="shared" si="551"/>
        <v>0</v>
      </c>
      <c r="AD1308" s="106">
        <f t="shared" si="552"/>
        <v>0</v>
      </c>
      <c r="AE1308" s="106">
        <f t="shared" si="553"/>
        <v>0</v>
      </c>
      <c r="AF1308" s="172">
        <f t="shared" si="559"/>
        <v>7.5750000000000001E-3</v>
      </c>
      <c r="AG1308" s="106">
        <f t="shared" si="554"/>
        <v>3.2500000000000004E-4</v>
      </c>
      <c r="AH1308" s="106">
        <f t="shared" si="555"/>
        <v>0</v>
      </c>
      <c r="AI1308" s="106">
        <f t="shared" si="556"/>
        <v>0</v>
      </c>
      <c r="AJ1308" s="106">
        <f t="shared" si="557"/>
        <v>0</v>
      </c>
      <c r="AK1308" s="106">
        <f t="shared" si="565"/>
        <v>7.9000000000000008E-3</v>
      </c>
      <c r="AL1308" s="107">
        <f t="shared" si="558"/>
        <v>7.2947249999999988</v>
      </c>
    </row>
    <row r="1309" spans="1:38" ht="12.75">
      <c r="A1309" s="89">
        <v>41</v>
      </c>
      <c r="B1309" s="89">
        <v>81</v>
      </c>
      <c r="C1309" s="96">
        <v>0.29499999999999998</v>
      </c>
      <c r="D1309" s="96">
        <v>0.315</v>
      </c>
      <c r="E1309" s="97">
        <v>3.16</v>
      </c>
      <c r="F1309" s="102">
        <f t="shared" si="566"/>
        <v>0.2308748587141505</v>
      </c>
      <c r="G1309" s="89">
        <v>18</v>
      </c>
      <c r="H1309" s="103">
        <f t="shared" si="545"/>
        <v>30.666666666666668</v>
      </c>
      <c r="I1309" s="103">
        <f t="shared" si="546"/>
        <v>0.76781250000000001</v>
      </c>
      <c r="J1309" s="89" t="s">
        <v>77</v>
      </c>
      <c r="K1309" s="89">
        <v>1</v>
      </c>
      <c r="L1309" s="105">
        <f t="shared" si="563"/>
        <v>2.8</v>
      </c>
      <c r="M1309" s="89">
        <v>1.65</v>
      </c>
      <c r="N1309" s="89">
        <v>1.08</v>
      </c>
      <c r="Q1309" s="89">
        <v>7.0000000000000007E-2</v>
      </c>
      <c r="X1309" s="106">
        <f t="shared" si="564"/>
        <v>6.5072000000000003E-3</v>
      </c>
      <c r="Y1309" s="106">
        <f t="shared" si="547"/>
        <v>3.0937500000000001E-3</v>
      </c>
      <c r="Z1309" s="106">
        <f t="shared" si="548"/>
        <v>2.0250000000000003E-3</v>
      </c>
      <c r="AA1309" s="106">
        <f t="shared" si="549"/>
        <v>0</v>
      </c>
      <c r="AB1309" s="106">
        <f t="shared" si="550"/>
        <v>0</v>
      </c>
      <c r="AC1309" s="106">
        <f t="shared" si="551"/>
        <v>0</v>
      </c>
      <c r="AD1309" s="106">
        <f t="shared" si="552"/>
        <v>0</v>
      </c>
      <c r="AE1309" s="106">
        <f t="shared" si="553"/>
        <v>0</v>
      </c>
      <c r="AF1309" s="172">
        <f t="shared" si="559"/>
        <v>5.11875E-3</v>
      </c>
      <c r="AG1309" s="106">
        <f t="shared" si="554"/>
        <v>1.3125000000000002E-4</v>
      </c>
      <c r="AH1309" s="106">
        <f t="shared" si="555"/>
        <v>0</v>
      </c>
      <c r="AI1309" s="106">
        <f t="shared" si="556"/>
        <v>0</v>
      </c>
      <c r="AJ1309" s="106">
        <f t="shared" si="557"/>
        <v>0</v>
      </c>
      <c r="AK1309" s="106">
        <f t="shared" si="565"/>
        <v>5.2499999999999995E-3</v>
      </c>
      <c r="AL1309" s="107">
        <f t="shared" si="558"/>
        <v>4.8679312499999998</v>
      </c>
    </row>
    <row r="1310" spans="1:38" ht="12.75">
      <c r="A1310" s="89">
        <v>41</v>
      </c>
      <c r="B1310" s="89">
        <v>81</v>
      </c>
      <c r="C1310" s="96">
        <v>0.29499999999999998</v>
      </c>
      <c r="D1310" s="96">
        <v>0.315</v>
      </c>
      <c r="E1310" s="97">
        <v>3.16</v>
      </c>
      <c r="F1310" s="102">
        <f t="shared" si="566"/>
        <v>0.2308748587141505</v>
      </c>
      <c r="G1310" s="89">
        <v>18</v>
      </c>
      <c r="H1310" s="103">
        <f t="shared" si="545"/>
        <v>30.666666666666668</v>
      </c>
      <c r="I1310" s="103">
        <f t="shared" si="546"/>
        <v>0.88875000000000004</v>
      </c>
      <c r="J1310" s="89" t="s">
        <v>77</v>
      </c>
      <c r="K1310" s="89">
        <v>2</v>
      </c>
      <c r="L1310" s="105">
        <f t="shared" si="563"/>
        <v>3.16</v>
      </c>
      <c r="M1310" s="89">
        <v>3.16</v>
      </c>
      <c r="X1310" s="106">
        <f t="shared" si="564"/>
        <v>7.3438400000000008E-3</v>
      </c>
      <c r="Y1310" s="106">
        <f t="shared" si="547"/>
        <v>5.9250000000000006E-3</v>
      </c>
      <c r="Z1310" s="106">
        <f t="shared" si="548"/>
        <v>0</v>
      </c>
      <c r="AA1310" s="106">
        <f t="shared" si="549"/>
        <v>0</v>
      </c>
      <c r="AB1310" s="106">
        <f t="shared" si="550"/>
        <v>0</v>
      </c>
      <c r="AC1310" s="106">
        <f t="shared" si="551"/>
        <v>0</v>
      </c>
      <c r="AD1310" s="106">
        <f t="shared" si="552"/>
        <v>0</v>
      </c>
      <c r="AE1310" s="106">
        <f t="shared" si="553"/>
        <v>0</v>
      </c>
      <c r="AF1310" s="172">
        <f t="shared" si="559"/>
        <v>5.9250000000000006E-3</v>
      </c>
      <c r="AG1310" s="106">
        <f t="shared" si="554"/>
        <v>0</v>
      </c>
      <c r="AH1310" s="106">
        <f t="shared" si="555"/>
        <v>0</v>
      </c>
      <c r="AI1310" s="106">
        <f t="shared" si="556"/>
        <v>0</v>
      </c>
      <c r="AJ1310" s="106">
        <f t="shared" si="557"/>
        <v>0</v>
      </c>
      <c r="AK1310" s="106">
        <f t="shared" si="565"/>
        <v>5.9250000000000006E-3</v>
      </c>
      <c r="AL1310" s="107">
        <f t="shared" si="558"/>
        <v>5.6346750000000005</v>
      </c>
    </row>
    <row r="1311" spans="1:38" ht="12.75">
      <c r="A1311" s="89">
        <v>41</v>
      </c>
      <c r="B1311" s="89">
        <v>81</v>
      </c>
      <c r="C1311" s="96">
        <v>0.29499999999999998</v>
      </c>
      <c r="D1311" s="96">
        <v>0.315</v>
      </c>
      <c r="E1311" s="97">
        <v>3.16</v>
      </c>
      <c r="F1311" s="102">
        <f t="shared" si="566"/>
        <v>0.2308748587141505</v>
      </c>
      <c r="G1311" s="89">
        <v>18</v>
      </c>
      <c r="H1311" s="103">
        <f t="shared" si="545"/>
        <v>30.666666666666668</v>
      </c>
      <c r="I1311" s="103">
        <f t="shared" si="546"/>
        <v>1.0725</v>
      </c>
      <c r="J1311" s="89" t="s">
        <v>78</v>
      </c>
      <c r="K1311" s="89">
        <v>1</v>
      </c>
      <c r="L1311" s="105">
        <f t="shared" si="563"/>
        <v>2.96</v>
      </c>
      <c r="M1311" s="89">
        <v>1.44</v>
      </c>
      <c r="N1311" s="89">
        <v>1.42</v>
      </c>
      <c r="Q1311" s="89">
        <v>0.1</v>
      </c>
      <c r="W1311" s="89" t="s">
        <v>105</v>
      </c>
      <c r="X1311" s="106">
        <f t="shared" si="564"/>
        <v>8.3116800000000001E-3</v>
      </c>
      <c r="Y1311" s="106">
        <f t="shared" si="547"/>
        <v>3.5999999999999999E-3</v>
      </c>
      <c r="Z1311" s="106">
        <f t="shared" si="548"/>
        <v>3.5499999999999998E-3</v>
      </c>
      <c r="AA1311" s="106">
        <f t="shared" si="549"/>
        <v>0</v>
      </c>
      <c r="AB1311" s="106">
        <f t="shared" si="550"/>
        <v>0</v>
      </c>
      <c r="AC1311" s="106">
        <f t="shared" si="551"/>
        <v>0</v>
      </c>
      <c r="AD1311" s="106">
        <f t="shared" si="552"/>
        <v>0</v>
      </c>
      <c r="AE1311" s="106">
        <f t="shared" si="553"/>
        <v>0</v>
      </c>
      <c r="AF1311" s="172">
        <f t="shared" si="559"/>
        <v>7.1500000000000001E-3</v>
      </c>
      <c r="AG1311" s="106">
        <f t="shared" si="554"/>
        <v>2.5000000000000006E-4</v>
      </c>
      <c r="AH1311" s="106">
        <f t="shared" si="555"/>
        <v>0</v>
      </c>
      <c r="AI1311" s="106">
        <f t="shared" si="556"/>
        <v>0</v>
      </c>
      <c r="AJ1311" s="106">
        <f t="shared" si="557"/>
        <v>0</v>
      </c>
      <c r="AK1311" s="106">
        <f t="shared" si="565"/>
        <v>7.4000000000000003E-3</v>
      </c>
      <c r="AL1311" s="107">
        <f t="shared" si="558"/>
        <v>6.8854499999999987</v>
      </c>
    </row>
    <row r="1312" spans="1:38" ht="12.75">
      <c r="A1312" s="89">
        <v>41</v>
      </c>
      <c r="B1312" s="89">
        <v>81</v>
      </c>
      <c r="C1312" s="96">
        <v>0.29499999999999998</v>
      </c>
      <c r="D1312" s="96">
        <v>0.315</v>
      </c>
      <c r="E1312" s="97">
        <v>3.16</v>
      </c>
      <c r="F1312" s="102">
        <f t="shared" si="566"/>
        <v>0.2308748587141505</v>
      </c>
      <c r="G1312" s="89">
        <v>18</v>
      </c>
      <c r="H1312" s="103">
        <f t="shared" si="545"/>
        <v>30.666666666666668</v>
      </c>
      <c r="I1312" s="103">
        <f t="shared" si="546"/>
        <v>1.1400000000000003</v>
      </c>
      <c r="J1312" s="89" t="s">
        <v>78</v>
      </c>
      <c r="K1312" s="89">
        <v>2</v>
      </c>
      <c r="L1312" s="105">
        <f t="shared" si="563"/>
        <v>3.04</v>
      </c>
      <c r="M1312" s="89">
        <v>3.04</v>
      </c>
      <c r="X1312" s="106">
        <f t="shared" si="564"/>
        <v>8.53632E-3</v>
      </c>
      <c r="Y1312" s="106">
        <f t="shared" si="547"/>
        <v>7.6000000000000017E-3</v>
      </c>
      <c r="Z1312" s="106">
        <f t="shared" si="548"/>
        <v>0</v>
      </c>
      <c r="AA1312" s="106">
        <f t="shared" si="549"/>
        <v>0</v>
      </c>
      <c r="AB1312" s="106">
        <f t="shared" si="550"/>
        <v>0</v>
      </c>
      <c r="AC1312" s="106">
        <f t="shared" si="551"/>
        <v>0</v>
      </c>
      <c r="AD1312" s="106">
        <f t="shared" si="552"/>
        <v>0</v>
      </c>
      <c r="AE1312" s="106">
        <f t="shared" si="553"/>
        <v>0</v>
      </c>
      <c r="AF1312" s="172">
        <f t="shared" si="559"/>
        <v>7.6000000000000017E-3</v>
      </c>
      <c r="AG1312" s="106">
        <f t="shared" si="554"/>
        <v>0</v>
      </c>
      <c r="AH1312" s="106">
        <f t="shared" si="555"/>
        <v>0</v>
      </c>
      <c r="AI1312" s="106">
        <f t="shared" si="556"/>
        <v>0</v>
      </c>
      <c r="AJ1312" s="106">
        <f t="shared" si="557"/>
        <v>0</v>
      </c>
      <c r="AK1312" s="106">
        <f t="shared" si="565"/>
        <v>7.6000000000000017E-3</v>
      </c>
      <c r="AL1312" s="107">
        <f t="shared" si="558"/>
        <v>7.3187999999999995</v>
      </c>
    </row>
    <row r="1313" spans="1:38" ht="12.75">
      <c r="A1313" s="89">
        <v>41</v>
      </c>
      <c r="B1313" s="89">
        <v>81</v>
      </c>
      <c r="C1313" s="96">
        <v>0.29499999999999998</v>
      </c>
      <c r="D1313" s="96">
        <v>0.315</v>
      </c>
      <c r="E1313" s="97">
        <v>3.16</v>
      </c>
      <c r="F1313" s="102">
        <f t="shared" si="566"/>
        <v>0.2308748587141505</v>
      </c>
      <c r="G1313" s="89">
        <v>18</v>
      </c>
      <c r="H1313" s="103">
        <f t="shared" si="545"/>
        <v>30.666666666666668</v>
      </c>
      <c r="I1313" s="103">
        <f t="shared" si="546"/>
        <v>1.1850000000000003</v>
      </c>
      <c r="J1313" s="89" t="s">
        <v>78</v>
      </c>
      <c r="K1313" s="89">
        <v>3</v>
      </c>
      <c r="L1313" s="105">
        <f t="shared" si="563"/>
        <v>3.16</v>
      </c>
      <c r="M1313" s="89">
        <v>3.16</v>
      </c>
      <c r="X1313" s="106">
        <f t="shared" si="564"/>
        <v>8.873279999999999E-3</v>
      </c>
      <c r="Y1313" s="106">
        <f t="shared" si="547"/>
        <v>7.9000000000000025E-3</v>
      </c>
      <c r="Z1313" s="106">
        <f t="shared" si="548"/>
        <v>0</v>
      </c>
      <c r="AA1313" s="106">
        <f t="shared" si="549"/>
        <v>0</v>
      </c>
      <c r="AB1313" s="106">
        <f t="shared" si="550"/>
        <v>0</v>
      </c>
      <c r="AC1313" s="106">
        <f t="shared" si="551"/>
        <v>0</v>
      </c>
      <c r="AD1313" s="106">
        <f t="shared" si="552"/>
        <v>0</v>
      </c>
      <c r="AE1313" s="106">
        <f t="shared" si="553"/>
        <v>0</v>
      </c>
      <c r="AF1313" s="172">
        <f t="shared" si="559"/>
        <v>7.9000000000000025E-3</v>
      </c>
      <c r="AG1313" s="106">
        <f t="shared" si="554"/>
        <v>0</v>
      </c>
      <c r="AH1313" s="106">
        <f t="shared" si="555"/>
        <v>0</v>
      </c>
      <c r="AI1313" s="106">
        <f t="shared" si="556"/>
        <v>0</v>
      </c>
      <c r="AJ1313" s="106">
        <f t="shared" si="557"/>
        <v>0</v>
      </c>
      <c r="AK1313" s="106">
        <f t="shared" si="565"/>
        <v>7.9000000000000025E-3</v>
      </c>
      <c r="AL1313" s="107">
        <f t="shared" si="558"/>
        <v>7.6076999999999995</v>
      </c>
    </row>
    <row r="1314" spans="1:38" ht="12.75">
      <c r="A1314" s="89">
        <v>41</v>
      </c>
      <c r="B1314" s="89">
        <v>81</v>
      </c>
      <c r="C1314" s="96">
        <v>0.29499999999999998</v>
      </c>
      <c r="D1314" s="96">
        <v>0.315</v>
      </c>
      <c r="E1314" s="97">
        <v>3.16</v>
      </c>
      <c r="F1314" s="102">
        <f t="shared" si="566"/>
        <v>0.2308748587141505</v>
      </c>
      <c r="G1314" s="89">
        <v>18</v>
      </c>
      <c r="H1314" s="103">
        <f t="shared" si="545"/>
        <v>30.666666666666668</v>
      </c>
      <c r="I1314" s="103">
        <f t="shared" si="546"/>
        <v>1.0987500000000003</v>
      </c>
      <c r="J1314" s="89" t="s">
        <v>78</v>
      </c>
      <c r="K1314" s="89">
        <v>4</v>
      </c>
      <c r="L1314" s="105">
        <f t="shared" si="563"/>
        <v>2.93</v>
      </c>
      <c r="O1314" s="89">
        <v>2.93</v>
      </c>
      <c r="X1314" s="106">
        <f t="shared" si="564"/>
        <v>8.2274399999999991E-3</v>
      </c>
      <c r="Y1314" s="106">
        <f t="shared" si="547"/>
        <v>0</v>
      </c>
      <c r="Z1314" s="106">
        <f t="shared" si="548"/>
        <v>0</v>
      </c>
      <c r="AA1314" s="106">
        <f t="shared" si="549"/>
        <v>7.3250000000000016E-3</v>
      </c>
      <c r="AB1314" s="106">
        <f t="shared" si="550"/>
        <v>0</v>
      </c>
      <c r="AC1314" s="106">
        <f t="shared" si="551"/>
        <v>0</v>
      </c>
      <c r="AD1314" s="106">
        <f t="shared" si="552"/>
        <v>0</v>
      </c>
      <c r="AE1314" s="106">
        <f t="shared" si="553"/>
        <v>0</v>
      </c>
      <c r="AF1314" s="172">
        <f t="shared" si="559"/>
        <v>7.3250000000000016E-3</v>
      </c>
      <c r="AG1314" s="106">
        <f t="shared" si="554"/>
        <v>0</v>
      </c>
      <c r="AH1314" s="106">
        <f t="shared" si="555"/>
        <v>0</v>
      </c>
      <c r="AI1314" s="106">
        <f t="shared" si="556"/>
        <v>0</v>
      </c>
      <c r="AJ1314" s="106">
        <f t="shared" si="557"/>
        <v>0</v>
      </c>
      <c r="AK1314" s="106">
        <f t="shared" si="565"/>
        <v>7.3250000000000016E-3</v>
      </c>
      <c r="AL1314" s="107">
        <f t="shared" si="558"/>
        <v>6.2628750000000011</v>
      </c>
    </row>
    <row r="1315" spans="1:38" ht="12.75">
      <c r="A1315" s="89">
        <v>41</v>
      </c>
      <c r="B1315" s="89">
        <v>81</v>
      </c>
      <c r="C1315" s="96">
        <v>0.29499999999999998</v>
      </c>
      <c r="D1315" s="96">
        <v>0.315</v>
      </c>
      <c r="E1315" s="97">
        <v>3.16</v>
      </c>
      <c r="F1315" s="102">
        <f t="shared" si="566"/>
        <v>0.2308748587141505</v>
      </c>
      <c r="G1315" s="89">
        <v>18</v>
      </c>
      <c r="H1315" s="103">
        <f t="shared" si="545"/>
        <v>30.666666666666668</v>
      </c>
      <c r="I1315" s="103">
        <f t="shared" si="546"/>
        <v>0.60435000000000016</v>
      </c>
      <c r="J1315" s="89" t="s">
        <v>79</v>
      </c>
      <c r="K1315" s="89">
        <v>3</v>
      </c>
      <c r="L1315" s="97">
        <v>3.16</v>
      </c>
      <c r="X1315" s="106">
        <f>L1315*VLOOKUP(J1315,dimension,2,FALSE)*VLOOKUP(J1315,dimension,3,FALSE)*K1315</f>
        <v>5.0433600000000002E-3</v>
      </c>
      <c r="Y1315" s="106">
        <f t="shared" si="547"/>
        <v>0</v>
      </c>
      <c r="Z1315" s="106">
        <f t="shared" si="548"/>
        <v>0</v>
      </c>
      <c r="AA1315" s="106">
        <f t="shared" si="549"/>
        <v>0</v>
      </c>
      <c r="AB1315" s="106">
        <f t="shared" si="550"/>
        <v>0</v>
      </c>
      <c r="AC1315" s="106">
        <f t="shared" si="551"/>
        <v>0</v>
      </c>
      <c r="AD1315" s="106">
        <f t="shared" si="552"/>
        <v>0</v>
      </c>
      <c r="AE1315" s="106">
        <f t="shared" si="553"/>
        <v>4.0290000000000013E-3</v>
      </c>
      <c r="AF1315" s="172">
        <f t="shared" si="559"/>
        <v>4.0290000000000013E-3</v>
      </c>
      <c r="AG1315" s="106">
        <f t="shared" si="554"/>
        <v>0</v>
      </c>
      <c r="AH1315" s="106">
        <f t="shared" si="555"/>
        <v>0</v>
      </c>
      <c r="AI1315" s="106">
        <f t="shared" si="556"/>
        <v>0</v>
      </c>
      <c r="AJ1315" s="106">
        <f t="shared" si="557"/>
        <v>0</v>
      </c>
      <c r="AK1315" s="106">
        <f>L1315*VLOOKUP(J1315,dimension,4,FALSE)*VLOOKUP(J1315,dimension,5,FALSE)*K1315</f>
        <v>4.0290000000000013E-3</v>
      </c>
      <c r="AL1315" s="107">
        <f t="shared" si="558"/>
        <v>3.4447950000000009</v>
      </c>
    </row>
    <row r="1316" spans="1:38" ht="12.75">
      <c r="A1316" s="89">
        <v>42</v>
      </c>
      <c r="B1316" s="89">
        <v>82</v>
      </c>
      <c r="C1316" s="96">
        <v>0.33</v>
      </c>
      <c r="D1316" s="96">
        <v>0.35</v>
      </c>
      <c r="E1316" s="97">
        <v>3.5</v>
      </c>
      <c r="F1316" s="102">
        <f t="shared" si="566"/>
        <v>0.31777209691060748</v>
      </c>
      <c r="G1316" s="89">
        <v>21</v>
      </c>
      <c r="H1316" s="103">
        <f t="shared" si="545"/>
        <v>34.666666666666671</v>
      </c>
      <c r="I1316" s="103">
        <f t="shared" si="546"/>
        <v>1.2525000000000002</v>
      </c>
      <c r="J1316" s="89" t="s">
        <v>74</v>
      </c>
      <c r="K1316" s="89">
        <v>1</v>
      </c>
      <c r="L1316" s="105">
        <f t="shared" ref="L1316:L1331" si="567">SUM(M1316:V1316)</f>
        <v>3.5</v>
      </c>
      <c r="M1316" s="89">
        <v>3.34</v>
      </c>
      <c r="Q1316" s="89">
        <v>0.16</v>
      </c>
      <c r="X1316" s="106">
        <f t="shared" ref="X1316:X1331" si="568">L1316*VLOOKUP(J1316,dimension,2,FALSE)*VLOOKUP(J1316,dimension,3,FALSE)</f>
        <v>1.078E-2</v>
      </c>
      <c r="Y1316" s="106">
        <f t="shared" si="547"/>
        <v>8.3500000000000015E-3</v>
      </c>
      <c r="Z1316" s="106">
        <f t="shared" si="548"/>
        <v>0</v>
      </c>
      <c r="AA1316" s="106">
        <f t="shared" si="549"/>
        <v>0</v>
      </c>
      <c r="AB1316" s="106">
        <f t="shared" si="550"/>
        <v>0</v>
      </c>
      <c r="AC1316" s="106">
        <f t="shared" si="551"/>
        <v>0</v>
      </c>
      <c r="AD1316" s="106">
        <f t="shared" si="552"/>
        <v>0</v>
      </c>
      <c r="AE1316" s="106">
        <f t="shared" si="553"/>
        <v>0</v>
      </c>
      <c r="AF1316" s="172">
        <f t="shared" si="559"/>
        <v>8.3500000000000015E-3</v>
      </c>
      <c r="AG1316" s="106">
        <f t="shared" si="554"/>
        <v>4.0000000000000002E-4</v>
      </c>
      <c r="AH1316" s="106">
        <f t="shared" si="555"/>
        <v>0</v>
      </c>
      <c r="AI1316" s="106">
        <f t="shared" si="556"/>
        <v>0</v>
      </c>
      <c r="AJ1316" s="106">
        <f t="shared" si="557"/>
        <v>0</v>
      </c>
      <c r="AK1316" s="106">
        <f t="shared" ref="AK1316:AK1331" si="569">L1316*VLOOKUP(J1316,dimension,4,FALSE)*VLOOKUP(J1316,dimension,5,FALSE)</f>
        <v>8.7500000000000008E-3</v>
      </c>
      <c r="AL1316" s="107">
        <f t="shared" si="558"/>
        <v>8.0410499999999985</v>
      </c>
    </row>
    <row r="1317" spans="1:38" ht="12.75">
      <c r="A1317" s="89">
        <v>42</v>
      </c>
      <c r="B1317" s="89">
        <v>82</v>
      </c>
      <c r="C1317" s="96">
        <v>0.33</v>
      </c>
      <c r="D1317" s="96">
        <v>0.35</v>
      </c>
      <c r="E1317" s="97">
        <v>3.5</v>
      </c>
      <c r="F1317" s="102">
        <f t="shared" si="566"/>
        <v>0.31777209691060748</v>
      </c>
      <c r="G1317" s="89">
        <v>21</v>
      </c>
      <c r="H1317" s="103">
        <f t="shared" si="545"/>
        <v>34.666666666666671</v>
      </c>
      <c r="I1317" s="103">
        <f t="shared" si="546"/>
        <v>1.3125000000000002</v>
      </c>
      <c r="J1317" s="89" t="s">
        <v>74</v>
      </c>
      <c r="K1317" s="89">
        <v>2</v>
      </c>
      <c r="L1317" s="105">
        <f t="shared" si="567"/>
        <v>3.5</v>
      </c>
      <c r="M1317" s="89">
        <v>3.5</v>
      </c>
      <c r="X1317" s="106">
        <f t="shared" si="568"/>
        <v>1.078E-2</v>
      </c>
      <c r="Y1317" s="106">
        <f t="shared" si="547"/>
        <v>8.7500000000000008E-3</v>
      </c>
      <c r="Z1317" s="106">
        <f t="shared" si="548"/>
        <v>0</v>
      </c>
      <c r="AA1317" s="106">
        <f t="shared" si="549"/>
        <v>0</v>
      </c>
      <c r="AB1317" s="106">
        <f t="shared" si="550"/>
        <v>0</v>
      </c>
      <c r="AC1317" s="106">
        <f t="shared" si="551"/>
        <v>0</v>
      </c>
      <c r="AD1317" s="106">
        <f t="shared" si="552"/>
        <v>0</v>
      </c>
      <c r="AE1317" s="106">
        <f t="shared" si="553"/>
        <v>0</v>
      </c>
      <c r="AF1317" s="172">
        <f t="shared" si="559"/>
        <v>8.7500000000000008E-3</v>
      </c>
      <c r="AG1317" s="106">
        <f t="shared" si="554"/>
        <v>0</v>
      </c>
      <c r="AH1317" s="106">
        <f t="shared" si="555"/>
        <v>0</v>
      </c>
      <c r="AI1317" s="106">
        <f t="shared" si="556"/>
        <v>0</v>
      </c>
      <c r="AJ1317" s="106">
        <f t="shared" si="557"/>
        <v>0</v>
      </c>
      <c r="AK1317" s="106">
        <f t="shared" si="569"/>
        <v>8.7500000000000008E-3</v>
      </c>
      <c r="AL1317" s="107">
        <f t="shared" si="558"/>
        <v>8.4262499999999996</v>
      </c>
    </row>
    <row r="1318" spans="1:38" ht="12.75">
      <c r="A1318" s="89">
        <v>42</v>
      </c>
      <c r="B1318" s="89">
        <v>82</v>
      </c>
      <c r="C1318" s="96">
        <v>0.33</v>
      </c>
      <c r="D1318" s="96">
        <v>0.35</v>
      </c>
      <c r="E1318" s="97">
        <v>3.5</v>
      </c>
      <c r="F1318" s="102">
        <f t="shared" si="566"/>
        <v>0.31777209691060748</v>
      </c>
      <c r="G1318" s="89">
        <v>21</v>
      </c>
      <c r="H1318" s="103">
        <f t="shared" si="545"/>
        <v>34.666666666666671</v>
      </c>
      <c r="I1318" s="103">
        <f t="shared" si="546"/>
        <v>1.3125000000000002</v>
      </c>
      <c r="J1318" s="89" t="s">
        <v>74</v>
      </c>
      <c r="K1318" s="89">
        <v>3</v>
      </c>
      <c r="L1318" s="105">
        <f t="shared" si="567"/>
        <v>3.5</v>
      </c>
      <c r="M1318" s="89">
        <v>3.5</v>
      </c>
      <c r="X1318" s="106">
        <f t="shared" si="568"/>
        <v>1.078E-2</v>
      </c>
      <c r="Y1318" s="106">
        <f t="shared" si="547"/>
        <v>8.7500000000000008E-3</v>
      </c>
      <c r="Z1318" s="106">
        <f t="shared" si="548"/>
        <v>0</v>
      </c>
      <c r="AA1318" s="106">
        <f t="shared" si="549"/>
        <v>0</v>
      </c>
      <c r="AB1318" s="106">
        <f t="shared" si="550"/>
        <v>0</v>
      </c>
      <c r="AC1318" s="106">
        <f t="shared" si="551"/>
        <v>0</v>
      </c>
      <c r="AD1318" s="106">
        <f t="shared" si="552"/>
        <v>0</v>
      </c>
      <c r="AE1318" s="106">
        <f t="shared" si="553"/>
        <v>0</v>
      </c>
      <c r="AF1318" s="172">
        <f t="shared" si="559"/>
        <v>8.7500000000000008E-3</v>
      </c>
      <c r="AG1318" s="106">
        <f t="shared" si="554"/>
        <v>0</v>
      </c>
      <c r="AH1318" s="106">
        <f t="shared" si="555"/>
        <v>0</v>
      </c>
      <c r="AI1318" s="106">
        <f t="shared" si="556"/>
        <v>0</v>
      </c>
      <c r="AJ1318" s="106">
        <f t="shared" si="557"/>
        <v>0</v>
      </c>
      <c r="AK1318" s="106">
        <f t="shared" si="569"/>
        <v>8.7500000000000008E-3</v>
      </c>
      <c r="AL1318" s="107">
        <f t="shared" si="558"/>
        <v>8.4262499999999996</v>
      </c>
    </row>
    <row r="1319" spans="1:38" ht="12.75">
      <c r="A1319" s="89">
        <v>42</v>
      </c>
      <c r="B1319" s="89">
        <v>82</v>
      </c>
      <c r="C1319" s="96">
        <v>0.33</v>
      </c>
      <c r="D1319" s="96">
        <v>0.35</v>
      </c>
      <c r="E1319" s="97">
        <v>3.5</v>
      </c>
      <c r="F1319" s="102">
        <f t="shared" si="566"/>
        <v>0.31777209691060748</v>
      </c>
      <c r="G1319" s="89">
        <v>21</v>
      </c>
      <c r="H1319" s="103">
        <f t="shared" si="545"/>
        <v>34.666666666666671</v>
      </c>
      <c r="I1319" s="103">
        <f t="shared" si="546"/>
        <v>1.3125000000000002</v>
      </c>
      <c r="J1319" s="89" t="s">
        <v>74</v>
      </c>
      <c r="K1319" s="89">
        <v>4</v>
      </c>
      <c r="L1319" s="105">
        <f t="shared" si="567"/>
        <v>3.5</v>
      </c>
      <c r="M1319" s="89">
        <v>3.5</v>
      </c>
      <c r="X1319" s="106">
        <f t="shared" si="568"/>
        <v>1.078E-2</v>
      </c>
      <c r="Y1319" s="106">
        <f t="shared" si="547"/>
        <v>8.7500000000000008E-3</v>
      </c>
      <c r="Z1319" s="106">
        <f t="shared" si="548"/>
        <v>0</v>
      </c>
      <c r="AA1319" s="106">
        <f t="shared" si="549"/>
        <v>0</v>
      </c>
      <c r="AB1319" s="106">
        <f t="shared" si="550"/>
        <v>0</v>
      </c>
      <c r="AC1319" s="106">
        <f t="shared" si="551"/>
        <v>0</v>
      </c>
      <c r="AD1319" s="106">
        <f t="shared" si="552"/>
        <v>0</v>
      </c>
      <c r="AE1319" s="106">
        <f t="shared" si="553"/>
        <v>0</v>
      </c>
      <c r="AF1319" s="172">
        <f t="shared" si="559"/>
        <v>8.7500000000000008E-3</v>
      </c>
      <c r="AG1319" s="106">
        <f t="shared" si="554"/>
        <v>0</v>
      </c>
      <c r="AH1319" s="106">
        <f t="shared" si="555"/>
        <v>0</v>
      </c>
      <c r="AI1319" s="106">
        <f t="shared" si="556"/>
        <v>0</v>
      </c>
      <c r="AJ1319" s="106">
        <f t="shared" si="557"/>
        <v>0</v>
      </c>
      <c r="AK1319" s="106">
        <f t="shared" si="569"/>
        <v>8.7500000000000008E-3</v>
      </c>
      <c r="AL1319" s="107">
        <f t="shared" si="558"/>
        <v>8.4262499999999996</v>
      </c>
    </row>
    <row r="1320" spans="1:38" ht="12.75">
      <c r="A1320" s="89">
        <v>42</v>
      </c>
      <c r="B1320" s="89">
        <v>82</v>
      </c>
      <c r="C1320" s="96">
        <v>0.33</v>
      </c>
      <c r="D1320" s="96">
        <v>0.35</v>
      </c>
      <c r="E1320" s="97">
        <v>3.5</v>
      </c>
      <c r="F1320" s="102">
        <f t="shared" si="566"/>
        <v>0.31777209691060748</v>
      </c>
      <c r="G1320" s="89">
        <v>21</v>
      </c>
      <c r="H1320" s="103">
        <f t="shared" si="545"/>
        <v>34.666666666666671</v>
      </c>
      <c r="I1320" s="103">
        <f t="shared" si="546"/>
        <v>1.2262500000000003</v>
      </c>
      <c r="J1320" s="89" t="s">
        <v>74</v>
      </c>
      <c r="K1320" s="89">
        <v>5</v>
      </c>
      <c r="L1320" s="105">
        <f t="shared" si="567"/>
        <v>3.5</v>
      </c>
      <c r="M1320" s="89">
        <v>1.84</v>
      </c>
      <c r="N1320" s="89">
        <v>1.43</v>
      </c>
      <c r="Q1320" s="89">
        <v>0.1</v>
      </c>
      <c r="R1320" s="89">
        <v>0.13</v>
      </c>
      <c r="X1320" s="106">
        <f t="shared" si="568"/>
        <v>1.078E-2</v>
      </c>
      <c r="Y1320" s="106">
        <f t="shared" si="547"/>
        <v>4.6000000000000008E-3</v>
      </c>
      <c r="Z1320" s="106">
        <f t="shared" si="548"/>
        <v>3.5750000000000001E-3</v>
      </c>
      <c r="AA1320" s="106">
        <f t="shared" si="549"/>
        <v>0</v>
      </c>
      <c r="AB1320" s="106">
        <f t="shared" si="550"/>
        <v>0</v>
      </c>
      <c r="AC1320" s="106">
        <f t="shared" si="551"/>
        <v>0</v>
      </c>
      <c r="AD1320" s="106">
        <f t="shared" si="552"/>
        <v>0</v>
      </c>
      <c r="AE1320" s="106">
        <f t="shared" si="553"/>
        <v>0</v>
      </c>
      <c r="AF1320" s="172">
        <f t="shared" si="559"/>
        <v>8.1750000000000017E-3</v>
      </c>
      <c r="AG1320" s="106">
        <f t="shared" si="554"/>
        <v>2.5000000000000006E-4</v>
      </c>
      <c r="AH1320" s="106">
        <f t="shared" si="555"/>
        <v>3.2500000000000004E-4</v>
      </c>
      <c r="AI1320" s="106">
        <f t="shared" si="556"/>
        <v>0</v>
      </c>
      <c r="AJ1320" s="106">
        <f t="shared" si="557"/>
        <v>0</v>
      </c>
      <c r="AK1320" s="106">
        <f t="shared" si="569"/>
        <v>8.7500000000000008E-3</v>
      </c>
      <c r="AL1320" s="107">
        <f t="shared" si="558"/>
        <v>7.8725249999999987</v>
      </c>
    </row>
    <row r="1321" spans="1:38" ht="12.75">
      <c r="A1321" s="89">
        <v>42</v>
      </c>
      <c r="B1321" s="89">
        <v>82</v>
      </c>
      <c r="C1321" s="96">
        <v>0.33</v>
      </c>
      <c r="D1321" s="96">
        <v>0.35</v>
      </c>
      <c r="E1321" s="97">
        <v>3.5</v>
      </c>
      <c r="F1321" s="102">
        <f t="shared" si="566"/>
        <v>0.31777209691060748</v>
      </c>
      <c r="G1321" s="89">
        <v>21</v>
      </c>
      <c r="H1321" s="103">
        <f t="shared" si="545"/>
        <v>34.666666666666671</v>
      </c>
      <c r="I1321" s="103">
        <f t="shared" si="546"/>
        <v>1.29</v>
      </c>
      <c r="J1321" s="89" t="s">
        <v>74</v>
      </c>
      <c r="K1321" s="89">
        <v>6</v>
      </c>
      <c r="L1321" s="105">
        <f t="shared" si="567"/>
        <v>3.5</v>
      </c>
      <c r="M1321" s="89">
        <v>1.63</v>
      </c>
      <c r="N1321" s="89">
        <v>1.81</v>
      </c>
      <c r="R1321" s="89">
        <v>0.06</v>
      </c>
      <c r="X1321" s="106">
        <f t="shared" si="568"/>
        <v>1.078E-2</v>
      </c>
      <c r="Y1321" s="106">
        <f t="shared" si="547"/>
        <v>4.0750000000000005E-3</v>
      </c>
      <c r="Z1321" s="106">
        <f t="shared" si="548"/>
        <v>4.5250000000000004E-3</v>
      </c>
      <c r="AA1321" s="106">
        <f t="shared" si="549"/>
        <v>0</v>
      </c>
      <c r="AB1321" s="106">
        <f t="shared" si="550"/>
        <v>0</v>
      </c>
      <c r="AC1321" s="106">
        <f t="shared" si="551"/>
        <v>0</v>
      </c>
      <c r="AD1321" s="106">
        <f t="shared" si="552"/>
        <v>0</v>
      </c>
      <c r="AE1321" s="106">
        <f t="shared" si="553"/>
        <v>0</v>
      </c>
      <c r="AF1321" s="172">
        <f t="shared" si="559"/>
        <v>8.6E-3</v>
      </c>
      <c r="AG1321" s="106">
        <f t="shared" si="554"/>
        <v>0</v>
      </c>
      <c r="AH1321" s="106">
        <f t="shared" si="555"/>
        <v>1.5000000000000001E-4</v>
      </c>
      <c r="AI1321" s="106">
        <f t="shared" si="556"/>
        <v>0</v>
      </c>
      <c r="AJ1321" s="106">
        <f t="shared" si="557"/>
        <v>0</v>
      </c>
      <c r="AK1321" s="106">
        <f t="shared" si="569"/>
        <v>8.7500000000000008E-3</v>
      </c>
      <c r="AL1321" s="107">
        <f t="shared" si="558"/>
        <v>8.2817999999999987</v>
      </c>
    </row>
    <row r="1322" spans="1:38" ht="12.75">
      <c r="A1322" s="89">
        <v>42</v>
      </c>
      <c r="B1322" s="89">
        <v>82</v>
      </c>
      <c r="C1322" s="96">
        <v>0.33</v>
      </c>
      <c r="D1322" s="96">
        <v>0.35</v>
      </c>
      <c r="E1322" s="97">
        <v>3.5</v>
      </c>
      <c r="F1322" s="102">
        <f t="shared" si="566"/>
        <v>0.31777209691060748</v>
      </c>
      <c r="G1322" s="89">
        <v>21</v>
      </c>
      <c r="H1322" s="103">
        <f t="shared" si="545"/>
        <v>34.666666666666671</v>
      </c>
      <c r="I1322" s="103">
        <f t="shared" si="546"/>
        <v>1.1062500000000002</v>
      </c>
      <c r="J1322" s="89" t="s">
        <v>74</v>
      </c>
      <c r="K1322" s="89">
        <v>7</v>
      </c>
      <c r="L1322" s="105">
        <f t="shared" si="567"/>
        <v>3.5</v>
      </c>
      <c r="M1322" s="89">
        <v>2.35</v>
      </c>
      <c r="Q1322" s="89">
        <v>0.09</v>
      </c>
      <c r="R1322" s="89">
        <v>0.46</v>
      </c>
      <c r="V1322" s="89">
        <v>0.6</v>
      </c>
      <c r="X1322" s="106">
        <f t="shared" si="568"/>
        <v>1.078E-2</v>
      </c>
      <c r="Y1322" s="106">
        <f t="shared" si="547"/>
        <v>5.8750000000000009E-3</v>
      </c>
      <c r="Z1322" s="106">
        <f t="shared" si="548"/>
        <v>0</v>
      </c>
      <c r="AA1322" s="106">
        <f t="shared" si="549"/>
        <v>0</v>
      </c>
      <c r="AB1322" s="106">
        <f t="shared" si="550"/>
        <v>0</v>
      </c>
      <c r="AC1322" s="106">
        <f t="shared" si="551"/>
        <v>0</v>
      </c>
      <c r="AD1322" s="106">
        <f t="shared" si="552"/>
        <v>1.5E-3</v>
      </c>
      <c r="AE1322" s="106">
        <f t="shared" si="553"/>
        <v>0</v>
      </c>
      <c r="AF1322" s="172">
        <f t="shared" si="559"/>
        <v>7.3750000000000013E-3</v>
      </c>
      <c r="AG1322" s="106">
        <f t="shared" si="554"/>
        <v>2.2499999999999999E-4</v>
      </c>
      <c r="AH1322" s="106">
        <f t="shared" si="555"/>
        <v>1.1500000000000002E-3</v>
      </c>
      <c r="AI1322" s="106">
        <f t="shared" si="556"/>
        <v>0</v>
      </c>
      <c r="AJ1322" s="106">
        <f t="shared" si="557"/>
        <v>0</v>
      </c>
      <c r="AK1322" s="106">
        <f t="shared" si="569"/>
        <v>8.7500000000000008E-3</v>
      </c>
      <c r="AL1322" s="107">
        <f t="shared" si="558"/>
        <v>6.7781249999999993</v>
      </c>
    </row>
    <row r="1323" spans="1:38" ht="12.75">
      <c r="A1323" s="89">
        <v>42</v>
      </c>
      <c r="B1323" s="89">
        <v>82</v>
      </c>
      <c r="C1323" s="96">
        <v>0.33</v>
      </c>
      <c r="D1323" s="96">
        <v>0.35</v>
      </c>
      <c r="E1323" s="97">
        <v>3.5</v>
      </c>
      <c r="F1323" s="102">
        <f t="shared" si="566"/>
        <v>0.31777209691060748</v>
      </c>
      <c r="G1323" s="89">
        <v>21</v>
      </c>
      <c r="H1323" s="103">
        <f t="shared" si="545"/>
        <v>34.666666666666671</v>
      </c>
      <c r="I1323" s="103">
        <f t="shared" si="546"/>
        <v>1.3125000000000002</v>
      </c>
      <c r="J1323" s="89" t="s">
        <v>74</v>
      </c>
      <c r="K1323" s="89">
        <v>8</v>
      </c>
      <c r="L1323" s="105">
        <f t="shared" si="567"/>
        <v>3.5</v>
      </c>
      <c r="P1323" s="89">
        <v>3.5</v>
      </c>
      <c r="X1323" s="106">
        <f t="shared" si="568"/>
        <v>1.078E-2</v>
      </c>
      <c r="Y1323" s="106">
        <f t="shared" si="547"/>
        <v>0</v>
      </c>
      <c r="Z1323" s="106">
        <f t="shared" si="548"/>
        <v>0</v>
      </c>
      <c r="AA1323" s="106">
        <f t="shared" si="549"/>
        <v>0</v>
      </c>
      <c r="AB1323" s="106">
        <f t="shared" si="550"/>
        <v>8.7500000000000008E-3</v>
      </c>
      <c r="AC1323" s="106">
        <f t="shared" si="551"/>
        <v>0</v>
      </c>
      <c r="AD1323" s="106">
        <f t="shared" si="552"/>
        <v>0</v>
      </c>
      <c r="AE1323" s="106">
        <f t="shared" si="553"/>
        <v>0</v>
      </c>
      <c r="AF1323" s="172">
        <f t="shared" si="559"/>
        <v>8.7500000000000008E-3</v>
      </c>
      <c r="AG1323" s="106">
        <f t="shared" si="554"/>
        <v>0</v>
      </c>
      <c r="AH1323" s="106">
        <f t="shared" si="555"/>
        <v>0</v>
      </c>
      <c r="AI1323" s="106">
        <f t="shared" si="556"/>
        <v>0</v>
      </c>
      <c r="AJ1323" s="106">
        <f t="shared" si="557"/>
        <v>0</v>
      </c>
      <c r="AK1323" s="106">
        <f t="shared" si="569"/>
        <v>8.7500000000000008E-3</v>
      </c>
      <c r="AL1323" s="107">
        <f t="shared" si="558"/>
        <v>7.1662499999999998</v>
      </c>
    </row>
    <row r="1324" spans="1:38" ht="12.75">
      <c r="A1324" s="89">
        <v>42</v>
      </c>
      <c r="B1324" s="89">
        <v>82</v>
      </c>
      <c r="C1324" s="96">
        <v>0.33</v>
      </c>
      <c r="D1324" s="96">
        <v>0.35</v>
      </c>
      <c r="E1324" s="97">
        <v>3.5</v>
      </c>
      <c r="F1324" s="102">
        <f t="shared" si="566"/>
        <v>0.31777209691060748</v>
      </c>
      <c r="G1324" s="89">
        <v>21</v>
      </c>
      <c r="H1324" s="103">
        <f t="shared" si="545"/>
        <v>34.666666666666671</v>
      </c>
      <c r="I1324" s="103">
        <f t="shared" si="546"/>
        <v>1.3125000000000002</v>
      </c>
      <c r="J1324" s="89" t="s">
        <v>74</v>
      </c>
      <c r="K1324" s="89">
        <v>9</v>
      </c>
      <c r="L1324" s="105">
        <f t="shared" si="567"/>
        <v>3.5</v>
      </c>
      <c r="M1324" s="89">
        <v>3.5</v>
      </c>
      <c r="X1324" s="106">
        <f t="shared" si="568"/>
        <v>1.078E-2</v>
      </c>
      <c r="Y1324" s="106">
        <f t="shared" si="547"/>
        <v>8.7500000000000008E-3</v>
      </c>
      <c r="Z1324" s="106">
        <f t="shared" si="548"/>
        <v>0</v>
      </c>
      <c r="AA1324" s="106">
        <f t="shared" si="549"/>
        <v>0</v>
      </c>
      <c r="AB1324" s="106">
        <f t="shared" si="550"/>
        <v>0</v>
      </c>
      <c r="AC1324" s="106">
        <f t="shared" si="551"/>
        <v>0</v>
      </c>
      <c r="AD1324" s="106">
        <f t="shared" si="552"/>
        <v>0</v>
      </c>
      <c r="AE1324" s="106">
        <f t="shared" si="553"/>
        <v>0</v>
      </c>
      <c r="AF1324" s="172">
        <f t="shared" si="559"/>
        <v>8.7500000000000008E-3</v>
      </c>
      <c r="AG1324" s="106">
        <f t="shared" si="554"/>
        <v>0</v>
      </c>
      <c r="AH1324" s="106">
        <f t="shared" si="555"/>
        <v>0</v>
      </c>
      <c r="AI1324" s="106">
        <f t="shared" si="556"/>
        <v>0</v>
      </c>
      <c r="AJ1324" s="106">
        <f t="shared" si="557"/>
        <v>0</v>
      </c>
      <c r="AK1324" s="106">
        <f t="shared" si="569"/>
        <v>8.7500000000000008E-3</v>
      </c>
      <c r="AL1324" s="107">
        <f t="shared" si="558"/>
        <v>8.4262499999999996</v>
      </c>
    </row>
    <row r="1325" spans="1:38" ht="12.75">
      <c r="A1325" s="89">
        <v>42</v>
      </c>
      <c r="B1325" s="89">
        <v>82</v>
      </c>
      <c r="C1325" s="96">
        <v>0.33</v>
      </c>
      <c r="D1325" s="96">
        <v>0.35</v>
      </c>
      <c r="E1325" s="97">
        <v>3.5</v>
      </c>
      <c r="F1325" s="102">
        <f t="shared" si="566"/>
        <v>0.31777209691060748</v>
      </c>
      <c r="G1325" s="89">
        <v>21</v>
      </c>
      <c r="H1325" s="103">
        <f t="shared" si="545"/>
        <v>34.666666666666671</v>
      </c>
      <c r="I1325" s="103">
        <f t="shared" si="546"/>
        <v>1.2450000000000001</v>
      </c>
      <c r="J1325" s="89" t="s">
        <v>74</v>
      </c>
      <c r="K1325" s="89">
        <v>10</v>
      </c>
      <c r="L1325" s="105">
        <f t="shared" si="567"/>
        <v>3.4999999999999996</v>
      </c>
      <c r="M1325" s="89">
        <v>1.4</v>
      </c>
      <c r="N1325" s="89">
        <v>1.92</v>
      </c>
      <c r="Q1325" s="89">
        <v>0.11</v>
      </c>
      <c r="R1325" s="89">
        <v>7.0000000000000007E-2</v>
      </c>
      <c r="X1325" s="106">
        <f t="shared" si="568"/>
        <v>1.078E-2</v>
      </c>
      <c r="Y1325" s="106">
        <f t="shared" si="547"/>
        <v>3.4999999999999996E-3</v>
      </c>
      <c r="Z1325" s="106">
        <f t="shared" si="548"/>
        <v>4.8000000000000004E-3</v>
      </c>
      <c r="AA1325" s="106">
        <f t="shared" si="549"/>
        <v>0</v>
      </c>
      <c r="AB1325" s="106">
        <f t="shared" si="550"/>
        <v>0</v>
      </c>
      <c r="AC1325" s="106">
        <f t="shared" si="551"/>
        <v>0</v>
      </c>
      <c r="AD1325" s="106">
        <f t="shared" si="552"/>
        <v>0</v>
      </c>
      <c r="AE1325" s="106">
        <f t="shared" si="553"/>
        <v>0</v>
      </c>
      <c r="AF1325" s="172">
        <f t="shared" si="559"/>
        <v>8.3000000000000001E-3</v>
      </c>
      <c r="AG1325" s="106">
        <f t="shared" si="554"/>
        <v>2.7500000000000002E-4</v>
      </c>
      <c r="AH1325" s="106">
        <f t="shared" si="555"/>
        <v>1.7500000000000003E-4</v>
      </c>
      <c r="AI1325" s="106">
        <f t="shared" si="556"/>
        <v>0</v>
      </c>
      <c r="AJ1325" s="106">
        <f t="shared" si="557"/>
        <v>0</v>
      </c>
      <c r="AK1325" s="106">
        <f t="shared" si="569"/>
        <v>8.7499999999999991E-3</v>
      </c>
      <c r="AL1325" s="107">
        <f t="shared" si="558"/>
        <v>7.9928999999999988</v>
      </c>
    </row>
    <row r="1326" spans="1:38" ht="12.75">
      <c r="A1326" s="89">
        <v>42</v>
      </c>
      <c r="B1326" s="89">
        <v>82</v>
      </c>
      <c r="C1326" s="96">
        <v>0.33</v>
      </c>
      <c r="D1326" s="96">
        <v>0.35</v>
      </c>
      <c r="E1326" s="97">
        <v>3.5</v>
      </c>
      <c r="F1326" s="102">
        <f t="shared" si="566"/>
        <v>0.31777209691060748</v>
      </c>
      <c r="G1326" s="89">
        <v>21</v>
      </c>
      <c r="H1326" s="103">
        <f t="shared" si="545"/>
        <v>34.666666666666671</v>
      </c>
      <c r="I1326" s="103">
        <f t="shared" si="546"/>
        <v>1.1850000000000003</v>
      </c>
      <c r="J1326" s="89" t="s">
        <v>74</v>
      </c>
      <c r="K1326" s="89">
        <v>11</v>
      </c>
      <c r="L1326" s="105">
        <f t="shared" si="567"/>
        <v>3.3400000000000003</v>
      </c>
      <c r="M1326" s="89">
        <v>3.16</v>
      </c>
      <c r="Q1326" s="89">
        <v>0.18</v>
      </c>
      <c r="X1326" s="106">
        <f t="shared" si="568"/>
        <v>1.0287200000000002E-2</v>
      </c>
      <c r="Y1326" s="106">
        <f t="shared" si="547"/>
        <v>7.9000000000000025E-3</v>
      </c>
      <c r="Z1326" s="106">
        <f t="shared" si="548"/>
        <v>0</v>
      </c>
      <c r="AA1326" s="106">
        <f t="shared" si="549"/>
        <v>0</v>
      </c>
      <c r="AB1326" s="106">
        <f t="shared" si="550"/>
        <v>0</v>
      </c>
      <c r="AC1326" s="106">
        <f t="shared" si="551"/>
        <v>0</v>
      </c>
      <c r="AD1326" s="106">
        <f t="shared" si="552"/>
        <v>0</v>
      </c>
      <c r="AE1326" s="106">
        <f t="shared" si="553"/>
        <v>0</v>
      </c>
      <c r="AF1326" s="172">
        <f t="shared" si="559"/>
        <v>7.9000000000000025E-3</v>
      </c>
      <c r="AG1326" s="106">
        <f t="shared" si="554"/>
        <v>4.4999999999999999E-4</v>
      </c>
      <c r="AH1326" s="106">
        <f t="shared" si="555"/>
        <v>0</v>
      </c>
      <c r="AI1326" s="106">
        <f t="shared" si="556"/>
        <v>0</v>
      </c>
      <c r="AJ1326" s="106">
        <f t="shared" si="557"/>
        <v>0</v>
      </c>
      <c r="AK1326" s="106">
        <f t="shared" si="569"/>
        <v>8.3500000000000015E-3</v>
      </c>
      <c r="AL1326" s="107">
        <f t="shared" si="558"/>
        <v>7.6076999999999995</v>
      </c>
    </row>
    <row r="1327" spans="1:38" ht="12.75">
      <c r="A1327" s="89">
        <v>42</v>
      </c>
      <c r="B1327" s="89">
        <v>82</v>
      </c>
      <c r="C1327" s="96">
        <v>0.33</v>
      </c>
      <c r="D1327" s="96">
        <v>0.35</v>
      </c>
      <c r="E1327" s="97">
        <v>3.5</v>
      </c>
      <c r="F1327" s="102">
        <f t="shared" si="566"/>
        <v>0.31777209691060748</v>
      </c>
      <c r="G1327" s="89">
        <v>21</v>
      </c>
      <c r="H1327" s="103">
        <f t="shared" si="545"/>
        <v>34.666666666666671</v>
      </c>
      <c r="I1327" s="103">
        <f t="shared" si="546"/>
        <v>0.71156249999999999</v>
      </c>
      <c r="J1327" s="89" t="s">
        <v>77</v>
      </c>
      <c r="K1327" s="89">
        <v>1</v>
      </c>
      <c r="L1327" s="105">
        <f t="shared" si="567"/>
        <v>2.5299999999999998</v>
      </c>
      <c r="M1327" s="89">
        <v>2.5299999999999998</v>
      </c>
      <c r="X1327" s="106">
        <f t="shared" si="568"/>
        <v>5.8797200000000006E-3</v>
      </c>
      <c r="Y1327" s="106">
        <f t="shared" si="547"/>
        <v>4.7437499999999997E-3</v>
      </c>
      <c r="Z1327" s="106">
        <f t="shared" si="548"/>
        <v>0</v>
      </c>
      <c r="AA1327" s="106">
        <f t="shared" si="549"/>
        <v>0</v>
      </c>
      <c r="AB1327" s="106">
        <f t="shared" si="550"/>
        <v>0</v>
      </c>
      <c r="AC1327" s="106">
        <f t="shared" si="551"/>
        <v>0</v>
      </c>
      <c r="AD1327" s="106">
        <f t="shared" si="552"/>
        <v>0</v>
      </c>
      <c r="AE1327" s="106">
        <f t="shared" si="553"/>
        <v>0</v>
      </c>
      <c r="AF1327" s="172">
        <f t="shared" si="559"/>
        <v>4.7437499999999997E-3</v>
      </c>
      <c r="AG1327" s="106">
        <f t="shared" si="554"/>
        <v>0</v>
      </c>
      <c r="AH1327" s="106">
        <f t="shared" si="555"/>
        <v>0</v>
      </c>
      <c r="AI1327" s="106">
        <f t="shared" si="556"/>
        <v>0</v>
      </c>
      <c r="AJ1327" s="106">
        <f t="shared" si="557"/>
        <v>0</v>
      </c>
      <c r="AK1327" s="106">
        <f t="shared" si="569"/>
        <v>4.7437499999999997E-3</v>
      </c>
      <c r="AL1327" s="107">
        <f t="shared" si="558"/>
        <v>4.5113062499999996</v>
      </c>
    </row>
    <row r="1328" spans="1:38" ht="12.75">
      <c r="A1328" s="89">
        <v>42</v>
      </c>
      <c r="B1328" s="89">
        <v>82</v>
      </c>
      <c r="C1328" s="96">
        <v>0.33</v>
      </c>
      <c r="D1328" s="96">
        <v>0.35</v>
      </c>
      <c r="E1328" s="97">
        <v>3.5</v>
      </c>
      <c r="F1328" s="102">
        <f t="shared" si="566"/>
        <v>0.31777209691060748</v>
      </c>
      <c r="G1328" s="89">
        <v>21</v>
      </c>
      <c r="H1328" s="103">
        <f t="shared" si="545"/>
        <v>34.666666666666671</v>
      </c>
      <c r="I1328" s="103">
        <f t="shared" si="546"/>
        <v>0.93937499999999996</v>
      </c>
      <c r="J1328" s="89" t="s">
        <v>77</v>
      </c>
      <c r="K1328" s="89">
        <v>2</v>
      </c>
      <c r="L1328" s="105">
        <f t="shared" si="567"/>
        <v>3.34</v>
      </c>
      <c r="M1328" s="89">
        <v>3.34</v>
      </c>
      <c r="X1328" s="106">
        <f t="shared" si="568"/>
        <v>7.7621599999999997E-3</v>
      </c>
      <c r="Y1328" s="106">
        <f t="shared" si="547"/>
        <v>6.2624999999999998E-3</v>
      </c>
      <c r="Z1328" s="106">
        <f t="shared" si="548"/>
        <v>0</v>
      </c>
      <c r="AA1328" s="106">
        <f t="shared" si="549"/>
        <v>0</v>
      </c>
      <c r="AB1328" s="106">
        <f t="shared" si="550"/>
        <v>0</v>
      </c>
      <c r="AC1328" s="106">
        <f t="shared" si="551"/>
        <v>0</v>
      </c>
      <c r="AD1328" s="106">
        <f t="shared" si="552"/>
        <v>0</v>
      </c>
      <c r="AE1328" s="106">
        <f t="shared" si="553"/>
        <v>0</v>
      </c>
      <c r="AF1328" s="172">
        <f t="shared" si="559"/>
        <v>6.2624999999999998E-3</v>
      </c>
      <c r="AG1328" s="106">
        <f t="shared" si="554"/>
        <v>0</v>
      </c>
      <c r="AH1328" s="106">
        <f t="shared" si="555"/>
        <v>0</v>
      </c>
      <c r="AI1328" s="106">
        <f t="shared" si="556"/>
        <v>0</v>
      </c>
      <c r="AJ1328" s="106">
        <f t="shared" si="557"/>
        <v>0</v>
      </c>
      <c r="AK1328" s="106">
        <f t="shared" si="569"/>
        <v>6.2624999999999998E-3</v>
      </c>
      <c r="AL1328" s="107">
        <f t="shared" si="558"/>
        <v>5.9556374999999999</v>
      </c>
    </row>
    <row r="1329" spans="1:38" ht="12.75">
      <c r="A1329" s="89">
        <v>42</v>
      </c>
      <c r="B1329" s="89">
        <v>82</v>
      </c>
      <c r="C1329" s="96">
        <v>0.33</v>
      </c>
      <c r="D1329" s="96">
        <v>0.35</v>
      </c>
      <c r="E1329" s="97">
        <v>3.5</v>
      </c>
      <c r="F1329" s="102">
        <f t="shared" si="566"/>
        <v>0.31777209691060748</v>
      </c>
      <c r="G1329" s="89">
        <v>21</v>
      </c>
      <c r="H1329" s="103">
        <f t="shared" si="545"/>
        <v>34.666666666666671</v>
      </c>
      <c r="I1329" s="103">
        <f t="shared" si="546"/>
        <v>0.89437500000000014</v>
      </c>
      <c r="J1329" s="89" t="s">
        <v>77</v>
      </c>
      <c r="K1329" s="89">
        <v>3</v>
      </c>
      <c r="L1329" s="105">
        <f t="shared" si="567"/>
        <v>3.5</v>
      </c>
      <c r="M1329" s="89">
        <v>3.18</v>
      </c>
      <c r="Q1329" s="89">
        <v>0.32</v>
      </c>
      <c r="X1329" s="106">
        <f t="shared" si="568"/>
        <v>8.1340000000000006E-3</v>
      </c>
      <c r="Y1329" s="106">
        <f t="shared" si="547"/>
        <v>5.9625000000000008E-3</v>
      </c>
      <c r="Z1329" s="106">
        <f t="shared" si="548"/>
        <v>0</v>
      </c>
      <c r="AA1329" s="106">
        <f t="shared" si="549"/>
        <v>0</v>
      </c>
      <c r="AB1329" s="106">
        <f t="shared" si="550"/>
        <v>0</v>
      </c>
      <c r="AC1329" s="106">
        <f t="shared" si="551"/>
        <v>0</v>
      </c>
      <c r="AD1329" s="106">
        <f t="shared" si="552"/>
        <v>0</v>
      </c>
      <c r="AE1329" s="106">
        <f t="shared" si="553"/>
        <v>0</v>
      </c>
      <c r="AF1329" s="172">
        <f t="shared" si="559"/>
        <v>5.9625000000000008E-3</v>
      </c>
      <c r="AG1329" s="106">
        <f t="shared" si="554"/>
        <v>5.9999999999999995E-4</v>
      </c>
      <c r="AH1329" s="106">
        <f t="shared" si="555"/>
        <v>0</v>
      </c>
      <c r="AI1329" s="106">
        <f t="shared" si="556"/>
        <v>0</v>
      </c>
      <c r="AJ1329" s="106">
        <f t="shared" si="557"/>
        <v>0</v>
      </c>
      <c r="AK1329" s="106">
        <f t="shared" si="569"/>
        <v>6.5625000000000006E-3</v>
      </c>
      <c r="AL1329" s="107">
        <f t="shared" si="558"/>
        <v>5.6703375000000005</v>
      </c>
    </row>
    <row r="1330" spans="1:38" ht="12.75">
      <c r="A1330" s="89">
        <v>42</v>
      </c>
      <c r="B1330" s="89">
        <v>82</v>
      </c>
      <c r="C1330" s="96">
        <v>0.33</v>
      </c>
      <c r="D1330" s="96">
        <v>0.35</v>
      </c>
      <c r="E1330" s="97">
        <v>3.5</v>
      </c>
      <c r="F1330" s="102">
        <f t="shared" si="566"/>
        <v>0.31777209691060748</v>
      </c>
      <c r="G1330" s="89">
        <v>21</v>
      </c>
      <c r="H1330" s="103">
        <f t="shared" si="545"/>
        <v>34.666666666666671</v>
      </c>
      <c r="I1330" s="103">
        <f t="shared" si="546"/>
        <v>0.93937499999999996</v>
      </c>
      <c r="J1330" s="89" t="s">
        <v>77</v>
      </c>
      <c r="K1330" s="89">
        <v>4</v>
      </c>
      <c r="L1330" s="105">
        <f t="shared" si="567"/>
        <v>3.34</v>
      </c>
      <c r="M1330" s="89">
        <v>3.34</v>
      </c>
      <c r="X1330" s="106">
        <f t="shared" si="568"/>
        <v>7.7621599999999997E-3</v>
      </c>
      <c r="Y1330" s="106">
        <f t="shared" si="547"/>
        <v>6.2624999999999998E-3</v>
      </c>
      <c r="Z1330" s="106">
        <f t="shared" si="548"/>
        <v>0</v>
      </c>
      <c r="AA1330" s="106">
        <f t="shared" si="549"/>
        <v>0</v>
      </c>
      <c r="AB1330" s="106">
        <f t="shared" si="550"/>
        <v>0</v>
      </c>
      <c r="AC1330" s="106">
        <f t="shared" si="551"/>
        <v>0</v>
      </c>
      <c r="AD1330" s="106">
        <f t="shared" si="552"/>
        <v>0</v>
      </c>
      <c r="AE1330" s="106">
        <f t="shared" si="553"/>
        <v>0</v>
      </c>
      <c r="AF1330" s="172">
        <f t="shared" si="559"/>
        <v>6.2624999999999998E-3</v>
      </c>
      <c r="AG1330" s="106">
        <f t="shared" si="554"/>
        <v>0</v>
      </c>
      <c r="AH1330" s="106">
        <f t="shared" si="555"/>
        <v>0</v>
      </c>
      <c r="AI1330" s="106">
        <f t="shared" si="556"/>
        <v>0</v>
      </c>
      <c r="AJ1330" s="106">
        <f t="shared" si="557"/>
        <v>0</v>
      </c>
      <c r="AK1330" s="106">
        <f t="shared" si="569"/>
        <v>6.2624999999999998E-3</v>
      </c>
      <c r="AL1330" s="107">
        <f t="shared" si="558"/>
        <v>5.9556374999999999</v>
      </c>
    </row>
    <row r="1331" spans="1:38" ht="12.75">
      <c r="A1331" s="89">
        <v>42</v>
      </c>
      <c r="B1331" s="89">
        <v>82</v>
      </c>
      <c r="C1331" s="96">
        <v>0.33</v>
      </c>
      <c r="D1331" s="96">
        <v>0.35</v>
      </c>
      <c r="E1331" s="97">
        <v>3.5</v>
      </c>
      <c r="F1331" s="102">
        <f t="shared" si="566"/>
        <v>0.31777209691060748</v>
      </c>
      <c r="G1331" s="89">
        <v>21</v>
      </c>
      <c r="H1331" s="103">
        <f t="shared" si="545"/>
        <v>34.666666666666671</v>
      </c>
      <c r="I1331" s="103">
        <f t="shared" si="546"/>
        <v>0.82687500000000003</v>
      </c>
      <c r="J1331" s="89" t="s">
        <v>77</v>
      </c>
      <c r="K1331" s="89">
        <v>5</v>
      </c>
      <c r="L1331" s="105">
        <f t="shared" si="567"/>
        <v>3.5</v>
      </c>
      <c r="M1331" s="89">
        <v>1.63</v>
      </c>
      <c r="N1331" s="89">
        <v>1.31</v>
      </c>
      <c r="Q1331" s="89">
        <v>0.56000000000000005</v>
      </c>
      <c r="X1331" s="106">
        <f t="shared" si="568"/>
        <v>8.1340000000000006E-3</v>
      </c>
      <c r="Y1331" s="106">
        <f t="shared" si="547"/>
        <v>3.0562499999999999E-3</v>
      </c>
      <c r="Z1331" s="106">
        <f t="shared" si="548"/>
        <v>2.4562500000000001E-3</v>
      </c>
      <c r="AA1331" s="106">
        <f t="shared" si="549"/>
        <v>0</v>
      </c>
      <c r="AB1331" s="106">
        <f t="shared" si="550"/>
        <v>0</v>
      </c>
      <c r="AC1331" s="106">
        <f t="shared" si="551"/>
        <v>0</v>
      </c>
      <c r="AD1331" s="106">
        <f t="shared" si="552"/>
        <v>0</v>
      </c>
      <c r="AE1331" s="106">
        <f t="shared" si="553"/>
        <v>0</v>
      </c>
      <c r="AF1331" s="172">
        <f t="shared" si="559"/>
        <v>5.5125E-3</v>
      </c>
      <c r="AG1331" s="106">
        <f t="shared" si="554"/>
        <v>1.0500000000000002E-3</v>
      </c>
      <c r="AH1331" s="106">
        <f t="shared" si="555"/>
        <v>0</v>
      </c>
      <c r="AI1331" s="106">
        <f t="shared" si="556"/>
        <v>0</v>
      </c>
      <c r="AJ1331" s="106">
        <f t="shared" si="557"/>
        <v>0</v>
      </c>
      <c r="AK1331" s="106">
        <f t="shared" si="569"/>
        <v>6.5625000000000006E-3</v>
      </c>
      <c r="AL1331" s="107">
        <f t="shared" si="558"/>
        <v>5.2423875000000004</v>
      </c>
    </row>
    <row r="1332" spans="1:38" ht="12.75">
      <c r="A1332" s="89">
        <v>42</v>
      </c>
      <c r="B1332" s="89">
        <v>82</v>
      </c>
      <c r="C1332" s="96">
        <v>0.33</v>
      </c>
      <c r="D1332" s="96">
        <v>0.35</v>
      </c>
      <c r="E1332" s="97">
        <v>3.5</v>
      </c>
      <c r="F1332" s="102">
        <f t="shared" si="566"/>
        <v>0.31777209691060748</v>
      </c>
      <c r="G1332" s="89">
        <v>21</v>
      </c>
      <c r="H1332" s="103">
        <f t="shared" si="545"/>
        <v>34.666666666666671</v>
      </c>
      <c r="I1332" s="103">
        <f t="shared" si="546"/>
        <v>1.7850000000000001</v>
      </c>
      <c r="J1332" s="89" t="s">
        <v>79</v>
      </c>
      <c r="K1332" s="89">
        <v>8</v>
      </c>
      <c r="L1332" s="97">
        <v>3.5</v>
      </c>
      <c r="X1332" s="106">
        <f>L1332*VLOOKUP(J1332,dimension,2,FALSE)*VLOOKUP(J1332,dimension,3,FALSE)*K1332</f>
        <v>1.4896E-2</v>
      </c>
      <c r="Y1332" s="106">
        <f t="shared" si="547"/>
        <v>0</v>
      </c>
      <c r="Z1332" s="106">
        <f t="shared" si="548"/>
        <v>0</v>
      </c>
      <c r="AA1332" s="106">
        <f t="shared" si="549"/>
        <v>0</v>
      </c>
      <c r="AB1332" s="106">
        <f t="shared" si="550"/>
        <v>0</v>
      </c>
      <c r="AC1332" s="106">
        <f t="shared" si="551"/>
        <v>0</v>
      </c>
      <c r="AD1332" s="106">
        <f t="shared" si="552"/>
        <v>0</v>
      </c>
      <c r="AE1332" s="106">
        <f t="shared" si="553"/>
        <v>1.1900000000000001E-2</v>
      </c>
      <c r="AF1332" s="172">
        <f t="shared" si="559"/>
        <v>1.1900000000000001E-2</v>
      </c>
      <c r="AG1332" s="106">
        <f t="shared" si="554"/>
        <v>0</v>
      </c>
      <c r="AH1332" s="106">
        <f t="shared" si="555"/>
        <v>0</v>
      </c>
      <c r="AI1332" s="106">
        <f t="shared" si="556"/>
        <v>0</v>
      </c>
      <c r="AJ1332" s="106">
        <f t="shared" si="557"/>
        <v>0</v>
      </c>
      <c r="AK1332" s="106">
        <f>L1332*VLOOKUP(J1332,dimension,4,FALSE)*VLOOKUP(J1332,dimension,5,FALSE)*K1332</f>
        <v>1.1900000000000003E-2</v>
      </c>
      <c r="AL1332" s="107">
        <f t="shared" si="558"/>
        <v>10.174500000000002</v>
      </c>
    </row>
    <row r="1333" spans="1:38" ht="12.75">
      <c r="A1333" s="89">
        <v>42</v>
      </c>
      <c r="B1333" s="89">
        <v>83</v>
      </c>
      <c r="C1333" s="96">
        <v>0.29499999999999998</v>
      </c>
      <c r="D1333" s="96">
        <v>0.31</v>
      </c>
      <c r="E1333" s="97">
        <v>3.15</v>
      </c>
      <c r="F1333" s="102">
        <f t="shared" si="566"/>
        <v>0.2263868481715714</v>
      </c>
      <c r="G1333" s="89">
        <v>17.75</v>
      </c>
      <c r="H1333" s="103">
        <f t="shared" si="545"/>
        <v>30.333333333333332</v>
      </c>
      <c r="I1333" s="103">
        <f t="shared" si="546"/>
        <v>1.1587499999999999</v>
      </c>
      <c r="J1333" s="89" t="s">
        <v>74</v>
      </c>
      <c r="K1333" s="89">
        <v>1</v>
      </c>
      <c r="L1333" s="105">
        <f t="shared" ref="L1333:L1346" si="570">SUM(M1333:V1333)</f>
        <v>3.15</v>
      </c>
      <c r="O1333" s="89">
        <v>3.09</v>
      </c>
      <c r="R1333" s="89">
        <v>0.06</v>
      </c>
      <c r="X1333" s="106">
        <f t="shared" ref="X1333:X1346" si="571">L1333*VLOOKUP(J1333,dimension,2,FALSE)*VLOOKUP(J1333,dimension,3,FALSE)</f>
        <v>9.7020000000000006E-3</v>
      </c>
      <c r="Y1333" s="106">
        <f t="shared" si="547"/>
        <v>0</v>
      </c>
      <c r="Z1333" s="106">
        <f t="shared" si="548"/>
        <v>0</v>
      </c>
      <c r="AA1333" s="106">
        <f t="shared" si="549"/>
        <v>7.7250000000000001E-3</v>
      </c>
      <c r="AB1333" s="106">
        <f t="shared" si="550"/>
        <v>0</v>
      </c>
      <c r="AC1333" s="106">
        <f t="shared" si="551"/>
        <v>0</v>
      </c>
      <c r="AD1333" s="106">
        <f t="shared" si="552"/>
        <v>0</v>
      </c>
      <c r="AE1333" s="106">
        <f t="shared" si="553"/>
        <v>0</v>
      </c>
      <c r="AF1333" s="172">
        <f t="shared" si="559"/>
        <v>7.7250000000000001E-3</v>
      </c>
      <c r="AG1333" s="106">
        <f t="shared" si="554"/>
        <v>0</v>
      </c>
      <c r="AH1333" s="106">
        <f t="shared" si="555"/>
        <v>1.5000000000000001E-4</v>
      </c>
      <c r="AI1333" s="106">
        <f t="shared" si="556"/>
        <v>0</v>
      </c>
      <c r="AJ1333" s="106">
        <f t="shared" si="557"/>
        <v>0</v>
      </c>
      <c r="AK1333" s="106">
        <f t="shared" ref="AK1333:AK1346" si="572">L1333*VLOOKUP(J1333,dimension,4,FALSE)*VLOOKUP(J1333,dimension,5,FALSE)</f>
        <v>7.8750000000000001E-3</v>
      </c>
      <c r="AL1333" s="107">
        <f t="shared" si="558"/>
        <v>6.6048749999999998</v>
      </c>
    </row>
    <row r="1334" spans="1:38" ht="12.75">
      <c r="A1334" s="89">
        <v>42</v>
      </c>
      <c r="B1334" s="89">
        <v>83</v>
      </c>
      <c r="C1334" s="96">
        <v>0.29499999999999998</v>
      </c>
      <c r="D1334" s="96">
        <v>0.31</v>
      </c>
      <c r="E1334" s="97">
        <v>3.15</v>
      </c>
      <c r="F1334" s="102">
        <f t="shared" si="566"/>
        <v>0.2263868481715714</v>
      </c>
      <c r="G1334" s="89">
        <v>17.75</v>
      </c>
      <c r="H1334" s="103">
        <f t="shared" si="545"/>
        <v>30.333333333333332</v>
      </c>
      <c r="I1334" s="103">
        <f t="shared" si="546"/>
        <v>1.1100000000000001</v>
      </c>
      <c r="J1334" s="89" t="s">
        <v>74</v>
      </c>
      <c r="K1334" s="89">
        <v>2</v>
      </c>
      <c r="L1334" s="105">
        <f t="shared" si="570"/>
        <v>3.15</v>
      </c>
      <c r="O1334" s="89">
        <v>2.96</v>
      </c>
      <c r="R1334" s="89">
        <v>0.19</v>
      </c>
      <c r="X1334" s="106">
        <f t="shared" si="571"/>
        <v>9.7020000000000006E-3</v>
      </c>
      <c r="Y1334" s="106">
        <f t="shared" si="547"/>
        <v>0</v>
      </c>
      <c r="Z1334" s="106">
        <f t="shared" si="548"/>
        <v>0</v>
      </c>
      <c r="AA1334" s="106">
        <f t="shared" si="549"/>
        <v>7.4000000000000003E-3</v>
      </c>
      <c r="AB1334" s="106">
        <f t="shared" si="550"/>
        <v>0</v>
      </c>
      <c r="AC1334" s="106">
        <f t="shared" si="551"/>
        <v>0</v>
      </c>
      <c r="AD1334" s="106">
        <f t="shared" si="552"/>
        <v>0</v>
      </c>
      <c r="AE1334" s="106">
        <f t="shared" si="553"/>
        <v>0</v>
      </c>
      <c r="AF1334" s="172">
        <f t="shared" si="559"/>
        <v>7.4000000000000003E-3</v>
      </c>
      <c r="AG1334" s="106">
        <f t="shared" si="554"/>
        <v>0</v>
      </c>
      <c r="AH1334" s="106">
        <f t="shared" si="555"/>
        <v>4.7500000000000011E-4</v>
      </c>
      <c r="AI1334" s="106">
        <f t="shared" si="556"/>
        <v>0</v>
      </c>
      <c r="AJ1334" s="106">
        <f t="shared" si="557"/>
        <v>0</v>
      </c>
      <c r="AK1334" s="106">
        <f t="shared" si="572"/>
        <v>7.8750000000000001E-3</v>
      </c>
      <c r="AL1334" s="107">
        <f t="shared" si="558"/>
        <v>6.3270000000000008</v>
      </c>
    </row>
    <row r="1335" spans="1:38" ht="12.75">
      <c r="A1335" s="89">
        <v>42</v>
      </c>
      <c r="B1335" s="89">
        <v>83</v>
      </c>
      <c r="C1335" s="96">
        <v>0.29499999999999998</v>
      </c>
      <c r="D1335" s="96">
        <v>0.31</v>
      </c>
      <c r="E1335" s="97">
        <v>3.15</v>
      </c>
      <c r="F1335" s="102">
        <f t="shared" si="566"/>
        <v>0.2263868481715714</v>
      </c>
      <c r="G1335" s="89">
        <v>17.75</v>
      </c>
      <c r="H1335" s="103">
        <f t="shared" si="545"/>
        <v>30.333333333333332</v>
      </c>
      <c r="I1335" s="103">
        <f t="shared" si="546"/>
        <v>1.0725</v>
      </c>
      <c r="J1335" s="89" t="s">
        <v>74</v>
      </c>
      <c r="K1335" s="89">
        <v>3</v>
      </c>
      <c r="L1335" s="105">
        <f t="shared" si="570"/>
        <v>2.86</v>
      </c>
      <c r="P1335" s="89">
        <v>2.86</v>
      </c>
      <c r="X1335" s="106">
        <f t="shared" si="571"/>
        <v>8.8088000000000003E-3</v>
      </c>
      <c r="Y1335" s="106">
        <f t="shared" si="547"/>
        <v>0</v>
      </c>
      <c r="Z1335" s="106">
        <f t="shared" si="548"/>
        <v>0</v>
      </c>
      <c r="AA1335" s="106">
        <f t="shared" si="549"/>
        <v>0</v>
      </c>
      <c r="AB1335" s="106">
        <f t="shared" si="550"/>
        <v>7.1500000000000001E-3</v>
      </c>
      <c r="AC1335" s="106">
        <f t="shared" si="551"/>
        <v>0</v>
      </c>
      <c r="AD1335" s="106">
        <f t="shared" si="552"/>
        <v>0</v>
      </c>
      <c r="AE1335" s="106">
        <f t="shared" si="553"/>
        <v>0</v>
      </c>
      <c r="AF1335" s="172">
        <f t="shared" si="559"/>
        <v>7.1500000000000001E-3</v>
      </c>
      <c r="AG1335" s="106">
        <f t="shared" si="554"/>
        <v>0</v>
      </c>
      <c r="AH1335" s="106">
        <f t="shared" si="555"/>
        <v>0</v>
      </c>
      <c r="AI1335" s="106">
        <f t="shared" si="556"/>
        <v>0</v>
      </c>
      <c r="AJ1335" s="106">
        <f t="shared" si="557"/>
        <v>0</v>
      </c>
      <c r="AK1335" s="106">
        <f t="shared" si="572"/>
        <v>7.1500000000000001E-3</v>
      </c>
      <c r="AL1335" s="107">
        <f t="shared" si="558"/>
        <v>5.8558499999999993</v>
      </c>
    </row>
    <row r="1336" spans="1:38" ht="12.75">
      <c r="A1336" s="89">
        <v>42</v>
      </c>
      <c r="B1336" s="89">
        <v>83</v>
      </c>
      <c r="C1336" s="96">
        <v>0.29499999999999998</v>
      </c>
      <c r="D1336" s="96">
        <v>0.31</v>
      </c>
      <c r="E1336" s="97">
        <v>3.15</v>
      </c>
      <c r="F1336" s="102">
        <f t="shared" si="566"/>
        <v>0.2263868481715714</v>
      </c>
      <c r="G1336" s="89">
        <v>17.75</v>
      </c>
      <c r="H1336" s="103">
        <f t="shared" si="545"/>
        <v>30.333333333333332</v>
      </c>
      <c r="I1336" s="103">
        <f t="shared" si="546"/>
        <v>1.13625</v>
      </c>
      <c r="J1336" s="89" t="s">
        <v>74</v>
      </c>
      <c r="K1336" s="89">
        <v>4</v>
      </c>
      <c r="L1336" s="105">
        <f t="shared" si="570"/>
        <v>3.15</v>
      </c>
      <c r="O1336" s="89">
        <v>3.03</v>
      </c>
      <c r="R1336" s="89">
        <v>0.12</v>
      </c>
      <c r="X1336" s="106">
        <f t="shared" si="571"/>
        <v>9.7020000000000006E-3</v>
      </c>
      <c r="Y1336" s="106">
        <f t="shared" si="547"/>
        <v>0</v>
      </c>
      <c r="Z1336" s="106">
        <f t="shared" si="548"/>
        <v>0</v>
      </c>
      <c r="AA1336" s="106">
        <f t="shared" si="549"/>
        <v>7.5750000000000001E-3</v>
      </c>
      <c r="AB1336" s="106">
        <f t="shared" si="550"/>
        <v>0</v>
      </c>
      <c r="AC1336" s="106">
        <f t="shared" si="551"/>
        <v>0</v>
      </c>
      <c r="AD1336" s="106">
        <f t="shared" si="552"/>
        <v>0</v>
      </c>
      <c r="AE1336" s="106">
        <f t="shared" si="553"/>
        <v>0</v>
      </c>
      <c r="AF1336" s="172">
        <f t="shared" si="559"/>
        <v>7.5750000000000001E-3</v>
      </c>
      <c r="AG1336" s="106">
        <f t="shared" si="554"/>
        <v>0</v>
      </c>
      <c r="AH1336" s="106">
        <f t="shared" si="555"/>
        <v>3.0000000000000003E-4</v>
      </c>
      <c r="AI1336" s="106">
        <f t="shared" si="556"/>
        <v>0</v>
      </c>
      <c r="AJ1336" s="106">
        <f t="shared" si="557"/>
        <v>0</v>
      </c>
      <c r="AK1336" s="106">
        <f t="shared" si="572"/>
        <v>7.8750000000000001E-3</v>
      </c>
      <c r="AL1336" s="107">
        <f t="shared" si="558"/>
        <v>6.4766250000000003</v>
      </c>
    </row>
    <row r="1337" spans="1:38" ht="12.75">
      <c r="A1337" s="89">
        <v>42</v>
      </c>
      <c r="B1337" s="89">
        <v>83</v>
      </c>
      <c r="C1337" s="96">
        <v>0.29499999999999998</v>
      </c>
      <c r="D1337" s="96">
        <v>0.31</v>
      </c>
      <c r="E1337" s="97">
        <v>3.15</v>
      </c>
      <c r="F1337" s="102">
        <f t="shared" si="566"/>
        <v>0.2263868481715714</v>
      </c>
      <c r="G1337" s="89">
        <v>17.75</v>
      </c>
      <c r="H1337" s="103">
        <f t="shared" si="545"/>
        <v>30.333333333333332</v>
      </c>
      <c r="I1337" s="103">
        <f t="shared" si="546"/>
        <v>1.0687500000000001</v>
      </c>
      <c r="J1337" s="89" t="s">
        <v>74</v>
      </c>
      <c r="K1337" s="89">
        <v>5</v>
      </c>
      <c r="L1337" s="105">
        <f t="shared" si="570"/>
        <v>3.15</v>
      </c>
      <c r="M1337" s="89">
        <v>2.85</v>
      </c>
      <c r="R1337" s="89">
        <v>0.3</v>
      </c>
      <c r="X1337" s="106">
        <f t="shared" si="571"/>
        <v>9.7020000000000006E-3</v>
      </c>
      <c r="Y1337" s="106">
        <f t="shared" si="547"/>
        <v>7.1250000000000011E-3</v>
      </c>
      <c r="Z1337" s="106">
        <f t="shared" si="548"/>
        <v>0</v>
      </c>
      <c r="AA1337" s="106">
        <f t="shared" si="549"/>
        <v>0</v>
      </c>
      <c r="AB1337" s="106">
        <f t="shared" si="550"/>
        <v>0</v>
      </c>
      <c r="AC1337" s="106">
        <f t="shared" si="551"/>
        <v>0</v>
      </c>
      <c r="AD1337" s="106">
        <f t="shared" si="552"/>
        <v>0</v>
      </c>
      <c r="AE1337" s="106">
        <f t="shared" si="553"/>
        <v>0</v>
      </c>
      <c r="AF1337" s="172">
        <f t="shared" si="559"/>
        <v>7.1250000000000011E-3</v>
      </c>
      <c r="AG1337" s="106">
        <f t="shared" si="554"/>
        <v>0</v>
      </c>
      <c r="AH1337" s="106">
        <f t="shared" si="555"/>
        <v>7.5000000000000002E-4</v>
      </c>
      <c r="AI1337" s="106">
        <f t="shared" si="556"/>
        <v>0</v>
      </c>
      <c r="AJ1337" s="106">
        <f t="shared" si="557"/>
        <v>0</v>
      </c>
      <c r="AK1337" s="106">
        <f t="shared" si="572"/>
        <v>7.8750000000000001E-3</v>
      </c>
      <c r="AL1337" s="107">
        <f t="shared" si="558"/>
        <v>6.8613749999999998</v>
      </c>
    </row>
    <row r="1338" spans="1:38" ht="12.75">
      <c r="A1338" s="89">
        <v>42</v>
      </c>
      <c r="B1338" s="89">
        <v>83</v>
      </c>
      <c r="C1338" s="96">
        <v>0.29499999999999998</v>
      </c>
      <c r="D1338" s="96">
        <v>0.31</v>
      </c>
      <c r="E1338" s="97">
        <v>3.15</v>
      </c>
      <c r="F1338" s="102">
        <f t="shared" si="566"/>
        <v>0.2263868481715714</v>
      </c>
      <c r="G1338" s="89">
        <v>17.75</v>
      </c>
      <c r="H1338" s="103">
        <f t="shared" si="545"/>
        <v>30.333333333333332</v>
      </c>
      <c r="I1338" s="103">
        <f t="shared" si="546"/>
        <v>0.88593750000000004</v>
      </c>
      <c r="J1338" s="89" t="s">
        <v>77</v>
      </c>
      <c r="K1338" s="89">
        <v>1</v>
      </c>
      <c r="L1338" s="105">
        <f t="shared" si="570"/>
        <v>3.15</v>
      </c>
      <c r="M1338" s="89">
        <v>3.15</v>
      </c>
      <c r="X1338" s="106">
        <f t="shared" si="571"/>
        <v>7.3206E-3</v>
      </c>
      <c r="Y1338" s="106">
        <f t="shared" si="547"/>
        <v>5.90625E-3</v>
      </c>
      <c r="Z1338" s="106">
        <f t="shared" si="548"/>
        <v>0</v>
      </c>
      <c r="AA1338" s="106">
        <f t="shared" si="549"/>
        <v>0</v>
      </c>
      <c r="AB1338" s="106">
        <f t="shared" si="550"/>
        <v>0</v>
      </c>
      <c r="AC1338" s="106">
        <f t="shared" si="551"/>
        <v>0</v>
      </c>
      <c r="AD1338" s="106">
        <f t="shared" si="552"/>
        <v>0</v>
      </c>
      <c r="AE1338" s="106">
        <f t="shared" si="553"/>
        <v>0</v>
      </c>
      <c r="AF1338" s="172">
        <f t="shared" si="559"/>
        <v>5.90625E-3</v>
      </c>
      <c r="AG1338" s="106">
        <f t="shared" si="554"/>
        <v>0</v>
      </c>
      <c r="AH1338" s="106">
        <f t="shared" si="555"/>
        <v>0</v>
      </c>
      <c r="AI1338" s="106">
        <f t="shared" si="556"/>
        <v>0</v>
      </c>
      <c r="AJ1338" s="106">
        <f t="shared" si="557"/>
        <v>0</v>
      </c>
      <c r="AK1338" s="106">
        <f t="shared" si="572"/>
        <v>5.90625E-3</v>
      </c>
      <c r="AL1338" s="107">
        <f t="shared" si="558"/>
        <v>5.6168437500000001</v>
      </c>
    </row>
    <row r="1339" spans="1:38" ht="12.75">
      <c r="A1339" s="89">
        <v>42</v>
      </c>
      <c r="B1339" s="89">
        <v>83</v>
      </c>
      <c r="C1339" s="96">
        <v>0.29499999999999998</v>
      </c>
      <c r="D1339" s="96">
        <v>0.31</v>
      </c>
      <c r="E1339" s="97">
        <v>3.15</v>
      </c>
      <c r="F1339" s="102">
        <f t="shared" si="566"/>
        <v>0.2263868481715714</v>
      </c>
      <c r="G1339" s="89">
        <v>17.75</v>
      </c>
      <c r="H1339" s="103">
        <f t="shared" si="545"/>
        <v>30.333333333333332</v>
      </c>
      <c r="I1339" s="103">
        <f t="shared" si="546"/>
        <v>0.87468750000000006</v>
      </c>
      <c r="J1339" s="89" t="s">
        <v>77</v>
      </c>
      <c r="K1339" s="89">
        <v>2</v>
      </c>
      <c r="L1339" s="105">
        <f t="shared" si="570"/>
        <v>3.1500000000000004</v>
      </c>
      <c r="M1339" s="89">
        <v>2.4500000000000002</v>
      </c>
      <c r="Q1339" s="89">
        <v>0.04</v>
      </c>
      <c r="V1339" s="89">
        <v>0.66</v>
      </c>
      <c r="X1339" s="106">
        <f t="shared" si="571"/>
        <v>7.3206000000000018E-3</v>
      </c>
      <c r="Y1339" s="106">
        <f t="shared" si="547"/>
        <v>4.5937500000000006E-3</v>
      </c>
      <c r="Z1339" s="106">
        <f t="shared" si="548"/>
        <v>0</v>
      </c>
      <c r="AA1339" s="106">
        <f t="shared" si="549"/>
        <v>0</v>
      </c>
      <c r="AB1339" s="106">
        <f t="shared" si="550"/>
        <v>0</v>
      </c>
      <c r="AC1339" s="106">
        <f t="shared" si="551"/>
        <v>0</v>
      </c>
      <c r="AD1339" s="106">
        <f t="shared" si="552"/>
        <v>1.2375000000000001E-3</v>
      </c>
      <c r="AE1339" s="106">
        <f t="shared" si="553"/>
        <v>0</v>
      </c>
      <c r="AF1339" s="172">
        <f t="shared" si="559"/>
        <v>5.8312500000000005E-3</v>
      </c>
      <c r="AG1339" s="106">
        <f t="shared" si="554"/>
        <v>7.4999999999999993E-5</v>
      </c>
      <c r="AH1339" s="106">
        <f t="shared" si="555"/>
        <v>0</v>
      </c>
      <c r="AI1339" s="106">
        <f t="shared" si="556"/>
        <v>0</v>
      </c>
      <c r="AJ1339" s="106">
        <f t="shared" si="557"/>
        <v>0</v>
      </c>
      <c r="AK1339" s="106">
        <f t="shared" si="572"/>
        <v>5.9062500000000009E-3</v>
      </c>
      <c r="AL1339" s="107">
        <f t="shared" si="558"/>
        <v>5.3079187500000007</v>
      </c>
    </row>
    <row r="1340" spans="1:38" ht="12.75">
      <c r="A1340" s="89">
        <v>42</v>
      </c>
      <c r="B1340" s="89">
        <v>83</v>
      </c>
      <c r="C1340" s="96">
        <v>0.29499999999999998</v>
      </c>
      <c r="D1340" s="96">
        <v>0.31</v>
      </c>
      <c r="E1340" s="97">
        <v>3.15</v>
      </c>
      <c r="F1340" s="102">
        <f t="shared" si="566"/>
        <v>0.2263868481715714</v>
      </c>
      <c r="G1340" s="89">
        <v>17.75</v>
      </c>
      <c r="H1340" s="103">
        <f t="shared" si="545"/>
        <v>30.333333333333332</v>
      </c>
      <c r="I1340" s="103">
        <f t="shared" si="546"/>
        <v>0.88593750000000004</v>
      </c>
      <c r="J1340" s="89" t="s">
        <v>77</v>
      </c>
      <c r="K1340" s="89">
        <v>3</v>
      </c>
      <c r="L1340" s="105">
        <f t="shared" si="570"/>
        <v>3.15</v>
      </c>
      <c r="O1340" s="89">
        <v>3.15</v>
      </c>
      <c r="X1340" s="106">
        <f t="shared" si="571"/>
        <v>7.3206E-3</v>
      </c>
      <c r="Y1340" s="106">
        <f t="shared" si="547"/>
        <v>0</v>
      </c>
      <c r="Z1340" s="106">
        <f t="shared" si="548"/>
        <v>0</v>
      </c>
      <c r="AA1340" s="106">
        <f t="shared" si="549"/>
        <v>5.90625E-3</v>
      </c>
      <c r="AB1340" s="106">
        <f t="shared" si="550"/>
        <v>0</v>
      </c>
      <c r="AC1340" s="106">
        <f t="shared" si="551"/>
        <v>0</v>
      </c>
      <c r="AD1340" s="106">
        <f t="shared" si="552"/>
        <v>0</v>
      </c>
      <c r="AE1340" s="106">
        <f t="shared" si="553"/>
        <v>0</v>
      </c>
      <c r="AF1340" s="172">
        <f t="shared" si="559"/>
        <v>5.90625E-3</v>
      </c>
      <c r="AG1340" s="106">
        <f t="shared" si="554"/>
        <v>0</v>
      </c>
      <c r="AH1340" s="106">
        <f t="shared" si="555"/>
        <v>0</v>
      </c>
      <c r="AI1340" s="106">
        <f t="shared" si="556"/>
        <v>0</v>
      </c>
      <c r="AJ1340" s="106">
        <f t="shared" si="557"/>
        <v>0</v>
      </c>
      <c r="AK1340" s="106">
        <f t="shared" si="572"/>
        <v>5.90625E-3</v>
      </c>
      <c r="AL1340" s="107">
        <f t="shared" si="558"/>
        <v>5.04984375</v>
      </c>
    </row>
    <row r="1341" spans="1:38" ht="12.75">
      <c r="A1341" s="89">
        <v>42</v>
      </c>
      <c r="B1341" s="89">
        <v>83</v>
      </c>
      <c r="C1341" s="96">
        <v>0.29499999999999998</v>
      </c>
      <c r="D1341" s="96">
        <v>0.31</v>
      </c>
      <c r="E1341" s="97">
        <v>3.15</v>
      </c>
      <c r="F1341" s="102">
        <f t="shared" si="566"/>
        <v>0.2263868481715714</v>
      </c>
      <c r="G1341" s="89">
        <v>17.75</v>
      </c>
      <c r="H1341" s="103">
        <f t="shared" si="545"/>
        <v>30.333333333333332</v>
      </c>
      <c r="I1341" s="103">
        <f t="shared" si="546"/>
        <v>0.88593750000000004</v>
      </c>
      <c r="J1341" s="89" t="s">
        <v>77</v>
      </c>
      <c r="K1341" s="89">
        <v>4</v>
      </c>
      <c r="L1341" s="105">
        <f t="shared" si="570"/>
        <v>3.15</v>
      </c>
      <c r="M1341" s="89">
        <v>3.15</v>
      </c>
      <c r="X1341" s="106">
        <f t="shared" si="571"/>
        <v>7.3206E-3</v>
      </c>
      <c r="Y1341" s="106">
        <f t="shared" si="547"/>
        <v>5.90625E-3</v>
      </c>
      <c r="Z1341" s="106">
        <f t="shared" si="548"/>
        <v>0</v>
      </c>
      <c r="AA1341" s="106">
        <f t="shared" si="549"/>
        <v>0</v>
      </c>
      <c r="AB1341" s="106">
        <f t="shared" si="550"/>
        <v>0</v>
      </c>
      <c r="AC1341" s="106">
        <f t="shared" si="551"/>
        <v>0</v>
      </c>
      <c r="AD1341" s="106">
        <f t="shared" si="552"/>
        <v>0</v>
      </c>
      <c r="AE1341" s="106">
        <f t="shared" si="553"/>
        <v>0</v>
      </c>
      <c r="AF1341" s="172">
        <f t="shared" si="559"/>
        <v>5.90625E-3</v>
      </c>
      <c r="AG1341" s="106">
        <f t="shared" si="554"/>
        <v>0</v>
      </c>
      <c r="AH1341" s="106">
        <f t="shared" si="555"/>
        <v>0</v>
      </c>
      <c r="AI1341" s="106">
        <f t="shared" si="556"/>
        <v>0</v>
      </c>
      <c r="AJ1341" s="106">
        <f t="shared" si="557"/>
        <v>0</v>
      </c>
      <c r="AK1341" s="106">
        <f t="shared" si="572"/>
        <v>5.90625E-3</v>
      </c>
      <c r="AL1341" s="107">
        <f t="shared" si="558"/>
        <v>5.6168437500000001</v>
      </c>
    </row>
    <row r="1342" spans="1:38" ht="12.75">
      <c r="A1342" s="89">
        <v>42</v>
      </c>
      <c r="B1342" s="89">
        <v>83</v>
      </c>
      <c r="C1342" s="96">
        <v>0.29499999999999998</v>
      </c>
      <c r="D1342" s="96">
        <v>0.31</v>
      </c>
      <c r="E1342" s="97">
        <v>3.15</v>
      </c>
      <c r="F1342" s="102">
        <f t="shared" si="566"/>
        <v>0.2263868481715714</v>
      </c>
      <c r="G1342" s="89">
        <v>17.75</v>
      </c>
      <c r="H1342" s="103">
        <f t="shared" si="545"/>
        <v>30.333333333333332</v>
      </c>
      <c r="I1342" s="103">
        <f t="shared" si="546"/>
        <v>0.88593750000000004</v>
      </c>
      <c r="J1342" s="89" t="s">
        <v>77</v>
      </c>
      <c r="K1342" s="89">
        <v>5</v>
      </c>
      <c r="L1342" s="105">
        <f t="shared" si="570"/>
        <v>3.15</v>
      </c>
      <c r="M1342" s="89">
        <v>3.15</v>
      </c>
      <c r="X1342" s="106">
        <f t="shared" si="571"/>
        <v>7.3206E-3</v>
      </c>
      <c r="Y1342" s="106">
        <f t="shared" si="547"/>
        <v>5.90625E-3</v>
      </c>
      <c r="Z1342" s="106">
        <f t="shared" si="548"/>
        <v>0</v>
      </c>
      <c r="AA1342" s="106">
        <f t="shared" si="549"/>
        <v>0</v>
      </c>
      <c r="AB1342" s="106">
        <f t="shared" si="550"/>
        <v>0</v>
      </c>
      <c r="AC1342" s="106">
        <f t="shared" si="551"/>
        <v>0</v>
      </c>
      <c r="AD1342" s="106">
        <f t="shared" si="552"/>
        <v>0</v>
      </c>
      <c r="AE1342" s="106">
        <f t="shared" si="553"/>
        <v>0</v>
      </c>
      <c r="AF1342" s="172">
        <f t="shared" si="559"/>
        <v>5.90625E-3</v>
      </c>
      <c r="AG1342" s="106">
        <f t="shared" si="554"/>
        <v>0</v>
      </c>
      <c r="AH1342" s="106">
        <f t="shared" si="555"/>
        <v>0</v>
      </c>
      <c r="AI1342" s="106">
        <f t="shared" si="556"/>
        <v>0</v>
      </c>
      <c r="AJ1342" s="106">
        <f t="shared" si="557"/>
        <v>0</v>
      </c>
      <c r="AK1342" s="106">
        <f t="shared" si="572"/>
        <v>5.90625E-3</v>
      </c>
      <c r="AL1342" s="107">
        <f t="shared" si="558"/>
        <v>5.6168437500000001</v>
      </c>
    </row>
    <row r="1343" spans="1:38" ht="12.75">
      <c r="A1343" s="89">
        <v>42</v>
      </c>
      <c r="B1343" s="89">
        <v>83</v>
      </c>
      <c r="C1343" s="96">
        <v>0.29499999999999998</v>
      </c>
      <c r="D1343" s="96">
        <v>0.31</v>
      </c>
      <c r="E1343" s="97">
        <v>3.15</v>
      </c>
      <c r="F1343" s="102">
        <f t="shared" si="566"/>
        <v>0.2263868481715714</v>
      </c>
      <c r="G1343" s="89">
        <v>17.75</v>
      </c>
      <c r="H1343" s="103">
        <f t="shared" si="545"/>
        <v>30.333333333333332</v>
      </c>
      <c r="I1343" s="103">
        <f t="shared" si="546"/>
        <v>1.16625</v>
      </c>
      <c r="J1343" s="89" t="s">
        <v>78</v>
      </c>
      <c r="K1343" s="89">
        <v>1</v>
      </c>
      <c r="L1343" s="105">
        <f t="shared" si="570"/>
        <v>3.1500000000000004</v>
      </c>
      <c r="M1343" s="89">
        <v>1.62</v>
      </c>
      <c r="N1343" s="89">
        <v>1.49</v>
      </c>
      <c r="Q1343" s="89">
        <v>0.04</v>
      </c>
      <c r="X1343" s="106">
        <f t="shared" si="571"/>
        <v>8.8451999999999992E-3</v>
      </c>
      <c r="Y1343" s="106">
        <f t="shared" si="547"/>
        <v>4.0500000000000006E-3</v>
      </c>
      <c r="Z1343" s="106">
        <f t="shared" si="548"/>
        <v>3.725E-3</v>
      </c>
      <c r="AA1343" s="106">
        <f t="shared" si="549"/>
        <v>0</v>
      </c>
      <c r="AB1343" s="106">
        <f t="shared" si="550"/>
        <v>0</v>
      </c>
      <c r="AC1343" s="106">
        <f t="shared" si="551"/>
        <v>0</v>
      </c>
      <c r="AD1343" s="106">
        <f t="shared" si="552"/>
        <v>0</v>
      </c>
      <c r="AE1343" s="106">
        <f t="shared" si="553"/>
        <v>0</v>
      </c>
      <c r="AF1343" s="172">
        <f t="shared" si="559"/>
        <v>7.7750000000000007E-3</v>
      </c>
      <c r="AG1343" s="106">
        <f t="shared" si="554"/>
        <v>1E-4</v>
      </c>
      <c r="AH1343" s="106">
        <f t="shared" si="555"/>
        <v>0</v>
      </c>
      <c r="AI1343" s="106">
        <f t="shared" si="556"/>
        <v>0</v>
      </c>
      <c r="AJ1343" s="106">
        <f t="shared" si="557"/>
        <v>0</v>
      </c>
      <c r="AK1343" s="106">
        <f t="shared" si="572"/>
        <v>7.8750000000000018E-3</v>
      </c>
      <c r="AL1343" s="107">
        <f t="shared" si="558"/>
        <v>7.4873250000000002</v>
      </c>
    </row>
    <row r="1344" spans="1:38" ht="12.75">
      <c r="A1344" s="89">
        <v>42</v>
      </c>
      <c r="B1344" s="89">
        <v>83</v>
      </c>
      <c r="C1344" s="96">
        <v>0.29499999999999998</v>
      </c>
      <c r="D1344" s="96">
        <v>0.31</v>
      </c>
      <c r="E1344" s="97">
        <v>3.15</v>
      </c>
      <c r="F1344" s="102">
        <f t="shared" si="566"/>
        <v>0.2263868481715714</v>
      </c>
      <c r="G1344" s="89">
        <v>17.75</v>
      </c>
      <c r="H1344" s="103">
        <f t="shared" si="545"/>
        <v>30.333333333333332</v>
      </c>
      <c r="I1344" s="103">
        <f t="shared" si="546"/>
        <v>1.1812499999999999</v>
      </c>
      <c r="J1344" s="89" t="s">
        <v>78</v>
      </c>
      <c r="K1344" s="89">
        <v>2</v>
      </c>
      <c r="L1344" s="105">
        <f t="shared" si="570"/>
        <v>3.15</v>
      </c>
      <c r="M1344" s="89">
        <v>3.15</v>
      </c>
      <c r="X1344" s="106">
        <f t="shared" si="571"/>
        <v>8.8451999999999992E-3</v>
      </c>
      <c r="Y1344" s="106">
        <f t="shared" si="547"/>
        <v>7.8750000000000001E-3</v>
      </c>
      <c r="Z1344" s="106">
        <f t="shared" si="548"/>
        <v>0</v>
      </c>
      <c r="AA1344" s="106">
        <f t="shared" si="549"/>
        <v>0</v>
      </c>
      <c r="AB1344" s="106">
        <f t="shared" si="550"/>
        <v>0</v>
      </c>
      <c r="AC1344" s="106">
        <f t="shared" si="551"/>
        <v>0</v>
      </c>
      <c r="AD1344" s="106">
        <f t="shared" si="552"/>
        <v>0</v>
      </c>
      <c r="AE1344" s="106">
        <f t="shared" si="553"/>
        <v>0</v>
      </c>
      <c r="AF1344" s="172">
        <f t="shared" si="559"/>
        <v>7.8750000000000001E-3</v>
      </c>
      <c r="AG1344" s="106">
        <f t="shared" si="554"/>
        <v>0</v>
      </c>
      <c r="AH1344" s="106">
        <f t="shared" si="555"/>
        <v>0</v>
      </c>
      <c r="AI1344" s="106">
        <f t="shared" si="556"/>
        <v>0</v>
      </c>
      <c r="AJ1344" s="106">
        <f t="shared" si="557"/>
        <v>0</v>
      </c>
      <c r="AK1344" s="106">
        <f t="shared" si="572"/>
        <v>7.8750000000000001E-3</v>
      </c>
      <c r="AL1344" s="107">
        <f t="shared" si="558"/>
        <v>7.5836249999999987</v>
      </c>
    </row>
    <row r="1345" spans="1:38" ht="12.75">
      <c r="A1345" s="89">
        <v>42</v>
      </c>
      <c r="B1345" s="89">
        <v>83</v>
      </c>
      <c r="C1345" s="96">
        <v>0.29499999999999998</v>
      </c>
      <c r="D1345" s="96">
        <v>0.31</v>
      </c>
      <c r="E1345" s="97">
        <v>3.15</v>
      </c>
      <c r="F1345" s="102">
        <f t="shared" si="566"/>
        <v>0.2263868481715714</v>
      </c>
      <c r="G1345" s="89">
        <v>17.75</v>
      </c>
      <c r="H1345" s="103">
        <f t="shared" si="545"/>
        <v>30.333333333333332</v>
      </c>
      <c r="I1345" s="103">
        <f t="shared" si="546"/>
        <v>1.1325000000000003</v>
      </c>
      <c r="J1345" s="89" t="s">
        <v>78</v>
      </c>
      <c r="K1345" s="89">
        <v>3</v>
      </c>
      <c r="L1345" s="105">
        <f t="shared" si="570"/>
        <v>3.15</v>
      </c>
      <c r="M1345" s="89">
        <v>3.02</v>
      </c>
      <c r="R1345" s="89">
        <v>0.13</v>
      </c>
      <c r="X1345" s="106">
        <f t="shared" si="571"/>
        <v>8.8451999999999992E-3</v>
      </c>
      <c r="Y1345" s="106">
        <f t="shared" si="547"/>
        <v>7.5500000000000012E-3</v>
      </c>
      <c r="Z1345" s="106">
        <f t="shared" si="548"/>
        <v>0</v>
      </c>
      <c r="AA1345" s="106">
        <f t="shared" si="549"/>
        <v>0</v>
      </c>
      <c r="AB1345" s="106">
        <f t="shared" si="550"/>
        <v>0</v>
      </c>
      <c r="AC1345" s="106">
        <f t="shared" si="551"/>
        <v>0</v>
      </c>
      <c r="AD1345" s="106">
        <f t="shared" si="552"/>
        <v>0</v>
      </c>
      <c r="AE1345" s="106">
        <f t="shared" si="553"/>
        <v>0</v>
      </c>
      <c r="AF1345" s="172">
        <f t="shared" si="559"/>
        <v>7.5500000000000012E-3</v>
      </c>
      <c r="AG1345" s="106">
        <f t="shared" si="554"/>
        <v>0</v>
      </c>
      <c r="AH1345" s="106">
        <f t="shared" si="555"/>
        <v>3.2500000000000004E-4</v>
      </c>
      <c r="AI1345" s="106">
        <f t="shared" si="556"/>
        <v>0</v>
      </c>
      <c r="AJ1345" s="106">
        <f t="shared" si="557"/>
        <v>0</v>
      </c>
      <c r="AK1345" s="106">
        <f t="shared" si="572"/>
        <v>7.8750000000000001E-3</v>
      </c>
      <c r="AL1345" s="107">
        <f t="shared" si="558"/>
        <v>7.2706499999999989</v>
      </c>
    </row>
    <row r="1346" spans="1:38" ht="12.75">
      <c r="A1346" s="89">
        <v>42</v>
      </c>
      <c r="B1346" s="89">
        <v>83</v>
      </c>
      <c r="C1346" s="96">
        <v>0.29499999999999998</v>
      </c>
      <c r="D1346" s="96">
        <v>0.31</v>
      </c>
      <c r="E1346" s="97">
        <v>3.15</v>
      </c>
      <c r="F1346" s="102">
        <f t="shared" si="566"/>
        <v>0.2263868481715714</v>
      </c>
      <c r="G1346" s="89">
        <v>17.75</v>
      </c>
      <c r="H1346" s="103">
        <f t="shared" si="545"/>
        <v>30.333333333333332</v>
      </c>
      <c r="I1346" s="103">
        <f t="shared" si="546"/>
        <v>1.0687500000000001</v>
      </c>
      <c r="J1346" s="89" t="s">
        <v>78</v>
      </c>
      <c r="K1346" s="89">
        <v>4</v>
      </c>
      <c r="L1346" s="105">
        <f t="shared" si="570"/>
        <v>2.85</v>
      </c>
      <c r="M1346" s="89">
        <v>2.85</v>
      </c>
      <c r="X1346" s="106">
        <f t="shared" si="571"/>
        <v>8.0027999999999992E-3</v>
      </c>
      <c r="Y1346" s="106">
        <f t="shared" si="547"/>
        <v>7.1250000000000011E-3</v>
      </c>
      <c r="Z1346" s="106">
        <f t="shared" si="548"/>
        <v>0</v>
      </c>
      <c r="AA1346" s="106">
        <f t="shared" si="549"/>
        <v>0</v>
      </c>
      <c r="AB1346" s="106">
        <f t="shared" si="550"/>
        <v>0</v>
      </c>
      <c r="AC1346" s="106">
        <f t="shared" si="551"/>
        <v>0</v>
      </c>
      <c r="AD1346" s="106">
        <f t="shared" si="552"/>
        <v>0</v>
      </c>
      <c r="AE1346" s="106">
        <f t="shared" si="553"/>
        <v>0</v>
      </c>
      <c r="AF1346" s="172">
        <f t="shared" si="559"/>
        <v>7.1250000000000011E-3</v>
      </c>
      <c r="AG1346" s="106">
        <f t="shared" si="554"/>
        <v>0</v>
      </c>
      <c r="AH1346" s="106">
        <f t="shared" si="555"/>
        <v>0</v>
      </c>
      <c r="AI1346" s="106">
        <f t="shared" si="556"/>
        <v>0</v>
      </c>
      <c r="AJ1346" s="106">
        <f t="shared" si="557"/>
        <v>0</v>
      </c>
      <c r="AK1346" s="106">
        <f t="shared" si="572"/>
        <v>7.1250000000000011E-3</v>
      </c>
      <c r="AL1346" s="107">
        <f t="shared" si="558"/>
        <v>6.8613749999999998</v>
      </c>
    </row>
    <row r="1347" spans="1:38" ht="12.75">
      <c r="A1347" s="89">
        <v>42</v>
      </c>
      <c r="B1347" s="89">
        <v>83</v>
      </c>
      <c r="C1347" s="96">
        <v>0.29499999999999998</v>
      </c>
      <c r="D1347" s="96">
        <v>0.31</v>
      </c>
      <c r="E1347" s="97">
        <v>3.15</v>
      </c>
      <c r="F1347" s="102">
        <f t="shared" si="566"/>
        <v>0.2263868481715714</v>
      </c>
      <c r="G1347" s="89">
        <v>17.75</v>
      </c>
      <c r="H1347" s="103">
        <f t="shared" ref="H1347:H1410" si="573">SUM(G1347,loadTime)/60*costMilling</f>
        <v>30.333333333333332</v>
      </c>
      <c r="I1347" s="103">
        <f t="shared" ref="I1347:I1410" si="574">AF1347*KDCost</f>
        <v>0.80325000000000002</v>
      </c>
      <c r="J1347" s="89" t="s">
        <v>79</v>
      </c>
      <c r="K1347" s="89">
        <v>4</v>
      </c>
      <c r="L1347" s="97">
        <v>3.15</v>
      </c>
      <c r="X1347" s="106">
        <f>L1347*VLOOKUP(J1347,dimension,2,FALSE)*VLOOKUP(J1347,dimension,3,FALSE)*K1347</f>
        <v>6.7032000000000003E-3</v>
      </c>
      <c r="Y1347" s="106">
        <f t="shared" ref="Y1347:Y1410" si="575">M1347*VLOOKUP($J1347,dimension,4,FALSE)*VLOOKUP($J1347,dimension,5,FALSE)</f>
        <v>0</v>
      </c>
      <c r="Z1347" s="106">
        <f t="shared" ref="Z1347:Z1410" si="576">N1347*VLOOKUP($J1347,dimension,4,FALSE)*VLOOKUP($J1347,dimension,5,FALSE)</f>
        <v>0</v>
      </c>
      <c r="AA1347" s="106">
        <f t="shared" ref="AA1347:AA1410" si="577">O1347*VLOOKUP($J1347,dimension,4,FALSE)*VLOOKUP($J1347,dimension,5,FALSE)</f>
        <v>0</v>
      </c>
      <c r="AB1347" s="106">
        <f t="shared" ref="AB1347:AB1410" si="578">P1347*VLOOKUP($J1347,dimension,4,FALSE)*VLOOKUP($J1347,dimension,5,FALSE)</f>
        <v>0</v>
      </c>
      <c r="AC1347" s="106">
        <f t="shared" ref="AC1347:AC1410" si="579">U1347*VLOOKUP($J1347,dimension,4,FALSE)*VLOOKUP($J1347,dimension,5,FALSE)</f>
        <v>0</v>
      </c>
      <c r="AD1347" s="106">
        <f t="shared" ref="AD1347:AD1410" si="580">V1347*VLOOKUP($J1347,dimension,4,FALSE)*VLOOKUP($J1347,dimension,5,FALSE)</f>
        <v>0</v>
      </c>
      <c r="AE1347" s="106">
        <f t="shared" ref="AE1347:AE1410" si="581">IF(J1347="Fillets",K1347*VLOOKUP(J1347,dimension,4,FALSE)*VLOOKUP(J1347,dimension,5,FALSE),0)*L1347</f>
        <v>5.3550000000000004E-3</v>
      </c>
      <c r="AF1347" s="172">
        <f t="shared" si="559"/>
        <v>5.3550000000000004E-3</v>
      </c>
      <c r="AG1347" s="106">
        <f t="shared" ref="AG1347:AG1410" si="582">Q1347*VLOOKUP($J1347,dimension,4,FALSE)*VLOOKUP($J1347,dimension,5,FALSE)</f>
        <v>0</v>
      </c>
      <c r="AH1347" s="106">
        <f t="shared" ref="AH1347:AH1410" si="583">R1347*VLOOKUP($J1347,dimension,4,FALSE)*VLOOKUP($J1347,dimension,5,FALSE)</f>
        <v>0</v>
      </c>
      <c r="AI1347" s="106">
        <f t="shared" ref="AI1347:AI1410" si="584">S1347*VLOOKUP($J1347,dimension,4,FALSE)*VLOOKUP($J1347,dimension,5,FALSE)</f>
        <v>0</v>
      </c>
      <c r="AJ1347" s="106">
        <f t="shared" ref="AJ1347:AJ1410" si="585">T1347*VLOOKUP($J1347,dimension,4,FALSE)*VLOOKUP($J1347,dimension,5,FALSE)</f>
        <v>0</v>
      </c>
      <c r="AK1347" s="106">
        <f>L1347*VLOOKUP(J1347,dimension,4,FALSE)*VLOOKUP(J1347,dimension,5,FALSE)*K1347</f>
        <v>5.3550000000000004E-3</v>
      </c>
      <c r="AL1347" s="107">
        <f t="shared" ref="AL1347:AL1410" si="586">IF(J1347="Fillets",AK1347*priceFillets,IF(J1347="4 x 1",(M1347*priceSelect)+(N1347*priceSelect)+(O1347*priceStandard)+(P1347*priceHigh)+(U1347*priceShortClear)+(V1347*priceLongClear),IF(J1347="3 x 1",(M1347*priceSelect3)+(N1347*priceSelect3)+(O1347*priceStandard3)+(P1347*priceHigh3)+(U1347*priceShortClear3)+(V1347*priceLongClear3),IF(J1347="2 x 2",(M1347*priceSelect2)+(N1347*priceSelect2)+(O1347*priceStandard2)+(P1347*priceHigh2)+(U1347*priceShortClear2)+(V1347*priceLongClear2),IF(J1347="2 x 2",(M1347*priceSelect2)+(N1347*priceSelect2)+(O1347*priceStandard2)+(P1347*priceHigh2)+(U1347*priceShortClear2)+(V1347*priceLongClear2),(M1347*priceSelect6)+(N1347*priceSelect6)+(O1347*priceStandard6)+(P1347*priceHigh6)+(U1347*priceShortClear6)+(V1347*priceLongClear6))))))</f>
        <v>4.578525</v>
      </c>
    </row>
    <row r="1348" spans="1:38" ht="12.75">
      <c r="A1348" s="89">
        <v>43</v>
      </c>
      <c r="B1348" s="89">
        <v>84</v>
      </c>
      <c r="C1348" s="96">
        <v>0.39500000000000002</v>
      </c>
      <c r="D1348" s="96">
        <v>0.43</v>
      </c>
      <c r="E1348" s="97">
        <v>3.05</v>
      </c>
      <c r="F1348" s="102">
        <f t="shared" si="566"/>
        <v>0.4076032390338209</v>
      </c>
      <c r="G1348" s="89">
        <v>28.25</v>
      </c>
      <c r="H1348" s="103">
        <f t="shared" si="573"/>
        <v>44.333333333333336</v>
      </c>
      <c r="I1348" s="103">
        <f t="shared" si="574"/>
        <v>1.0725000000000002</v>
      </c>
      <c r="J1348" s="89" t="s">
        <v>74</v>
      </c>
      <c r="K1348" s="89">
        <v>1</v>
      </c>
      <c r="L1348" s="105">
        <f t="shared" ref="L1348:L1369" si="587">SUM(M1348:V1348)</f>
        <v>3.0500000000000003</v>
      </c>
      <c r="M1348" s="89">
        <v>2.2000000000000002</v>
      </c>
      <c r="Q1348" s="89">
        <v>0.19</v>
      </c>
      <c r="V1348" s="89">
        <v>0.66</v>
      </c>
      <c r="X1348" s="106">
        <f t="shared" ref="X1348:X1369" si="588">L1348*VLOOKUP(J1348,dimension,2,FALSE)*VLOOKUP(J1348,dimension,3,FALSE)</f>
        <v>9.3940000000000013E-3</v>
      </c>
      <c r="Y1348" s="106">
        <f t="shared" si="575"/>
        <v>5.5000000000000014E-3</v>
      </c>
      <c r="Z1348" s="106">
        <f t="shared" si="576"/>
        <v>0</v>
      </c>
      <c r="AA1348" s="106">
        <f t="shared" si="577"/>
        <v>0</v>
      </c>
      <c r="AB1348" s="106">
        <f t="shared" si="578"/>
        <v>0</v>
      </c>
      <c r="AC1348" s="106">
        <f t="shared" si="579"/>
        <v>0</v>
      </c>
      <c r="AD1348" s="106">
        <f t="shared" si="580"/>
        <v>1.6500000000000002E-3</v>
      </c>
      <c r="AE1348" s="106">
        <f t="shared" si="581"/>
        <v>0</v>
      </c>
      <c r="AF1348" s="172">
        <f t="shared" ref="AF1348:AF1411" si="589">SUM(Y1348:AE1348)</f>
        <v>7.1500000000000018E-3</v>
      </c>
      <c r="AG1348" s="106">
        <f t="shared" si="582"/>
        <v>4.7500000000000011E-4</v>
      </c>
      <c r="AH1348" s="106">
        <f t="shared" si="583"/>
        <v>0</v>
      </c>
      <c r="AI1348" s="106">
        <f t="shared" si="584"/>
        <v>0</v>
      </c>
      <c r="AJ1348" s="106">
        <f t="shared" si="585"/>
        <v>0</v>
      </c>
      <c r="AK1348" s="106">
        <f t="shared" ref="AK1348:AK1369" si="590">L1348*VLOOKUP(J1348,dimension,4,FALSE)*VLOOKUP(J1348,dimension,5,FALSE)</f>
        <v>7.6250000000000016E-3</v>
      </c>
      <c r="AL1348" s="107">
        <f t="shared" si="586"/>
        <v>6.5290499999999998</v>
      </c>
    </row>
    <row r="1349" spans="1:38" ht="12.75">
      <c r="A1349" s="89">
        <v>43</v>
      </c>
      <c r="B1349" s="89">
        <v>84</v>
      </c>
      <c r="C1349" s="96">
        <v>0.39500000000000002</v>
      </c>
      <c r="D1349" s="96">
        <v>0.43</v>
      </c>
      <c r="E1349" s="97">
        <v>3.05</v>
      </c>
      <c r="F1349" s="102">
        <f t="shared" si="566"/>
        <v>0.4076032390338209</v>
      </c>
      <c r="G1349" s="89">
        <v>28.25</v>
      </c>
      <c r="H1349" s="103">
        <f t="shared" si="573"/>
        <v>44.333333333333336</v>
      </c>
      <c r="I1349" s="103">
        <f t="shared" si="574"/>
        <v>1.1362500000000002</v>
      </c>
      <c r="J1349" s="89" t="s">
        <v>74</v>
      </c>
      <c r="K1349" s="89">
        <v>2</v>
      </c>
      <c r="L1349" s="105">
        <f t="shared" si="587"/>
        <v>3.05</v>
      </c>
      <c r="M1349" s="89">
        <v>2.71</v>
      </c>
      <c r="Q1349" s="89">
        <v>0.02</v>
      </c>
      <c r="U1349" s="89">
        <v>0.32</v>
      </c>
      <c r="X1349" s="106">
        <f t="shared" si="588"/>
        <v>9.3940000000000013E-3</v>
      </c>
      <c r="Y1349" s="106">
        <f t="shared" si="575"/>
        <v>6.7750000000000006E-3</v>
      </c>
      <c r="Z1349" s="106">
        <f t="shared" si="576"/>
        <v>0</v>
      </c>
      <c r="AA1349" s="106">
        <f t="shared" si="577"/>
        <v>0</v>
      </c>
      <c r="AB1349" s="106">
        <f t="shared" si="578"/>
        <v>0</v>
      </c>
      <c r="AC1349" s="106">
        <f t="shared" si="579"/>
        <v>8.0000000000000004E-4</v>
      </c>
      <c r="AD1349" s="106">
        <f t="shared" si="580"/>
        <v>0</v>
      </c>
      <c r="AE1349" s="106">
        <f t="shared" si="581"/>
        <v>0</v>
      </c>
      <c r="AF1349" s="172">
        <f t="shared" si="589"/>
        <v>7.575000000000001E-3</v>
      </c>
      <c r="AG1349" s="106">
        <f t="shared" si="582"/>
        <v>5.0000000000000002E-5</v>
      </c>
      <c r="AH1349" s="106">
        <f t="shared" si="583"/>
        <v>0</v>
      </c>
      <c r="AI1349" s="106">
        <f t="shared" si="584"/>
        <v>0</v>
      </c>
      <c r="AJ1349" s="106">
        <f t="shared" si="585"/>
        <v>0</v>
      </c>
      <c r="AK1349" s="106">
        <f t="shared" si="590"/>
        <v>7.6249999999999998E-3</v>
      </c>
      <c r="AL1349" s="107">
        <f t="shared" si="586"/>
        <v>7.0643249999999993</v>
      </c>
    </row>
    <row r="1350" spans="1:38" ht="12.75">
      <c r="A1350" s="89">
        <v>43</v>
      </c>
      <c r="B1350" s="89">
        <v>84</v>
      </c>
      <c r="C1350" s="96">
        <v>0.39500000000000002</v>
      </c>
      <c r="D1350" s="96">
        <v>0.43</v>
      </c>
      <c r="E1350" s="97">
        <v>3.05</v>
      </c>
      <c r="F1350" s="102">
        <f t="shared" si="566"/>
        <v>0.4076032390338209</v>
      </c>
      <c r="G1350" s="89">
        <v>28.25</v>
      </c>
      <c r="H1350" s="103">
        <f t="shared" si="573"/>
        <v>44.333333333333336</v>
      </c>
      <c r="I1350" s="103">
        <f t="shared" si="574"/>
        <v>1.13625</v>
      </c>
      <c r="J1350" s="89" t="s">
        <v>74</v>
      </c>
      <c r="K1350" s="89">
        <v>3</v>
      </c>
      <c r="L1350" s="105">
        <f t="shared" si="587"/>
        <v>3.0500000000000003</v>
      </c>
      <c r="M1350" s="89">
        <v>2.4300000000000002</v>
      </c>
      <c r="Q1350" s="89">
        <v>0.02</v>
      </c>
      <c r="V1350" s="89">
        <v>0.6</v>
      </c>
      <c r="X1350" s="106">
        <f t="shared" si="588"/>
        <v>9.3940000000000013E-3</v>
      </c>
      <c r="Y1350" s="106">
        <f t="shared" si="575"/>
        <v>6.0750000000000005E-3</v>
      </c>
      <c r="Z1350" s="106">
        <f t="shared" si="576"/>
        <v>0</v>
      </c>
      <c r="AA1350" s="106">
        <f t="shared" si="577"/>
        <v>0</v>
      </c>
      <c r="AB1350" s="106">
        <f t="shared" si="578"/>
        <v>0</v>
      </c>
      <c r="AC1350" s="106">
        <f t="shared" si="579"/>
        <v>0</v>
      </c>
      <c r="AD1350" s="106">
        <f t="shared" si="580"/>
        <v>1.5E-3</v>
      </c>
      <c r="AE1350" s="106">
        <f t="shared" si="581"/>
        <v>0</v>
      </c>
      <c r="AF1350" s="172">
        <f t="shared" si="589"/>
        <v>7.5750000000000001E-3</v>
      </c>
      <c r="AG1350" s="106">
        <f t="shared" si="582"/>
        <v>5.0000000000000002E-5</v>
      </c>
      <c r="AH1350" s="106">
        <f t="shared" si="583"/>
        <v>0</v>
      </c>
      <c r="AI1350" s="106">
        <f t="shared" si="584"/>
        <v>0</v>
      </c>
      <c r="AJ1350" s="106">
        <f t="shared" si="585"/>
        <v>0</v>
      </c>
      <c r="AK1350" s="106">
        <f t="shared" si="590"/>
        <v>7.6250000000000016E-3</v>
      </c>
      <c r="AL1350" s="107">
        <f t="shared" si="586"/>
        <v>6.9707249999999998</v>
      </c>
    </row>
    <row r="1351" spans="1:38" ht="12.75">
      <c r="A1351" s="89">
        <v>43</v>
      </c>
      <c r="B1351" s="89">
        <v>84</v>
      </c>
      <c r="C1351" s="96">
        <v>0.39500000000000002</v>
      </c>
      <c r="D1351" s="96">
        <v>0.43</v>
      </c>
      <c r="E1351" s="97">
        <v>3.05</v>
      </c>
      <c r="F1351" s="102">
        <f t="shared" si="566"/>
        <v>0.4076032390338209</v>
      </c>
      <c r="G1351" s="89">
        <v>28.25</v>
      </c>
      <c r="H1351" s="103">
        <f t="shared" si="573"/>
        <v>44.333333333333336</v>
      </c>
      <c r="I1351" s="103">
        <f t="shared" si="574"/>
        <v>1.1325000000000003</v>
      </c>
      <c r="J1351" s="89" t="s">
        <v>74</v>
      </c>
      <c r="K1351" s="89">
        <v>4</v>
      </c>
      <c r="L1351" s="105">
        <f t="shared" si="587"/>
        <v>3.05</v>
      </c>
      <c r="M1351" s="89">
        <v>2.69</v>
      </c>
      <c r="Q1351" s="89">
        <v>0.03</v>
      </c>
      <c r="U1351" s="89">
        <v>0.33</v>
      </c>
      <c r="X1351" s="106">
        <f t="shared" si="588"/>
        <v>9.3940000000000013E-3</v>
      </c>
      <c r="Y1351" s="106">
        <f t="shared" si="575"/>
        <v>6.7250000000000009E-3</v>
      </c>
      <c r="Z1351" s="106">
        <f t="shared" si="576"/>
        <v>0</v>
      </c>
      <c r="AA1351" s="106">
        <f t="shared" si="577"/>
        <v>0</v>
      </c>
      <c r="AB1351" s="106">
        <f t="shared" si="578"/>
        <v>0</v>
      </c>
      <c r="AC1351" s="106">
        <f t="shared" si="579"/>
        <v>8.250000000000001E-4</v>
      </c>
      <c r="AD1351" s="106">
        <f t="shared" si="580"/>
        <v>0</v>
      </c>
      <c r="AE1351" s="106">
        <f t="shared" si="581"/>
        <v>0</v>
      </c>
      <c r="AF1351" s="172">
        <f t="shared" si="589"/>
        <v>7.5500000000000012E-3</v>
      </c>
      <c r="AG1351" s="106">
        <f t="shared" si="582"/>
        <v>7.5000000000000007E-5</v>
      </c>
      <c r="AH1351" s="106">
        <f t="shared" si="583"/>
        <v>0</v>
      </c>
      <c r="AI1351" s="106">
        <f t="shared" si="584"/>
        <v>0</v>
      </c>
      <c r="AJ1351" s="106">
        <f t="shared" si="585"/>
        <v>0</v>
      </c>
      <c r="AK1351" s="106">
        <f t="shared" si="590"/>
        <v>7.6249999999999998E-3</v>
      </c>
      <c r="AL1351" s="107">
        <f t="shared" si="586"/>
        <v>7.0330499999999994</v>
      </c>
    </row>
    <row r="1352" spans="1:38" ht="12.75">
      <c r="A1352" s="89">
        <v>43</v>
      </c>
      <c r="B1352" s="89">
        <v>84</v>
      </c>
      <c r="C1352" s="96">
        <v>0.39500000000000002</v>
      </c>
      <c r="D1352" s="96">
        <v>0.43</v>
      </c>
      <c r="E1352" s="97">
        <v>3.05</v>
      </c>
      <c r="F1352" s="102">
        <f t="shared" si="566"/>
        <v>0.4076032390338209</v>
      </c>
      <c r="G1352" s="89">
        <v>28.25</v>
      </c>
      <c r="H1352" s="103">
        <f t="shared" si="573"/>
        <v>44.333333333333336</v>
      </c>
      <c r="I1352" s="103">
        <f t="shared" si="574"/>
        <v>1.0687500000000001</v>
      </c>
      <c r="J1352" s="89" t="s">
        <v>74</v>
      </c>
      <c r="K1352" s="89">
        <v>5</v>
      </c>
      <c r="L1352" s="105">
        <f t="shared" si="587"/>
        <v>3.0500000000000003</v>
      </c>
      <c r="M1352" s="89">
        <v>2.85</v>
      </c>
      <c r="R1352" s="89">
        <v>0.2</v>
      </c>
      <c r="X1352" s="106">
        <f t="shared" si="588"/>
        <v>9.3940000000000013E-3</v>
      </c>
      <c r="Y1352" s="106">
        <f t="shared" si="575"/>
        <v>7.1250000000000011E-3</v>
      </c>
      <c r="Z1352" s="106">
        <f t="shared" si="576"/>
        <v>0</v>
      </c>
      <c r="AA1352" s="106">
        <f t="shared" si="577"/>
        <v>0</v>
      </c>
      <c r="AB1352" s="106">
        <f t="shared" si="578"/>
        <v>0</v>
      </c>
      <c r="AC1352" s="106">
        <f t="shared" si="579"/>
        <v>0</v>
      </c>
      <c r="AD1352" s="106">
        <f t="shared" si="580"/>
        <v>0</v>
      </c>
      <c r="AE1352" s="106">
        <f t="shared" si="581"/>
        <v>0</v>
      </c>
      <c r="AF1352" s="172">
        <f t="shared" si="589"/>
        <v>7.1250000000000011E-3</v>
      </c>
      <c r="AG1352" s="106">
        <f t="shared" si="582"/>
        <v>0</v>
      </c>
      <c r="AH1352" s="106">
        <f t="shared" si="583"/>
        <v>5.0000000000000012E-4</v>
      </c>
      <c r="AI1352" s="106">
        <f t="shared" si="584"/>
        <v>0</v>
      </c>
      <c r="AJ1352" s="106">
        <f t="shared" si="585"/>
        <v>0</v>
      </c>
      <c r="AK1352" s="106">
        <f t="shared" si="590"/>
        <v>7.6250000000000016E-3</v>
      </c>
      <c r="AL1352" s="107">
        <f t="shared" si="586"/>
        <v>6.8613749999999998</v>
      </c>
    </row>
    <row r="1353" spans="1:38" ht="12.75">
      <c r="A1353" s="89">
        <v>43</v>
      </c>
      <c r="B1353" s="89">
        <v>84</v>
      </c>
      <c r="C1353" s="96">
        <v>0.39500000000000002</v>
      </c>
      <c r="D1353" s="96">
        <v>0.43</v>
      </c>
      <c r="E1353" s="97">
        <v>3.05</v>
      </c>
      <c r="F1353" s="102">
        <f t="shared" si="566"/>
        <v>0.4076032390338209</v>
      </c>
      <c r="G1353" s="89">
        <v>28.25</v>
      </c>
      <c r="H1353" s="103">
        <f t="shared" si="573"/>
        <v>44.333333333333336</v>
      </c>
      <c r="I1353" s="103">
        <f t="shared" si="574"/>
        <v>1.1062500000000002</v>
      </c>
      <c r="J1353" s="89" t="s">
        <v>74</v>
      </c>
      <c r="K1353" s="89">
        <v>6</v>
      </c>
      <c r="L1353" s="105">
        <f t="shared" si="587"/>
        <v>3.0500000000000003</v>
      </c>
      <c r="M1353" s="89">
        <v>2.95</v>
      </c>
      <c r="R1353" s="89">
        <v>0.1</v>
      </c>
      <c r="X1353" s="106">
        <f t="shared" si="588"/>
        <v>9.3940000000000013E-3</v>
      </c>
      <c r="Y1353" s="106">
        <f t="shared" si="575"/>
        <v>7.3750000000000013E-3</v>
      </c>
      <c r="Z1353" s="106">
        <f t="shared" si="576"/>
        <v>0</v>
      </c>
      <c r="AA1353" s="106">
        <f t="shared" si="577"/>
        <v>0</v>
      </c>
      <c r="AB1353" s="106">
        <f t="shared" si="578"/>
        <v>0</v>
      </c>
      <c r="AC1353" s="106">
        <f t="shared" si="579"/>
        <v>0</v>
      </c>
      <c r="AD1353" s="106">
        <f t="shared" si="580"/>
        <v>0</v>
      </c>
      <c r="AE1353" s="106">
        <f t="shared" si="581"/>
        <v>0</v>
      </c>
      <c r="AF1353" s="172">
        <f t="shared" si="589"/>
        <v>7.3750000000000013E-3</v>
      </c>
      <c r="AG1353" s="106">
        <f t="shared" si="582"/>
        <v>0</v>
      </c>
      <c r="AH1353" s="106">
        <f t="shared" si="583"/>
        <v>2.5000000000000006E-4</v>
      </c>
      <c r="AI1353" s="106">
        <f t="shared" si="584"/>
        <v>0</v>
      </c>
      <c r="AJ1353" s="106">
        <f t="shared" si="585"/>
        <v>0</v>
      </c>
      <c r="AK1353" s="106">
        <f t="shared" si="590"/>
        <v>7.6250000000000016E-3</v>
      </c>
      <c r="AL1353" s="107">
        <f t="shared" si="586"/>
        <v>7.102125</v>
      </c>
    </row>
    <row r="1354" spans="1:38" ht="12.75">
      <c r="A1354" s="89">
        <v>43</v>
      </c>
      <c r="B1354" s="89">
        <v>84</v>
      </c>
      <c r="C1354" s="96">
        <v>0.39500000000000002</v>
      </c>
      <c r="D1354" s="96">
        <v>0.43</v>
      </c>
      <c r="E1354" s="97">
        <v>3.05</v>
      </c>
      <c r="F1354" s="102">
        <f t="shared" si="566"/>
        <v>0.4076032390338209</v>
      </c>
      <c r="G1354" s="89">
        <v>28.25</v>
      </c>
      <c r="H1354" s="103">
        <f t="shared" si="573"/>
        <v>44.333333333333336</v>
      </c>
      <c r="I1354" s="103">
        <f t="shared" si="574"/>
        <v>1.715625</v>
      </c>
      <c r="J1354" s="89" t="s">
        <v>73</v>
      </c>
      <c r="K1354" s="89">
        <v>1</v>
      </c>
      <c r="L1354" s="105">
        <f t="shared" si="587"/>
        <v>3.05</v>
      </c>
      <c r="P1354" s="89">
        <v>3.05</v>
      </c>
      <c r="X1354" s="106">
        <f t="shared" si="588"/>
        <v>1.3834800000000001E-2</v>
      </c>
      <c r="Y1354" s="106">
        <f t="shared" si="575"/>
        <v>0</v>
      </c>
      <c r="Z1354" s="106">
        <f t="shared" si="576"/>
        <v>0</v>
      </c>
      <c r="AA1354" s="106">
        <f t="shared" si="577"/>
        <v>0</v>
      </c>
      <c r="AB1354" s="106">
        <f t="shared" si="578"/>
        <v>1.14375E-2</v>
      </c>
      <c r="AC1354" s="106">
        <f t="shared" si="579"/>
        <v>0</v>
      </c>
      <c r="AD1354" s="106">
        <f t="shared" si="580"/>
        <v>0</v>
      </c>
      <c r="AE1354" s="106">
        <f t="shared" si="581"/>
        <v>0</v>
      </c>
      <c r="AF1354" s="172">
        <f t="shared" si="589"/>
        <v>1.14375E-2</v>
      </c>
      <c r="AG1354" s="106">
        <f t="shared" si="582"/>
        <v>0</v>
      </c>
      <c r="AH1354" s="106">
        <f t="shared" si="583"/>
        <v>0</v>
      </c>
      <c r="AI1354" s="106">
        <f t="shared" si="584"/>
        <v>0</v>
      </c>
      <c r="AJ1354" s="106">
        <f t="shared" si="585"/>
        <v>0</v>
      </c>
      <c r="AK1354" s="106">
        <f t="shared" si="590"/>
        <v>1.14375E-2</v>
      </c>
      <c r="AL1354" s="107">
        <f t="shared" si="586"/>
        <v>9.3673124999999988</v>
      </c>
    </row>
    <row r="1355" spans="1:38" ht="12.75">
      <c r="A1355" s="89">
        <v>43</v>
      </c>
      <c r="B1355" s="89">
        <v>84</v>
      </c>
      <c r="C1355" s="96">
        <v>0.39500000000000002</v>
      </c>
      <c r="D1355" s="96">
        <v>0.43</v>
      </c>
      <c r="E1355" s="97">
        <v>3.05</v>
      </c>
      <c r="F1355" s="102">
        <f t="shared" si="566"/>
        <v>0.4076032390338209</v>
      </c>
      <c r="G1355" s="89">
        <v>28.25</v>
      </c>
      <c r="H1355" s="103">
        <f t="shared" si="573"/>
        <v>44.333333333333336</v>
      </c>
      <c r="I1355" s="103">
        <f t="shared" si="574"/>
        <v>1.715625</v>
      </c>
      <c r="J1355" s="89" t="s">
        <v>73</v>
      </c>
      <c r="K1355" s="89">
        <v>2</v>
      </c>
      <c r="L1355" s="105">
        <f t="shared" si="587"/>
        <v>3.05</v>
      </c>
      <c r="M1355" s="89">
        <v>3.05</v>
      </c>
      <c r="X1355" s="106">
        <f t="shared" si="588"/>
        <v>1.3834800000000001E-2</v>
      </c>
      <c r="Y1355" s="106">
        <f t="shared" si="575"/>
        <v>1.14375E-2</v>
      </c>
      <c r="Z1355" s="106">
        <f t="shared" si="576"/>
        <v>0</v>
      </c>
      <c r="AA1355" s="106">
        <f t="shared" si="577"/>
        <v>0</v>
      </c>
      <c r="AB1355" s="106">
        <f t="shared" si="578"/>
        <v>0</v>
      </c>
      <c r="AC1355" s="106">
        <f t="shared" si="579"/>
        <v>0</v>
      </c>
      <c r="AD1355" s="106">
        <f t="shared" si="580"/>
        <v>0</v>
      </c>
      <c r="AE1355" s="106">
        <f t="shared" si="581"/>
        <v>0</v>
      </c>
      <c r="AF1355" s="172">
        <f t="shared" si="589"/>
        <v>1.14375E-2</v>
      </c>
      <c r="AG1355" s="106">
        <f t="shared" si="582"/>
        <v>0</v>
      </c>
      <c r="AH1355" s="106">
        <f t="shared" si="583"/>
        <v>0</v>
      </c>
      <c r="AI1355" s="106">
        <f t="shared" si="584"/>
        <v>0</v>
      </c>
      <c r="AJ1355" s="106">
        <f t="shared" si="585"/>
        <v>0</v>
      </c>
      <c r="AK1355" s="106">
        <f t="shared" si="590"/>
        <v>1.14375E-2</v>
      </c>
      <c r="AL1355" s="107">
        <f t="shared" si="586"/>
        <v>11.151562499999999</v>
      </c>
    </row>
    <row r="1356" spans="1:38" ht="12.75">
      <c r="A1356" s="89">
        <v>43</v>
      </c>
      <c r="B1356" s="89">
        <v>84</v>
      </c>
      <c r="C1356" s="96">
        <v>0.39500000000000002</v>
      </c>
      <c r="D1356" s="96">
        <v>0.43</v>
      </c>
      <c r="E1356" s="97">
        <v>3.05</v>
      </c>
      <c r="F1356" s="102">
        <f t="shared" si="566"/>
        <v>0.4076032390338209</v>
      </c>
      <c r="G1356" s="89">
        <v>28.25</v>
      </c>
      <c r="H1356" s="103">
        <f t="shared" si="573"/>
        <v>44.333333333333336</v>
      </c>
      <c r="I1356" s="103">
        <f t="shared" si="574"/>
        <v>1.5693750000000002</v>
      </c>
      <c r="J1356" s="89" t="s">
        <v>73</v>
      </c>
      <c r="K1356" s="89">
        <v>3</v>
      </c>
      <c r="L1356" s="105">
        <f t="shared" si="587"/>
        <v>2.84</v>
      </c>
      <c r="M1356" s="89">
        <v>2.79</v>
      </c>
      <c r="R1356" s="89">
        <v>0.05</v>
      </c>
      <c r="X1356" s="106">
        <f t="shared" si="588"/>
        <v>1.288224E-2</v>
      </c>
      <c r="Y1356" s="106">
        <f t="shared" si="575"/>
        <v>1.0462500000000001E-2</v>
      </c>
      <c r="Z1356" s="106">
        <f t="shared" si="576"/>
        <v>0</v>
      </c>
      <c r="AA1356" s="106">
        <f t="shared" si="577"/>
        <v>0</v>
      </c>
      <c r="AB1356" s="106">
        <f t="shared" si="578"/>
        <v>0</v>
      </c>
      <c r="AC1356" s="106">
        <f t="shared" si="579"/>
        <v>0</v>
      </c>
      <c r="AD1356" s="106">
        <f t="shared" si="580"/>
        <v>0</v>
      </c>
      <c r="AE1356" s="106">
        <f t="shared" si="581"/>
        <v>0</v>
      </c>
      <c r="AF1356" s="172">
        <f t="shared" si="589"/>
        <v>1.0462500000000001E-2</v>
      </c>
      <c r="AG1356" s="106">
        <f t="shared" si="582"/>
        <v>0</v>
      </c>
      <c r="AH1356" s="106">
        <f t="shared" si="583"/>
        <v>1.8750000000000003E-4</v>
      </c>
      <c r="AI1356" s="106">
        <f t="shared" si="584"/>
        <v>0</v>
      </c>
      <c r="AJ1356" s="106">
        <f t="shared" si="585"/>
        <v>0</v>
      </c>
      <c r="AK1356" s="106">
        <f t="shared" si="590"/>
        <v>1.0649999999999998E-2</v>
      </c>
      <c r="AL1356" s="107">
        <f t="shared" si="586"/>
        <v>10.2009375</v>
      </c>
    </row>
    <row r="1357" spans="1:38" ht="12.75">
      <c r="A1357" s="89">
        <v>43</v>
      </c>
      <c r="B1357" s="89">
        <v>84</v>
      </c>
      <c r="C1357" s="96">
        <v>0.39500000000000002</v>
      </c>
      <c r="D1357" s="96">
        <v>0.43</v>
      </c>
      <c r="E1357" s="97">
        <v>3.05</v>
      </c>
      <c r="F1357" s="102">
        <f t="shared" si="566"/>
        <v>0.4076032390338209</v>
      </c>
      <c r="G1357" s="89">
        <v>28.25</v>
      </c>
      <c r="H1357" s="103">
        <f t="shared" si="573"/>
        <v>44.333333333333336</v>
      </c>
      <c r="I1357" s="103">
        <f t="shared" si="574"/>
        <v>1.6481250000000001</v>
      </c>
      <c r="J1357" s="89" t="s">
        <v>73</v>
      </c>
      <c r="K1357" s="89">
        <v>4</v>
      </c>
      <c r="L1357" s="105">
        <f t="shared" si="587"/>
        <v>3.0500000000000003</v>
      </c>
      <c r="O1357" s="89">
        <v>2.93</v>
      </c>
      <c r="R1357" s="89">
        <v>0.12</v>
      </c>
      <c r="X1357" s="106">
        <f t="shared" si="588"/>
        <v>1.3834800000000001E-2</v>
      </c>
      <c r="Y1357" s="106">
        <f t="shared" si="575"/>
        <v>0</v>
      </c>
      <c r="Z1357" s="106">
        <f t="shared" si="576"/>
        <v>0</v>
      </c>
      <c r="AA1357" s="106">
        <f t="shared" si="577"/>
        <v>1.0987500000000001E-2</v>
      </c>
      <c r="AB1357" s="106">
        <f t="shared" si="578"/>
        <v>0</v>
      </c>
      <c r="AC1357" s="106">
        <f t="shared" si="579"/>
        <v>0</v>
      </c>
      <c r="AD1357" s="106">
        <f t="shared" si="580"/>
        <v>0</v>
      </c>
      <c r="AE1357" s="106">
        <f t="shared" si="581"/>
        <v>0</v>
      </c>
      <c r="AF1357" s="172">
        <f t="shared" si="589"/>
        <v>1.0987500000000001E-2</v>
      </c>
      <c r="AG1357" s="106">
        <f t="shared" si="582"/>
        <v>0</v>
      </c>
      <c r="AH1357" s="106">
        <f t="shared" si="583"/>
        <v>4.4999999999999999E-4</v>
      </c>
      <c r="AI1357" s="106">
        <f t="shared" si="584"/>
        <v>0</v>
      </c>
      <c r="AJ1357" s="106">
        <f t="shared" si="585"/>
        <v>0</v>
      </c>
      <c r="AK1357" s="106">
        <f t="shared" si="590"/>
        <v>1.1437500000000001E-2</v>
      </c>
      <c r="AL1357" s="107">
        <f t="shared" si="586"/>
        <v>9.3943125000000016</v>
      </c>
    </row>
    <row r="1358" spans="1:38" ht="12.75">
      <c r="A1358" s="89">
        <v>43</v>
      </c>
      <c r="B1358" s="89">
        <v>84</v>
      </c>
      <c r="C1358" s="96">
        <v>0.39500000000000002</v>
      </c>
      <c r="D1358" s="96">
        <v>0.43</v>
      </c>
      <c r="E1358" s="97">
        <v>3.05</v>
      </c>
      <c r="F1358" s="102">
        <f t="shared" si="566"/>
        <v>0.4076032390338209</v>
      </c>
      <c r="G1358" s="89">
        <v>28.25</v>
      </c>
      <c r="H1358" s="103">
        <f t="shared" si="573"/>
        <v>44.333333333333336</v>
      </c>
      <c r="I1358" s="103">
        <f t="shared" si="574"/>
        <v>1.5749999999999997</v>
      </c>
      <c r="J1358" s="89" t="s">
        <v>73</v>
      </c>
      <c r="K1358" s="89">
        <v>5</v>
      </c>
      <c r="L1358" s="105">
        <f t="shared" si="587"/>
        <v>3.05</v>
      </c>
      <c r="M1358" s="89">
        <v>2.8</v>
      </c>
      <c r="R1358" s="89">
        <v>0.25</v>
      </c>
      <c r="X1358" s="106">
        <f t="shared" si="588"/>
        <v>1.3834800000000001E-2</v>
      </c>
      <c r="Y1358" s="106">
        <f t="shared" si="575"/>
        <v>1.0499999999999999E-2</v>
      </c>
      <c r="Z1358" s="106">
        <f t="shared" si="576"/>
        <v>0</v>
      </c>
      <c r="AA1358" s="106">
        <f t="shared" si="577"/>
        <v>0</v>
      </c>
      <c r="AB1358" s="106">
        <f t="shared" si="578"/>
        <v>0</v>
      </c>
      <c r="AC1358" s="106">
        <f t="shared" si="579"/>
        <v>0</v>
      </c>
      <c r="AD1358" s="106">
        <f t="shared" si="580"/>
        <v>0</v>
      </c>
      <c r="AE1358" s="106">
        <f t="shared" si="581"/>
        <v>0</v>
      </c>
      <c r="AF1358" s="172">
        <f t="shared" si="589"/>
        <v>1.0499999999999999E-2</v>
      </c>
      <c r="AG1358" s="106">
        <f t="shared" si="582"/>
        <v>0</v>
      </c>
      <c r="AH1358" s="106">
        <f t="shared" si="583"/>
        <v>9.3749999999999997E-4</v>
      </c>
      <c r="AI1358" s="106">
        <f t="shared" si="584"/>
        <v>0</v>
      </c>
      <c r="AJ1358" s="106">
        <f t="shared" si="585"/>
        <v>0</v>
      </c>
      <c r="AK1358" s="106">
        <f t="shared" si="590"/>
        <v>1.14375E-2</v>
      </c>
      <c r="AL1358" s="107">
        <f t="shared" si="586"/>
        <v>10.237499999999999</v>
      </c>
    </row>
    <row r="1359" spans="1:38" ht="12.75">
      <c r="A1359" s="89">
        <v>43</v>
      </c>
      <c r="B1359" s="89">
        <v>84</v>
      </c>
      <c r="C1359" s="96">
        <v>0.39500000000000002</v>
      </c>
      <c r="D1359" s="96">
        <v>0.43</v>
      </c>
      <c r="E1359" s="97">
        <v>3.05</v>
      </c>
      <c r="F1359" s="102">
        <f t="shared" si="566"/>
        <v>0.4076032390338209</v>
      </c>
      <c r="G1359" s="89">
        <v>28.25</v>
      </c>
      <c r="H1359" s="103">
        <f t="shared" si="573"/>
        <v>44.333333333333336</v>
      </c>
      <c r="I1359" s="103">
        <f t="shared" si="574"/>
        <v>1.715625</v>
      </c>
      <c r="J1359" s="89" t="s">
        <v>73</v>
      </c>
      <c r="K1359" s="89">
        <v>6</v>
      </c>
      <c r="L1359" s="105">
        <f t="shared" si="587"/>
        <v>3.05</v>
      </c>
      <c r="M1359" s="89">
        <v>3.05</v>
      </c>
      <c r="X1359" s="106">
        <f t="shared" si="588"/>
        <v>1.3834800000000001E-2</v>
      </c>
      <c r="Y1359" s="106">
        <f t="shared" si="575"/>
        <v>1.14375E-2</v>
      </c>
      <c r="Z1359" s="106">
        <f t="shared" si="576"/>
        <v>0</v>
      </c>
      <c r="AA1359" s="106">
        <f t="shared" si="577"/>
        <v>0</v>
      </c>
      <c r="AB1359" s="106">
        <f t="shared" si="578"/>
        <v>0</v>
      </c>
      <c r="AC1359" s="106">
        <f t="shared" si="579"/>
        <v>0</v>
      </c>
      <c r="AD1359" s="106">
        <f t="shared" si="580"/>
        <v>0</v>
      </c>
      <c r="AE1359" s="106">
        <f t="shared" si="581"/>
        <v>0</v>
      </c>
      <c r="AF1359" s="172">
        <f t="shared" si="589"/>
        <v>1.14375E-2</v>
      </c>
      <c r="AG1359" s="106">
        <f t="shared" si="582"/>
        <v>0</v>
      </c>
      <c r="AH1359" s="106">
        <f t="shared" si="583"/>
        <v>0</v>
      </c>
      <c r="AI1359" s="106">
        <f t="shared" si="584"/>
        <v>0</v>
      </c>
      <c r="AJ1359" s="106">
        <f t="shared" si="585"/>
        <v>0</v>
      </c>
      <c r="AK1359" s="106">
        <f t="shared" si="590"/>
        <v>1.14375E-2</v>
      </c>
      <c r="AL1359" s="107">
        <f t="shared" si="586"/>
        <v>11.151562499999999</v>
      </c>
    </row>
    <row r="1360" spans="1:38" ht="12.75">
      <c r="A1360" s="89">
        <v>43</v>
      </c>
      <c r="B1360" s="89">
        <v>84</v>
      </c>
      <c r="C1360" s="96">
        <v>0.39500000000000002</v>
      </c>
      <c r="D1360" s="96">
        <v>0.43</v>
      </c>
      <c r="E1360" s="97">
        <v>3.05</v>
      </c>
      <c r="F1360" s="102">
        <f t="shared" si="566"/>
        <v>0.4076032390338209</v>
      </c>
      <c r="G1360" s="89">
        <v>28.25</v>
      </c>
      <c r="H1360" s="103">
        <f t="shared" si="573"/>
        <v>44.333333333333336</v>
      </c>
      <c r="I1360" s="103">
        <f t="shared" si="574"/>
        <v>1.6649999999999998</v>
      </c>
      <c r="J1360" s="89" t="s">
        <v>73</v>
      </c>
      <c r="K1360" s="89">
        <v>7</v>
      </c>
      <c r="L1360" s="105">
        <f t="shared" si="587"/>
        <v>3.05</v>
      </c>
      <c r="P1360" s="89">
        <v>2.96</v>
      </c>
      <c r="R1360" s="89">
        <v>0.09</v>
      </c>
      <c r="X1360" s="106">
        <f t="shared" si="588"/>
        <v>1.3834800000000001E-2</v>
      </c>
      <c r="Y1360" s="106">
        <f t="shared" si="575"/>
        <v>0</v>
      </c>
      <c r="Z1360" s="106">
        <f t="shared" si="576"/>
        <v>0</v>
      </c>
      <c r="AA1360" s="106">
        <f t="shared" si="577"/>
        <v>0</v>
      </c>
      <c r="AB1360" s="106">
        <f t="shared" si="578"/>
        <v>1.1099999999999999E-2</v>
      </c>
      <c r="AC1360" s="106">
        <f t="shared" si="579"/>
        <v>0</v>
      </c>
      <c r="AD1360" s="106">
        <f t="shared" si="580"/>
        <v>0</v>
      </c>
      <c r="AE1360" s="106">
        <f t="shared" si="581"/>
        <v>0</v>
      </c>
      <c r="AF1360" s="172">
        <f t="shared" si="589"/>
        <v>1.1099999999999999E-2</v>
      </c>
      <c r="AG1360" s="106">
        <f t="shared" si="582"/>
        <v>0</v>
      </c>
      <c r="AH1360" s="106">
        <f t="shared" si="583"/>
        <v>3.3749999999999996E-4</v>
      </c>
      <c r="AI1360" s="106">
        <f t="shared" si="584"/>
        <v>0</v>
      </c>
      <c r="AJ1360" s="106">
        <f t="shared" si="585"/>
        <v>0</v>
      </c>
      <c r="AK1360" s="106">
        <f t="shared" si="590"/>
        <v>1.14375E-2</v>
      </c>
      <c r="AL1360" s="107">
        <f t="shared" si="586"/>
        <v>9.0908999999999995</v>
      </c>
    </row>
    <row r="1361" spans="1:38" ht="12.75">
      <c r="A1361" s="89">
        <v>43</v>
      </c>
      <c r="B1361" s="89">
        <v>84</v>
      </c>
      <c r="C1361" s="96">
        <v>0.39500000000000002</v>
      </c>
      <c r="D1361" s="96">
        <v>0.43</v>
      </c>
      <c r="E1361" s="97">
        <v>3.05</v>
      </c>
      <c r="F1361" s="102">
        <f t="shared" si="566"/>
        <v>0.4076032390338209</v>
      </c>
      <c r="G1361" s="89">
        <v>28.25</v>
      </c>
      <c r="H1361" s="103">
        <f t="shared" si="573"/>
        <v>44.333333333333336</v>
      </c>
      <c r="I1361" s="103">
        <f t="shared" si="574"/>
        <v>1.535625</v>
      </c>
      <c r="J1361" s="89" t="s">
        <v>73</v>
      </c>
      <c r="K1361" s="89">
        <v>8</v>
      </c>
      <c r="L1361" s="105">
        <f t="shared" si="587"/>
        <v>3.05</v>
      </c>
      <c r="M1361" s="89">
        <v>2.73</v>
      </c>
      <c r="R1361" s="89">
        <v>0.32</v>
      </c>
      <c r="X1361" s="106">
        <f t="shared" si="588"/>
        <v>1.3834800000000001E-2</v>
      </c>
      <c r="Y1361" s="106">
        <f t="shared" si="575"/>
        <v>1.02375E-2</v>
      </c>
      <c r="Z1361" s="106">
        <f t="shared" si="576"/>
        <v>0</v>
      </c>
      <c r="AA1361" s="106">
        <f t="shared" si="577"/>
        <v>0</v>
      </c>
      <c r="AB1361" s="106">
        <f t="shared" si="578"/>
        <v>0</v>
      </c>
      <c r="AC1361" s="106">
        <f t="shared" si="579"/>
        <v>0</v>
      </c>
      <c r="AD1361" s="106">
        <f t="shared" si="580"/>
        <v>0</v>
      </c>
      <c r="AE1361" s="106">
        <f t="shared" si="581"/>
        <v>0</v>
      </c>
      <c r="AF1361" s="172">
        <f t="shared" si="589"/>
        <v>1.02375E-2</v>
      </c>
      <c r="AG1361" s="106">
        <f t="shared" si="582"/>
        <v>0</v>
      </c>
      <c r="AH1361" s="106">
        <f t="shared" si="583"/>
        <v>1.1999999999999999E-3</v>
      </c>
      <c r="AI1361" s="106">
        <f t="shared" si="584"/>
        <v>0</v>
      </c>
      <c r="AJ1361" s="106">
        <f t="shared" si="585"/>
        <v>0</v>
      </c>
      <c r="AK1361" s="106">
        <f t="shared" si="590"/>
        <v>1.14375E-2</v>
      </c>
      <c r="AL1361" s="107">
        <f t="shared" si="586"/>
        <v>9.9815625000000008</v>
      </c>
    </row>
    <row r="1362" spans="1:38" ht="12.75">
      <c r="A1362" s="89">
        <v>43</v>
      </c>
      <c r="B1362" s="89">
        <v>84</v>
      </c>
      <c r="C1362" s="96">
        <v>0.39500000000000002</v>
      </c>
      <c r="D1362" s="96">
        <v>0.43</v>
      </c>
      <c r="E1362" s="97">
        <v>3.05</v>
      </c>
      <c r="F1362" s="102">
        <f t="shared" si="566"/>
        <v>0.4076032390338209</v>
      </c>
      <c r="G1362" s="89">
        <v>28.25</v>
      </c>
      <c r="H1362" s="103">
        <f t="shared" si="573"/>
        <v>44.333333333333336</v>
      </c>
      <c r="I1362" s="103">
        <f t="shared" si="574"/>
        <v>1.715625</v>
      </c>
      <c r="J1362" s="89" t="s">
        <v>73</v>
      </c>
      <c r="K1362" s="89">
        <v>9</v>
      </c>
      <c r="L1362" s="105">
        <f t="shared" si="587"/>
        <v>3.05</v>
      </c>
      <c r="M1362" s="89">
        <v>3.05</v>
      </c>
      <c r="X1362" s="106">
        <f t="shared" si="588"/>
        <v>1.3834800000000001E-2</v>
      </c>
      <c r="Y1362" s="106">
        <f t="shared" si="575"/>
        <v>1.14375E-2</v>
      </c>
      <c r="Z1362" s="106">
        <f t="shared" si="576"/>
        <v>0</v>
      </c>
      <c r="AA1362" s="106">
        <f t="shared" si="577"/>
        <v>0</v>
      </c>
      <c r="AB1362" s="106">
        <f t="shared" si="578"/>
        <v>0</v>
      </c>
      <c r="AC1362" s="106">
        <f t="shared" si="579"/>
        <v>0</v>
      </c>
      <c r="AD1362" s="106">
        <f t="shared" si="580"/>
        <v>0</v>
      </c>
      <c r="AE1362" s="106">
        <f t="shared" si="581"/>
        <v>0</v>
      </c>
      <c r="AF1362" s="172">
        <f t="shared" si="589"/>
        <v>1.14375E-2</v>
      </c>
      <c r="AG1362" s="106">
        <f t="shared" si="582"/>
        <v>0</v>
      </c>
      <c r="AH1362" s="106">
        <f t="shared" si="583"/>
        <v>0</v>
      </c>
      <c r="AI1362" s="106">
        <f t="shared" si="584"/>
        <v>0</v>
      </c>
      <c r="AJ1362" s="106">
        <f t="shared" si="585"/>
        <v>0</v>
      </c>
      <c r="AK1362" s="106">
        <f t="shared" si="590"/>
        <v>1.14375E-2</v>
      </c>
      <c r="AL1362" s="107">
        <f t="shared" si="586"/>
        <v>11.151562499999999</v>
      </c>
    </row>
    <row r="1363" spans="1:38" ht="12.75">
      <c r="A1363" s="89">
        <v>43</v>
      </c>
      <c r="B1363" s="89">
        <v>84</v>
      </c>
      <c r="C1363" s="96">
        <v>0.39500000000000002</v>
      </c>
      <c r="D1363" s="96">
        <v>0.43</v>
      </c>
      <c r="E1363" s="97">
        <v>3.05</v>
      </c>
      <c r="F1363" s="102">
        <f t="shared" si="566"/>
        <v>0.4076032390338209</v>
      </c>
      <c r="G1363" s="89">
        <v>28.25</v>
      </c>
      <c r="H1363" s="103">
        <f t="shared" si="573"/>
        <v>44.333333333333336</v>
      </c>
      <c r="I1363" s="103">
        <f t="shared" si="574"/>
        <v>1.6256250000000003</v>
      </c>
      <c r="J1363" s="89" t="s">
        <v>73</v>
      </c>
      <c r="K1363" s="89">
        <v>10</v>
      </c>
      <c r="L1363" s="105">
        <f t="shared" si="587"/>
        <v>3.0500000000000003</v>
      </c>
      <c r="M1363" s="89">
        <v>2.89</v>
      </c>
      <c r="R1363" s="89">
        <v>0.16</v>
      </c>
      <c r="X1363" s="106">
        <f t="shared" si="588"/>
        <v>1.3834800000000001E-2</v>
      </c>
      <c r="Y1363" s="106">
        <f t="shared" si="575"/>
        <v>1.0837500000000002E-2</v>
      </c>
      <c r="Z1363" s="106">
        <f t="shared" si="576"/>
        <v>0</v>
      </c>
      <c r="AA1363" s="106">
        <f t="shared" si="577"/>
        <v>0</v>
      </c>
      <c r="AB1363" s="106">
        <f t="shared" si="578"/>
        <v>0</v>
      </c>
      <c r="AC1363" s="106">
        <f t="shared" si="579"/>
        <v>0</v>
      </c>
      <c r="AD1363" s="106">
        <f t="shared" si="580"/>
        <v>0</v>
      </c>
      <c r="AE1363" s="106">
        <f t="shared" si="581"/>
        <v>0</v>
      </c>
      <c r="AF1363" s="172">
        <f t="shared" si="589"/>
        <v>1.0837500000000002E-2</v>
      </c>
      <c r="AG1363" s="106">
        <f t="shared" si="582"/>
        <v>0</v>
      </c>
      <c r="AH1363" s="106">
        <f t="shared" si="583"/>
        <v>5.9999999999999995E-4</v>
      </c>
      <c r="AI1363" s="106">
        <f t="shared" si="584"/>
        <v>0</v>
      </c>
      <c r="AJ1363" s="106">
        <f t="shared" si="585"/>
        <v>0</v>
      </c>
      <c r="AK1363" s="106">
        <f t="shared" si="590"/>
        <v>1.1437500000000001E-2</v>
      </c>
      <c r="AL1363" s="107">
        <f t="shared" si="586"/>
        <v>10.5665625</v>
      </c>
    </row>
    <row r="1364" spans="1:38" ht="12.75">
      <c r="A1364" s="89">
        <v>43</v>
      </c>
      <c r="B1364" s="89">
        <v>84</v>
      </c>
      <c r="C1364" s="96">
        <v>0.39500000000000002</v>
      </c>
      <c r="D1364" s="96">
        <v>0.43</v>
      </c>
      <c r="E1364" s="97">
        <v>3.05</v>
      </c>
      <c r="F1364" s="102">
        <f t="shared" si="566"/>
        <v>0.4076032390338209</v>
      </c>
      <c r="G1364" s="89">
        <v>28.25</v>
      </c>
      <c r="H1364" s="103">
        <f t="shared" si="573"/>
        <v>44.333333333333336</v>
      </c>
      <c r="I1364" s="103">
        <f t="shared" si="574"/>
        <v>1.6481250000000001</v>
      </c>
      <c r="J1364" s="89" t="s">
        <v>73</v>
      </c>
      <c r="K1364" s="89">
        <v>11</v>
      </c>
      <c r="L1364" s="105">
        <f t="shared" si="587"/>
        <v>3.0500000000000003</v>
      </c>
      <c r="O1364" s="89">
        <v>2.93</v>
      </c>
      <c r="R1364" s="89">
        <v>0.12</v>
      </c>
      <c r="X1364" s="106">
        <f t="shared" si="588"/>
        <v>1.3834800000000001E-2</v>
      </c>
      <c r="Y1364" s="106">
        <f t="shared" si="575"/>
        <v>0</v>
      </c>
      <c r="Z1364" s="106">
        <f t="shared" si="576"/>
        <v>0</v>
      </c>
      <c r="AA1364" s="106">
        <f t="shared" si="577"/>
        <v>1.0987500000000001E-2</v>
      </c>
      <c r="AB1364" s="106">
        <f t="shared" si="578"/>
        <v>0</v>
      </c>
      <c r="AC1364" s="106">
        <f t="shared" si="579"/>
        <v>0</v>
      </c>
      <c r="AD1364" s="106">
        <f t="shared" si="580"/>
        <v>0</v>
      </c>
      <c r="AE1364" s="106">
        <f t="shared" si="581"/>
        <v>0</v>
      </c>
      <c r="AF1364" s="172">
        <f t="shared" si="589"/>
        <v>1.0987500000000001E-2</v>
      </c>
      <c r="AG1364" s="106">
        <f t="shared" si="582"/>
        <v>0</v>
      </c>
      <c r="AH1364" s="106">
        <f t="shared" si="583"/>
        <v>4.4999999999999999E-4</v>
      </c>
      <c r="AI1364" s="106">
        <f t="shared" si="584"/>
        <v>0</v>
      </c>
      <c r="AJ1364" s="106">
        <f t="shared" si="585"/>
        <v>0</v>
      </c>
      <c r="AK1364" s="106">
        <f t="shared" si="590"/>
        <v>1.1437500000000001E-2</v>
      </c>
      <c r="AL1364" s="107">
        <f t="shared" si="586"/>
        <v>9.3943125000000016</v>
      </c>
    </row>
    <row r="1365" spans="1:38" ht="12.75">
      <c r="A1365" s="89">
        <v>43</v>
      </c>
      <c r="B1365" s="89">
        <v>84</v>
      </c>
      <c r="C1365" s="96">
        <v>0.39500000000000002</v>
      </c>
      <c r="D1365" s="96">
        <v>0.43</v>
      </c>
      <c r="E1365" s="97">
        <v>3.05</v>
      </c>
      <c r="F1365" s="102">
        <f t="shared" si="566"/>
        <v>0.4076032390338209</v>
      </c>
      <c r="G1365" s="89">
        <v>28.25</v>
      </c>
      <c r="H1365" s="103">
        <f t="shared" si="573"/>
        <v>44.333333333333336</v>
      </c>
      <c r="I1365" s="103">
        <f t="shared" si="574"/>
        <v>1.6649999999999998</v>
      </c>
      <c r="J1365" s="89" t="s">
        <v>73</v>
      </c>
      <c r="K1365" s="89">
        <v>12</v>
      </c>
      <c r="L1365" s="105">
        <f t="shared" si="587"/>
        <v>3.05</v>
      </c>
      <c r="P1365" s="89">
        <v>2.96</v>
      </c>
      <c r="R1365" s="89">
        <v>0.09</v>
      </c>
      <c r="X1365" s="106">
        <f t="shared" si="588"/>
        <v>1.3834800000000001E-2</v>
      </c>
      <c r="Y1365" s="106">
        <f t="shared" si="575"/>
        <v>0</v>
      </c>
      <c r="Z1365" s="106">
        <f t="shared" si="576"/>
        <v>0</v>
      </c>
      <c r="AA1365" s="106">
        <f t="shared" si="577"/>
        <v>0</v>
      </c>
      <c r="AB1365" s="106">
        <f t="shared" si="578"/>
        <v>1.1099999999999999E-2</v>
      </c>
      <c r="AC1365" s="106">
        <f t="shared" si="579"/>
        <v>0</v>
      </c>
      <c r="AD1365" s="106">
        <f t="shared" si="580"/>
        <v>0</v>
      </c>
      <c r="AE1365" s="106">
        <f t="shared" si="581"/>
        <v>0</v>
      </c>
      <c r="AF1365" s="172">
        <f t="shared" si="589"/>
        <v>1.1099999999999999E-2</v>
      </c>
      <c r="AG1365" s="106">
        <f t="shared" si="582"/>
        <v>0</v>
      </c>
      <c r="AH1365" s="106">
        <f t="shared" si="583"/>
        <v>3.3749999999999996E-4</v>
      </c>
      <c r="AI1365" s="106">
        <f t="shared" si="584"/>
        <v>0</v>
      </c>
      <c r="AJ1365" s="106">
        <f t="shared" si="585"/>
        <v>0</v>
      </c>
      <c r="AK1365" s="106">
        <f t="shared" si="590"/>
        <v>1.14375E-2</v>
      </c>
      <c r="AL1365" s="107">
        <f t="shared" si="586"/>
        <v>9.0908999999999995</v>
      </c>
    </row>
    <row r="1366" spans="1:38" ht="12.75">
      <c r="A1366" s="89">
        <v>43</v>
      </c>
      <c r="B1366" s="89">
        <v>84</v>
      </c>
      <c r="C1366" s="96">
        <v>0.39500000000000002</v>
      </c>
      <c r="D1366" s="96">
        <v>0.43</v>
      </c>
      <c r="E1366" s="97">
        <v>3.05</v>
      </c>
      <c r="F1366" s="102">
        <f t="shared" ref="F1366:F1429" si="591">SUMSQ(AVERAGE(C1366:D1366)/2)*PI()*E1366</f>
        <v>0.4076032390338209</v>
      </c>
      <c r="G1366" s="89">
        <v>28.25</v>
      </c>
      <c r="H1366" s="103">
        <f t="shared" si="573"/>
        <v>44.333333333333336</v>
      </c>
      <c r="I1366" s="103">
        <f t="shared" si="574"/>
        <v>1.0687500000000001</v>
      </c>
      <c r="J1366" s="89" t="s">
        <v>78</v>
      </c>
      <c r="K1366" s="89">
        <v>1</v>
      </c>
      <c r="L1366" s="105">
        <f t="shared" si="587"/>
        <v>3.0500000000000003</v>
      </c>
      <c r="M1366" s="89">
        <v>2.85</v>
      </c>
      <c r="R1366" s="89">
        <v>0.2</v>
      </c>
      <c r="X1366" s="106">
        <f t="shared" si="588"/>
        <v>8.5644000000000015E-3</v>
      </c>
      <c r="Y1366" s="106">
        <f t="shared" si="575"/>
        <v>7.1250000000000011E-3</v>
      </c>
      <c r="Z1366" s="106">
        <f t="shared" si="576"/>
        <v>0</v>
      </c>
      <c r="AA1366" s="106">
        <f t="shared" si="577"/>
        <v>0</v>
      </c>
      <c r="AB1366" s="106">
        <f t="shared" si="578"/>
        <v>0</v>
      </c>
      <c r="AC1366" s="106">
        <f t="shared" si="579"/>
        <v>0</v>
      </c>
      <c r="AD1366" s="106">
        <f t="shared" si="580"/>
        <v>0</v>
      </c>
      <c r="AE1366" s="106">
        <f t="shared" si="581"/>
        <v>0</v>
      </c>
      <c r="AF1366" s="172">
        <f t="shared" si="589"/>
        <v>7.1250000000000011E-3</v>
      </c>
      <c r="AG1366" s="106">
        <f t="shared" si="582"/>
        <v>0</v>
      </c>
      <c r="AH1366" s="106">
        <f t="shared" si="583"/>
        <v>5.0000000000000012E-4</v>
      </c>
      <c r="AI1366" s="106">
        <f t="shared" si="584"/>
        <v>0</v>
      </c>
      <c r="AJ1366" s="106">
        <f t="shared" si="585"/>
        <v>0</v>
      </c>
      <c r="AK1366" s="106">
        <f t="shared" si="590"/>
        <v>7.6250000000000016E-3</v>
      </c>
      <c r="AL1366" s="107">
        <f t="shared" si="586"/>
        <v>6.8613749999999998</v>
      </c>
    </row>
    <row r="1367" spans="1:38" ht="12.75">
      <c r="A1367" s="89">
        <v>43</v>
      </c>
      <c r="B1367" s="89">
        <v>84</v>
      </c>
      <c r="C1367" s="96">
        <v>0.39500000000000002</v>
      </c>
      <c r="D1367" s="96">
        <v>0.43</v>
      </c>
      <c r="E1367" s="97">
        <v>3.05</v>
      </c>
      <c r="F1367" s="102">
        <f t="shared" si="591"/>
        <v>0.4076032390338209</v>
      </c>
      <c r="G1367" s="89">
        <v>28.25</v>
      </c>
      <c r="H1367" s="103">
        <f t="shared" si="573"/>
        <v>44.333333333333336</v>
      </c>
      <c r="I1367" s="103">
        <f t="shared" si="574"/>
        <v>1.1137500000000002</v>
      </c>
      <c r="J1367" s="89" t="s">
        <v>78</v>
      </c>
      <c r="K1367" s="89">
        <v>2</v>
      </c>
      <c r="L1367" s="105">
        <f t="shared" si="587"/>
        <v>3.0500000000000003</v>
      </c>
      <c r="M1367" s="89">
        <v>2.97</v>
      </c>
      <c r="R1367" s="89">
        <v>0.08</v>
      </c>
      <c r="X1367" s="106">
        <f t="shared" si="588"/>
        <v>8.5644000000000015E-3</v>
      </c>
      <c r="Y1367" s="106">
        <f t="shared" si="575"/>
        <v>7.425000000000001E-3</v>
      </c>
      <c r="Z1367" s="106">
        <f t="shared" si="576"/>
        <v>0</v>
      </c>
      <c r="AA1367" s="106">
        <f t="shared" si="577"/>
        <v>0</v>
      </c>
      <c r="AB1367" s="106">
        <f t="shared" si="578"/>
        <v>0</v>
      </c>
      <c r="AC1367" s="106">
        <f t="shared" si="579"/>
        <v>0</v>
      </c>
      <c r="AD1367" s="106">
        <f t="shared" si="580"/>
        <v>0</v>
      </c>
      <c r="AE1367" s="106">
        <f t="shared" si="581"/>
        <v>0</v>
      </c>
      <c r="AF1367" s="172">
        <f t="shared" si="589"/>
        <v>7.425000000000001E-3</v>
      </c>
      <c r="AG1367" s="106">
        <f t="shared" si="582"/>
        <v>0</v>
      </c>
      <c r="AH1367" s="106">
        <f t="shared" si="583"/>
        <v>2.0000000000000001E-4</v>
      </c>
      <c r="AI1367" s="106">
        <f t="shared" si="584"/>
        <v>0</v>
      </c>
      <c r="AJ1367" s="106">
        <f t="shared" si="585"/>
        <v>0</v>
      </c>
      <c r="AK1367" s="106">
        <f t="shared" si="590"/>
        <v>7.6250000000000016E-3</v>
      </c>
      <c r="AL1367" s="107">
        <f t="shared" si="586"/>
        <v>7.1502749999999997</v>
      </c>
    </row>
    <row r="1368" spans="1:38" ht="12.75">
      <c r="A1368" s="89">
        <v>43</v>
      </c>
      <c r="B1368" s="89">
        <v>84</v>
      </c>
      <c r="C1368" s="96">
        <v>0.39500000000000002</v>
      </c>
      <c r="D1368" s="96">
        <v>0.43</v>
      </c>
      <c r="E1368" s="97">
        <v>3.05</v>
      </c>
      <c r="F1368" s="102">
        <f t="shared" si="591"/>
        <v>0.4076032390338209</v>
      </c>
      <c r="G1368" s="89">
        <v>28.25</v>
      </c>
      <c r="H1368" s="103">
        <f t="shared" si="573"/>
        <v>44.333333333333336</v>
      </c>
      <c r="I1368" s="103">
        <f t="shared" si="574"/>
        <v>1.0125000000000002</v>
      </c>
      <c r="J1368" s="89" t="s">
        <v>78</v>
      </c>
      <c r="K1368" s="89">
        <v>3</v>
      </c>
      <c r="L1368" s="105">
        <f t="shared" si="587"/>
        <v>2.7</v>
      </c>
      <c r="M1368" s="89">
        <v>2.7</v>
      </c>
      <c r="W1368" s="89" t="s">
        <v>110</v>
      </c>
      <c r="X1368" s="106">
        <f t="shared" si="588"/>
        <v>7.5816E-3</v>
      </c>
      <c r="Y1368" s="106">
        <f t="shared" si="575"/>
        <v>6.7500000000000008E-3</v>
      </c>
      <c r="Z1368" s="106">
        <f t="shared" si="576"/>
        <v>0</v>
      </c>
      <c r="AA1368" s="106">
        <f t="shared" si="577"/>
        <v>0</v>
      </c>
      <c r="AB1368" s="106">
        <f t="shared" si="578"/>
        <v>0</v>
      </c>
      <c r="AC1368" s="106">
        <f t="shared" si="579"/>
        <v>0</v>
      </c>
      <c r="AD1368" s="106">
        <f t="shared" si="580"/>
        <v>0</v>
      </c>
      <c r="AE1368" s="106">
        <f t="shared" si="581"/>
        <v>0</v>
      </c>
      <c r="AF1368" s="172">
        <f t="shared" si="589"/>
        <v>6.7500000000000008E-3</v>
      </c>
      <c r="AG1368" s="106">
        <f t="shared" si="582"/>
        <v>0</v>
      </c>
      <c r="AH1368" s="106">
        <f t="shared" si="583"/>
        <v>0</v>
      </c>
      <c r="AI1368" s="106">
        <f t="shared" si="584"/>
        <v>0</v>
      </c>
      <c r="AJ1368" s="106">
        <f t="shared" si="585"/>
        <v>0</v>
      </c>
      <c r="AK1368" s="106">
        <f t="shared" si="590"/>
        <v>6.7500000000000008E-3</v>
      </c>
      <c r="AL1368" s="107">
        <f t="shared" si="586"/>
        <v>6.5002499999999994</v>
      </c>
    </row>
    <row r="1369" spans="1:38" ht="12.75">
      <c r="A1369" s="89">
        <v>43</v>
      </c>
      <c r="B1369" s="89">
        <v>84</v>
      </c>
      <c r="C1369" s="96">
        <v>0.39500000000000002</v>
      </c>
      <c r="D1369" s="96">
        <v>0.43</v>
      </c>
      <c r="E1369" s="97">
        <v>3.05</v>
      </c>
      <c r="F1369" s="102">
        <f t="shared" si="591"/>
        <v>0.4076032390338209</v>
      </c>
      <c r="G1369" s="89">
        <v>28.25</v>
      </c>
      <c r="H1369" s="103">
        <f t="shared" si="573"/>
        <v>44.333333333333336</v>
      </c>
      <c r="I1369" s="103">
        <f t="shared" si="574"/>
        <v>1.14375</v>
      </c>
      <c r="J1369" s="89" t="s">
        <v>78</v>
      </c>
      <c r="K1369" s="89">
        <v>4</v>
      </c>
      <c r="L1369" s="105">
        <f t="shared" si="587"/>
        <v>3.05</v>
      </c>
      <c r="M1369" s="89">
        <v>3.05</v>
      </c>
      <c r="X1369" s="106">
        <f t="shared" si="588"/>
        <v>8.5643999999999998E-3</v>
      </c>
      <c r="Y1369" s="106">
        <f t="shared" si="575"/>
        <v>7.6249999999999998E-3</v>
      </c>
      <c r="Z1369" s="106">
        <f t="shared" si="576"/>
        <v>0</v>
      </c>
      <c r="AA1369" s="106">
        <f t="shared" si="577"/>
        <v>0</v>
      </c>
      <c r="AB1369" s="106">
        <f t="shared" si="578"/>
        <v>0</v>
      </c>
      <c r="AC1369" s="106">
        <f t="shared" si="579"/>
        <v>0</v>
      </c>
      <c r="AD1369" s="106">
        <f t="shared" si="580"/>
        <v>0</v>
      </c>
      <c r="AE1369" s="106">
        <f t="shared" si="581"/>
        <v>0</v>
      </c>
      <c r="AF1369" s="172">
        <f t="shared" si="589"/>
        <v>7.6249999999999998E-3</v>
      </c>
      <c r="AG1369" s="106">
        <f t="shared" si="582"/>
        <v>0</v>
      </c>
      <c r="AH1369" s="106">
        <f t="shared" si="583"/>
        <v>0</v>
      </c>
      <c r="AI1369" s="106">
        <f t="shared" si="584"/>
        <v>0</v>
      </c>
      <c r="AJ1369" s="106">
        <f t="shared" si="585"/>
        <v>0</v>
      </c>
      <c r="AK1369" s="106">
        <f t="shared" si="590"/>
        <v>7.6249999999999998E-3</v>
      </c>
      <c r="AL1369" s="107">
        <f t="shared" si="586"/>
        <v>7.3428749999999985</v>
      </c>
    </row>
    <row r="1370" spans="1:38" ht="12.75">
      <c r="A1370" s="89">
        <v>43</v>
      </c>
      <c r="B1370" s="89">
        <v>84</v>
      </c>
      <c r="C1370" s="96">
        <v>0.39500000000000002</v>
      </c>
      <c r="D1370" s="96">
        <v>0.43</v>
      </c>
      <c r="E1370" s="97">
        <v>3.05</v>
      </c>
      <c r="F1370" s="102">
        <f t="shared" si="591"/>
        <v>0.4076032390338209</v>
      </c>
      <c r="G1370" s="89">
        <v>28.25</v>
      </c>
      <c r="H1370" s="103">
        <f t="shared" si="573"/>
        <v>44.333333333333336</v>
      </c>
      <c r="I1370" s="103">
        <f t="shared" si="574"/>
        <v>2.3332500000000005</v>
      </c>
      <c r="J1370" s="89" t="s">
        <v>79</v>
      </c>
      <c r="K1370" s="89">
        <v>12</v>
      </c>
      <c r="L1370" s="97">
        <v>3.05</v>
      </c>
      <c r="X1370" s="106">
        <f>L1370*VLOOKUP(J1370,dimension,2,FALSE)*VLOOKUP(J1370,dimension,3,FALSE)*K1370</f>
        <v>1.9471200000000001E-2</v>
      </c>
      <c r="Y1370" s="106">
        <f t="shared" si="575"/>
        <v>0</v>
      </c>
      <c r="Z1370" s="106">
        <f t="shared" si="576"/>
        <v>0</v>
      </c>
      <c r="AA1370" s="106">
        <f t="shared" si="577"/>
        <v>0</v>
      </c>
      <c r="AB1370" s="106">
        <f t="shared" si="578"/>
        <v>0</v>
      </c>
      <c r="AC1370" s="106">
        <f t="shared" si="579"/>
        <v>0</v>
      </c>
      <c r="AD1370" s="106">
        <f t="shared" si="580"/>
        <v>0</v>
      </c>
      <c r="AE1370" s="106">
        <f t="shared" si="581"/>
        <v>1.5555000000000003E-2</v>
      </c>
      <c r="AF1370" s="172">
        <f t="shared" si="589"/>
        <v>1.5555000000000003E-2</v>
      </c>
      <c r="AG1370" s="106">
        <f t="shared" si="582"/>
        <v>0</v>
      </c>
      <c r="AH1370" s="106">
        <f t="shared" si="583"/>
        <v>0</v>
      </c>
      <c r="AI1370" s="106">
        <f t="shared" si="584"/>
        <v>0</v>
      </c>
      <c r="AJ1370" s="106">
        <f t="shared" si="585"/>
        <v>0</v>
      </c>
      <c r="AK1370" s="106">
        <f>L1370*VLOOKUP(J1370,dimension,4,FALSE)*VLOOKUP(J1370,dimension,5,FALSE)*K1370</f>
        <v>1.5555000000000001E-2</v>
      </c>
      <c r="AL1370" s="107">
        <f t="shared" si="586"/>
        <v>13.299525000000001</v>
      </c>
    </row>
    <row r="1371" spans="1:38" ht="12.75">
      <c r="A1371" s="89">
        <v>43</v>
      </c>
      <c r="B1371" s="89">
        <v>85</v>
      </c>
      <c r="C1371" s="96">
        <v>0.38500000000000001</v>
      </c>
      <c r="D1371" s="96">
        <v>0.39500000000000002</v>
      </c>
      <c r="E1371" s="97">
        <v>3.03</v>
      </c>
      <c r="F1371" s="102">
        <f t="shared" si="591"/>
        <v>0.36196095377783821</v>
      </c>
      <c r="G1371" s="89">
        <v>24.25</v>
      </c>
      <c r="H1371" s="103">
        <f t="shared" si="573"/>
        <v>39</v>
      </c>
      <c r="I1371" s="103">
        <f t="shared" si="574"/>
        <v>1.05</v>
      </c>
      <c r="J1371" s="89" t="s">
        <v>74</v>
      </c>
      <c r="K1371" s="89">
        <v>1</v>
      </c>
      <c r="L1371" s="105">
        <f t="shared" ref="L1371:L1390" si="592">SUM(M1371:V1371)</f>
        <v>3.03</v>
      </c>
      <c r="M1371" s="89">
        <v>2.2799999999999998</v>
      </c>
      <c r="Q1371" s="89">
        <v>0.23</v>
      </c>
      <c r="U1371" s="89">
        <v>0.52</v>
      </c>
      <c r="X1371" s="106">
        <f t="shared" ref="X1371:X1390" si="593">L1371*VLOOKUP(J1371,dimension,2,FALSE)*VLOOKUP(J1371,dimension,3,FALSE)</f>
        <v>9.3323999999999994E-3</v>
      </c>
      <c r="Y1371" s="106">
        <f t="shared" si="575"/>
        <v>5.7000000000000002E-3</v>
      </c>
      <c r="Z1371" s="106">
        <f t="shared" si="576"/>
        <v>0</v>
      </c>
      <c r="AA1371" s="106">
        <f t="shared" si="577"/>
        <v>0</v>
      </c>
      <c r="AB1371" s="106">
        <f t="shared" si="578"/>
        <v>0</v>
      </c>
      <c r="AC1371" s="106">
        <f t="shared" si="579"/>
        <v>1.3000000000000002E-3</v>
      </c>
      <c r="AD1371" s="106">
        <f t="shared" si="580"/>
        <v>0</v>
      </c>
      <c r="AE1371" s="106">
        <f t="shared" si="581"/>
        <v>0</v>
      </c>
      <c r="AF1371" s="172">
        <f t="shared" si="589"/>
        <v>7.0000000000000001E-3</v>
      </c>
      <c r="AG1371" s="106">
        <f t="shared" si="582"/>
        <v>5.750000000000001E-4</v>
      </c>
      <c r="AH1371" s="106">
        <f t="shared" si="583"/>
        <v>0</v>
      </c>
      <c r="AI1371" s="106">
        <f t="shared" si="584"/>
        <v>0</v>
      </c>
      <c r="AJ1371" s="106">
        <f t="shared" si="585"/>
        <v>0</v>
      </c>
      <c r="AK1371" s="106">
        <f t="shared" ref="AK1371:AK1390" si="594">L1371*VLOOKUP(J1371,dimension,4,FALSE)*VLOOKUP(J1371,dimension,5,FALSE)</f>
        <v>7.5750000000000001E-3</v>
      </c>
      <c r="AL1371" s="107">
        <f t="shared" si="586"/>
        <v>6.3665999999999991</v>
      </c>
    </row>
    <row r="1372" spans="1:38" ht="12.75">
      <c r="A1372" s="89">
        <v>43</v>
      </c>
      <c r="B1372" s="89">
        <v>85</v>
      </c>
      <c r="C1372" s="96">
        <v>0.38500000000000001</v>
      </c>
      <c r="D1372" s="96">
        <v>0.39500000000000002</v>
      </c>
      <c r="E1372" s="97">
        <v>3.03</v>
      </c>
      <c r="F1372" s="102">
        <f t="shared" si="591"/>
        <v>0.36196095377783821</v>
      </c>
      <c r="G1372" s="89">
        <v>24.25</v>
      </c>
      <c r="H1372" s="103">
        <f t="shared" si="573"/>
        <v>39</v>
      </c>
      <c r="I1372" s="103">
        <f t="shared" si="574"/>
        <v>1.08</v>
      </c>
      <c r="J1372" s="89" t="s">
        <v>74</v>
      </c>
      <c r="K1372" s="89">
        <v>2</v>
      </c>
      <c r="L1372" s="105">
        <f t="shared" si="592"/>
        <v>3.0000000000000004</v>
      </c>
      <c r="M1372" s="89">
        <v>1.73</v>
      </c>
      <c r="Q1372" s="89">
        <v>0.12</v>
      </c>
      <c r="U1372" s="89">
        <v>0.47</v>
      </c>
      <c r="V1372" s="89">
        <v>0.68</v>
      </c>
      <c r="X1372" s="106">
        <f t="shared" si="593"/>
        <v>9.2400000000000017E-3</v>
      </c>
      <c r="Y1372" s="106">
        <f t="shared" si="575"/>
        <v>4.3250000000000007E-3</v>
      </c>
      <c r="Z1372" s="106">
        <f t="shared" si="576"/>
        <v>0</v>
      </c>
      <c r="AA1372" s="106">
        <f t="shared" si="577"/>
        <v>0</v>
      </c>
      <c r="AB1372" s="106">
        <f t="shared" si="578"/>
        <v>0</v>
      </c>
      <c r="AC1372" s="106">
        <f t="shared" si="579"/>
        <v>1.175E-3</v>
      </c>
      <c r="AD1372" s="106">
        <f t="shared" si="580"/>
        <v>1.7000000000000001E-3</v>
      </c>
      <c r="AE1372" s="106">
        <f t="shared" si="581"/>
        <v>0</v>
      </c>
      <c r="AF1372" s="172">
        <f t="shared" si="589"/>
        <v>7.2000000000000007E-3</v>
      </c>
      <c r="AG1372" s="106">
        <f t="shared" si="582"/>
        <v>3.0000000000000003E-4</v>
      </c>
      <c r="AH1372" s="106">
        <f t="shared" si="583"/>
        <v>0</v>
      </c>
      <c r="AI1372" s="106">
        <f t="shared" si="584"/>
        <v>0</v>
      </c>
      <c r="AJ1372" s="106">
        <f t="shared" si="585"/>
        <v>0</v>
      </c>
      <c r="AK1372" s="106">
        <f t="shared" si="594"/>
        <v>7.5000000000000015E-3</v>
      </c>
      <c r="AL1372" s="107">
        <f t="shared" si="586"/>
        <v>6.2279999999999998</v>
      </c>
    </row>
    <row r="1373" spans="1:38" ht="12.75">
      <c r="A1373" s="89">
        <v>43</v>
      </c>
      <c r="B1373" s="89">
        <v>85</v>
      </c>
      <c r="C1373" s="96">
        <v>0.38500000000000001</v>
      </c>
      <c r="D1373" s="96">
        <v>0.39500000000000002</v>
      </c>
      <c r="E1373" s="97">
        <v>3.03</v>
      </c>
      <c r="F1373" s="102">
        <f t="shared" si="591"/>
        <v>0.36196095377783821</v>
      </c>
      <c r="G1373" s="89">
        <v>24.25</v>
      </c>
      <c r="H1373" s="103">
        <f t="shared" si="573"/>
        <v>39</v>
      </c>
      <c r="I1373" s="103">
        <f t="shared" si="574"/>
        <v>1.1325000000000001</v>
      </c>
      <c r="J1373" s="89" t="s">
        <v>74</v>
      </c>
      <c r="K1373" s="89">
        <v>3</v>
      </c>
      <c r="L1373" s="105">
        <f t="shared" si="592"/>
        <v>3.0199999999999996</v>
      </c>
      <c r="M1373" s="89">
        <v>1.88</v>
      </c>
      <c r="P1373" s="89">
        <v>1.1399999999999999</v>
      </c>
      <c r="X1373" s="106">
        <f t="shared" si="593"/>
        <v>9.3016000000000001E-3</v>
      </c>
      <c r="Y1373" s="106">
        <f t="shared" si="575"/>
        <v>4.7000000000000002E-3</v>
      </c>
      <c r="Z1373" s="106">
        <f t="shared" si="576"/>
        <v>0</v>
      </c>
      <c r="AA1373" s="106">
        <f t="shared" si="577"/>
        <v>0</v>
      </c>
      <c r="AB1373" s="106">
        <f t="shared" si="578"/>
        <v>2.8500000000000001E-3</v>
      </c>
      <c r="AC1373" s="106">
        <f t="shared" si="579"/>
        <v>0</v>
      </c>
      <c r="AD1373" s="106">
        <f t="shared" si="580"/>
        <v>0</v>
      </c>
      <c r="AE1373" s="106">
        <f t="shared" si="581"/>
        <v>0</v>
      </c>
      <c r="AF1373" s="172">
        <f t="shared" si="589"/>
        <v>7.5500000000000003E-3</v>
      </c>
      <c r="AG1373" s="106">
        <f t="shared" si="582"/>
        <v>0</v>
      </c>
      <c r="AH1373" s="106">
        <f t="shared" si="583"/>
        <v>0</v>
      </c>
      <c r="AI1373" s="106">
        <f t="shared" si="584"/>
        <v>0</v>
      </c>
      <c r="AJ1373" s="106">
        <f t="shared" si="585"/>
        <v>0</v>
      </c>
      <c r="AK1373" s="106">
        <f t="shared" si="594"/>
        <v>7.5500000000000003E-3</v>
      </c>
      <c r="AL1373" s="107">
        <f t="shared" si="586"/>
        <v>6.8602499999999988</v>
      </c>
    </row>
    <row r="1374" spans="1:38" ht="12.75">
      <c r="A1374" s="89">
        <v>43</v>
      </c>
      <c r="B1374" s="89">
        <v>85</v>
      </c>
      <c r="C1374" s="96">
        <v>0.38500000000000001</v>
      </c>
      <c r="D1374" s="96">
        <v>0.39500000000000002</v>
      </c>
      <c r="E1374" s="97">
        <v>3.03</v>
      </c>
      <c r="F1374" s="102">
        <f t="shared" si="591"/>
        <v>0.36196095377783821</v>
      </c>
      <c r="G1374" s="89">
        <v>24.25</v>
      </c>
      <c r="H1374" s="103">
        <f t="shared" si="573"/>
        <v>39</v>
      </c>
      <c r="I1374" s="103">
        <f t="shared" si="574"/>
        <v>0.96000000000000008</v>
      </c>
      <c r="J1374" s="89" t="s">
        <v>74</v>
      </c>
      <c r="K1374" s="89">
        <v>4</v>
      </c>
      <c r="L1374" s="105">
        <f t="shared" si="592"/>
        <v>3.03</v>
      </c>
      <c r="M1374" s="89">
        <v>2.56</v>
      </c>
      <c r="Q1374" s="89">
        <v>0.24</v>
      </c>
      <c r="R1374" s="89">
        <v>0.23</v>
      </c>
      <c r="X1374" s="106">
        <f t="shared" si="593"/>
        <v>9.3323999999999994E-3</v>
      </c>
      <c r="Y1374" s="106">
        <f t="shared" si="575"/>
        <v>6.4000000000000003E-3</v>
      </c>
      <c r="Z1374" s="106">
        <f t="shared" si="576"/>
        <v>0</v>
      </c>
      <c r="AA1374" s="106">
        <f t="shared" si="577"/>
        <v>0</v>
      </c>
      <c r="AB1374" s="106">
        <f t="shared" si="578"/>
        <v>0</v>
      </c>
      <c r="AC1374" s="106">
        <f t="shared" si="579"/>
        <v>0</v>
      </c>
      <c r="AD1374" s="106">
        <f t="shared" si="580"/>
        <v>0</v>
      </c>
      <c r="AE1374" s="106">
        <f t="shared" si="581"/>
        <v>0</v>
      </c>
      <c r="AF1374" s="172">
        <f t="shared" si="589"/>
        <v>6.4000000000000003E-3</v>
      </c>
      <c r="AG1374" s="106">
        <f t="shared" si="582"/>
        <v>6.0000000000000006E-4</v>
      </c>
      <c r="AH1374" s="106">
        <f t="shared" si="583"/>
        <v>5.750000000000001E-4</v>
      </c>
      <c r="AI1374" s="106">
        <f t="shared" si="584"/>
        <v>0</v>
      </c>
      <c r="AJ1374" s="106">
        <f t="shared" si="585"/>
        <v>0</v>
      </c>
      <c r="AK1374" s="106">
        <f t="shared" si="594"/>
        <v>7.5750000000000001E-3</v>
      </c>
      <c r="AL1374" s="107">
        <f t="shared" si="586"/>
        <v>6.1631999999999998</v>
      </c>
    </row>
    <row r="1375" spans="1:38" ht="12.75">
      <c r="A1375" s="89">
        <v>43</v>
      </c>
      <c r="B1375" s="89">
        <v>85</v>
      </c>
      <c r="C1375" s="96">
        <v>0.38500000000000001</v>
      </c>
      <c r="D1375" s="96">
        <v>0.39500000000000002</v>
      </c>
      <c r="E1375" s="97">
        <v>3.03</v>
      </c>
      <c r="F1375" s="102">
        <f t="shared" si="591"/>
        <v>0.36196095377783821</v>
      </c>
      <c r="G1375" s="89">
        <v>24.25</v>
      </c>
      <c r="H1375" s="103">
        <f t="shared" si="573"/>
        <v>39</v>
      </c>
      <c r="I1375" s="103">
        <f t="shared" si="574"/>
        <v>1.02</v>
      </c>
      <c r="J1375" s="89" t="s">
        <v>74</v>
      </c>
      <c r="K1375" s="89">
        <v>5</v>
      </c>
      <c r="L1375" s="105">
        <f t="shared" si="592"/>
        <v>3.0300000000000002</v>
      </c>
      <c r="M1375" s="89">
        <v>2.72</v>
      </c>
      <c r="Q1375" s="89">
        <v>0.31</v>
      </c>
      <c r="X1375" s="106">
        <f t="shared" si="593"/>
        <v>9.3324000000000011E-3</v>
      </c>
      <c r="Y1375" s="106">
        <f t="shared" si="575"/>
        <v>6.8000000000000005E-3</v>
      </c>
      <c r="Z1375" s="106">
        <f t="shared" si="576"/>
        <v>0</v>
      </c>
      <c r="AA1375" s="106">
        <f t="shared" si="577"/>
        <v>0</v>
      </c>
      <c r="AB1375" s="106">
        <f t="shared" si="578"/>
        <v>0</v>
      </c>
      <c r="AC1375" s="106">
        <f t="shared" si="579"/>
        <v>0</v>
      </c>
      <c r="AD1375" s="106">
        <f t="shared" si="580"/>
        <v>0</v>
      </c>
      <c r="AE1375" s="106">
        <f t="shared" si="581"/>
        <v>0</v>
      </c>
      <c r="AF1375" s="172">
        <f t="shared" si="589"/>
        <v>6.8000000000000005E-3</v>
      </c>
      <c r="AG1375" s="106">
        <f t="shared" si="582"/>
        <v>7.7500000000000008E-4</v>
      </c>
      <c r="AH1375" s="106">
        <f t="shared" si="583"/>
        <v>0</v>
      </c>
      <c r="AI1375" s="106">
        <f t="shared" si="584"/>
        <v>0</v>
      </c>
      <c r="AJ1375" s="106">
        <f t="shared" si="585"/>
        <v>0</v>
      </c>
      <c r="AK1375" s="106">
        <f t="shared" si="594"/>
        <v>7.5750000000000019E-3</v>
      </c>
      <c r="AL1375" s="107">
        <f t="shared" si="586"/>
        <v>6.5484</v>
      </c>
    </row>
    <row r="1376" spans="1:38" ht="12.75">
      <c r="A1376" s="89">
        <v>43</v>
      </c>
      <c r="B1376" s="89">
        <v>85</v>
      </c>
      <c r="C1376" s="96">
        <v>0.38500000000000001</v>
      </c>
      <c r="D1376" s="96">
        <v>0.39500000000000002</v>
      </c>
      <c r="E1376" s="97">
        <v>3.03</v>
      </c>
      <c r="F1376" s="102">
        <f t="shared" si="591"/>
        <v>0.36196095377783821</v>
      </c>
      <c r="G1376" s="89">
        <v>24.25</v>
      </c>
      <c r="H1376" s="103">
        <f t="shared" si="573"/>
        <v>39</v>
      </c>
      <c r="I1376" s="103">
        <f t="shared" si="574"/>
        <v>1.0800000000000003</v>
      </c>
      <c r="J1376" s="89" t="s">
        <v>74</v>
      </c>
      <c r="K1376" s="89">
        <v>6</v>
      </c>
      <c r="L1376" s="105">
        <f t="shared" si="592"/>
        <v>3.03</v>
      </c>
      <c r="M1376" s="89">
        <v>1.0900000000000001</v>
      </c>
      <c r="N1376" s="89">
        <v>1.79</v>
      </c>
      <c r="Q1376" s="89">
        <v>0.15</v>
      </c>
      <c r="X1376" s="106">
        <f t="shared" si="593"/>
        <v>9.3323999999999994E-3</v>
      </c>
      <c r="Y1376" s="106">
        <f t="shared" si="575"/>
        <v>2.7250000000000004E-3</v>
      </c>
      <c r="Z1376" s="106">
        <f t="shared" si="576"/>
        <v>4.4750000000000007E-3</v>
      </c>
      <c r="AA1376" s="106">
        <f t="shared" si="577"/>
        <v>0</v>
      </c>
      <c r="AB1376" s="106">
        <f t="shared" si="578"/>
        <v>0</v>
      </c>
      <c r="AC1376" s="106">
        <f t="shared" si="579"/>
        <v>0</v>
      </c>
      <c r="AD1376" s="106">
        <f t="shared" si="580"/>
        <v>0</v>
      </c>
      <c r="AE1376" s="106">
        <f t="shared" si="581"/>
        <v>0</v>
      </c>
      <c r="AF1376" s="172">
        <f t="shared" si="589"/>
        <v>7.2000000000000015E-3</v>
      </c>
      <c r="AG1376" s="106">
        <f t="shared" si="582"/>
        <v>3.7500000000000001E-4</v>
      </c>
      <c r="AH1376" s="106">
        <f t="shared" si="583"/>
        <v>0</v>
      </c>
      <c r="AI1376" s="106">
        <f t="shared" si="584"/>
        <v>0</v>
      </c>
      <c r="AJ1376" s="106">
        <f t="shared" si="585"/>
        <v>0</v>
      </c>
      <c r="AK1376" s="106">
        <f t="shared" si="594"/>
        <v>7.5750000000000001E-3</v>
      </c>
      <c r="AL1376" s="107">
        <f t="shared" si="586"/>
        <v>6.9336000000000002</v>
      </c>
    </row>
    <row r="1377" spans="1:38" ht="12.75">
      <c r="A1377" s="89">
        <v>43</v>
      </c>
      <c r="B1377" s="89">
        <v>85</v>
      </c>
      <c r="C1377" s="96">
        <v>0.38500000000000001</v>
      </c>
      <c r="D1377" s="96">
        <v>0.39500000000000002</v>
      </c>
      <c r="E1377" s="97">
        <v>3.03</v>
      </c>
      <c r="F1377" s="102">
        <f t="shared" si="591"/>
        <v>0.36196095377783821</v>
      </c>
      <c r="G1377" s="89">
        <v>24.25</v>
      </c>
      <c r="H1377" s="103">
        <f t="shared" si="573"/>
        <v>39</v>
      </c>
      <c r="I1377" s="103">
        <f t="shared" si="574"/>
        <v>1.0125000000000002</v>
      </c>
      <c r="J1377" s="89" t="s">
        <v>74</v>
      </c>
      <c r="K1377" s="89">
        <v>7</v>
      </c>
      <c r="L1377" s="105">
        <f t="shared" si="592"/>
        <v>3.0300000000000002</v>
      </c>
      <c r="M1377" s="89">
        <v>2.7</v>
      </c>
      <c r="Q1377" s="89">
        <v>0.33</v>
      </c>
      <c r="X1377" s="106">
        <f t="shared" si="593"/>
        <v>9.3324000000000011E-3</v>
      </c>
      <c r="Y1377" s="106">
        <f t="shared" si="575"/>
        <v>6.7500000000000008E-3</v>
      </c>
      <c r="Z1377" s="106">
        <f t="shared" si="576"/>
        <v>0</v>
      </c>
      <c r="AA1377" s="106">
        <f t="shared" si="577"/>
        <v>0</v>
      </c>
      <c r="AB1377" s="106">
        <f t="shared" si="578"/>
        <v>0</v>
      </c>
      <c r="AC1377" s="106">
        <f t="shared" si="579"/>
        <v>0</v>
      </c>
      <c r="AD1377" s="106">
        <f t="shared" si="580"/>
        <v>0</v>
      </c>
      <c r="AE1377" s="106">
        <f t="shared" si="581"/>
        <v>0</v>
      </c>
      <c r="AF1377" s="172">
        <f t="shared" si="589"/>
        <v>6.7500000000000008E-3</v>
      </c>
      <c r="AG1377" s="106">
        <f t="shared" si="582"/>
        <v>8.250000000000001E-4</v>
      </c>
      <c r="AH1377" s="106">
        <f t="shared" si="583"/>
        <v>0</v>
      </c>
      <c r="AI1377" s="106">
        <f t="shared" si="584"/>
        <v>0</v>
      </c>
      <c r="AJ1377" s="106">
        <f t="shared" si="585"/>
        <v>0</v>
      </c>
      <c r="AK1377" s="106">
        <f t="shared" si="594"/>
        <v>7.5750000000000019E-3</v>
      </c>
      <c r="AL1377" s="107">
        <f t="shared" si="586"/>
        <v>6.5002499999999994</v>
      </c>
    </row>
    <row r="1378" spans="1:38" ht="12.75">
      <c r="A1378" s="89">
        <v>43</v>
      </c>
      <c r="B1378" s="89">
        <v>85</v>
      </c>
      <c r="C1378" s="96">
        <v>0.38500000000000001</v>
      </c>
      <c r="D1378" s="96">
        <v>0.39500000000000002</v>
      </c>
      <c r="E1378" s="97">
        <v>3.03</v>
      </c>
      <c r="F1378" s="102">
        <f t="shared" si="591"/>
        <v>0.36196095377783821</v>
      </c>
      <c r="G1378" s="89">
        <v>24.25</v>
      </c>
      <c r="H1378" s="103">
        <f t="shared" si="573"/>
        <v>39</v>
      </c>
      <c r="I1378" s="103">
        <f t="shared" si="574"/>
        <v>0.95625000000000004</v>
      </c>
      <c r="J1378" s="89" t="s">
        <v>74</v>
      </c>
      <c r="K1378" s="89">
        <v>8</v>
      </c>
      <c r="L1378" s="105">
        <f t="shared" si="592"/>
        <v>3.03</v>
      </c>
      <c r="M1378" s="89">
        <v>2.5499999999999998</v>
      </c>
      <c r="Q1378" s="89">
        <v>0.3</v>
      </c>
      <c r="R1378" s="89">
        <v>0.18</v>
      </c>
      <c r="X1378" s="106">
        <f t="shared" si="593"/>
        <v>9.3323999999999994E-3</v>
      </c>
      <c r="Y1378" s="106">
        <f t="shared" si="575"/>
        <v>6.3750000000000005E-3</v>
      </c>
      <c r="Z1378" s="106">
        <f t="shared" si="576"/>
        <v>0</v>
      </c>
      <c r="AA1378" s="106">
        <f t="shared" si="577"/>
        <v>0</v>
      </c>
      <c r="AB1378" s="106">
        <f t="shared" si="578"/>
        <v>0</v>
      </c>
      <c r="AC1378" s="106">
        <f t="shared" si="579"/>
        <v>0</v>
      </c>
      <c r="AD1378" s="106">
        <f t="shared" si="580"/>
        <v>0</v>
      </c>
      <c r="AE1378" s="106">
        <f t="shared" si="581"/>
        <v>0</v>
      </c>
      <c r="AF1378" s="172">
        <f t="shared" si="589"/>
        <v>6.3750000000000005E-3</v>
      </c>
      <c r="AG1378" s="106">
        <f t="shared" si="582"/>
        <v>7.5000000000000002E-4</v>
      </c>
      <c r="AH1378" s="106">
        <f t="shared" si="583"/>
        <v>4.4999999999999999E-4</v>
      </c>
      <c r="AI1378" s="106">
        <f t="shared" si="584"/>
        <v>0</v>
      </c>
      <c r="AJ1378" s="106">
        <f t="shared" si="585"/>
        <v>0</v>
      </c>
      <c r="AK1378" s="106">
        <f t="shared" si="594"/>
        <v>7.5750000000000001E-3</v>
      </c>
      <c r="AL1378" s="107">
        <f t="shared" si="586"/>
        <v>6.1391249999999991</v>
      </c>
    </row>
    <row r="1379" spans="1:38" ht="12.75">
      <c r="A1379" s="89">
        <v>43</v>
      </c>
      <c r="B1379" s="89">
        <v>85</v>
      </c>
      <c r="C1379" s="96">
        <v>0.38500000000000001</v>
      </c>
      <c r="D1379" s="96">
        <v>0.39500000000000002</v>
      </c>
      <c r="E1379" s="97">
        <v>3.03</v>
      </c>
      <c r="F1379" s="102">
        <f t="shared" si="591"/>
        <v>0.36196095377783821</v>
      </c>
      <c r="G1379" s="89">
        <v>24.25</v>
      </c>
      <c r="H1379" s="103">
        <f t="shared" si="573"/>
        <v>39</v>
      </c>
      <c r="I1379" s="103">
        <f t="shared" si="574"/>
        <v>0.87750000000000017</v>
      </c>
      <c r="J1379" s="89" t="s">
        <v>74</v>
      </c>
      <c r="K1379" s="89">
        <v>9</v>
      </c>
      <c r="L1379" s="105">
        <f t="shared" si="592"/>
        <v>2.9299999999999997</v>
      </c>
      <c r="M1379" s="89">
        <v>1.26</v>
      </c>
      <c r="N1379" s="89">
        <v>1.08</v>
      </c>
      <c r="Q1379" s="89">
        <v>0.59</v>
      </c>
      <c r="X1379" s="106">
        <f t="shared" si="593"/>
        <v>9.0243999999999984E-3</v>
      </c>
      <c r="Y1379" s="106">
        <f t="shared" si="575"/>
        <v>3.15E-3</v>
      </c>
      <c r="Z1379" s="106">
        <f t="shared" si="576"/>
        <v>2.7000000000000006E-3</v>
      </c>
      <c r="AA1379" s="106">
        <f t="shared" si="577"/>
        <v>0</v>
      </c>
      <c r="AB1379" s="106">
        <f t="shared" si="578"/>
        <v>0</v>
      </c>
      <c r="AC1379" s="106">
        <f t="shared" si="579"/>
        <v>0</v>
      </c>
      <c r="AD1379" s="106">
        <f t="shared" si="580"/>
        <v>0</v>
      </c>
      <c r="AE1379" s="106">
        <f t="shared" si="581"/>
        <v>0</v>
      </c>
      <c r="AF1379" s="172">
        <f t="shared" si="589"/>
        <v>5.850000000000001E-3</v>
      </c>
      <c r="AG1379" s="106">
        <f t="shared" si="582"/>
        <v>1.475E-3</v>
      </c>
      <c r="AH1379" s="106">
        <f t="shared" si="583"/>
        <v>0</v>
      </c>
      <c r="AI1379" s="106">
        <f t="shared" si="584"/>
        <v>0</v>
      </c>
      <c r="AJ1379" s="106">
        <f t="shared" si="585"/>
        <v>0</v>
      </c>
      <c r="AK1379" s="106">
        <f t="shared" si="594"/>
        <v>7.3249999999999999E-3</v>
      </c>
      <c r="AL1379" s="107">
        <f t="shared" si="586"/>
        <v>5.6335499999999996</v>
      </c>
    </row>
    <row r="1380" spans="1:38" ht="12.75">
      <c r="A1380" s="89">
        <v>43</v>
      </c>
      <c r="B1380" s="89">
        <v>85</v>
      </c>
      <c r="C1380" s="96">
        <v>0.38500000000000001</v>
      </c>
      <c r="D1380" s="96">
        <v>0.39500000000000002</v>
      </c>
      <c r="E1380" s="97">
        <v>3.03</v>
      </c>
      <c r="F1380" s="102">
        <f t="shared" si="591"/>
        <v>0.36196095377783821</v>
      </c>
      <c r="G1380" s="89">
        <v>24.25</v>
      </c>
      <c r="H1380" s="103">
        <f t="shared" si="573"/>
        <v>39</v>
      </c>
      <c r="I1380" s="103">
        <f t="shared" si="574"/>
        <v>1.0725</v>
      </c>
      <c r="J1380" s="89" t="s">
        <v>74</v>
      </c>
      <c r="K1380" s="89">
        <v>10</v>
      </c>
      <c r="L1380" s="105">
        <f t="shared" si="592"/>
        <v>3.03</v>
      </c>
      <c r="M1380" s="89">
        <v>2.3199999999999998</v>
      </c>
      <c r="Q1380" s="89">
        <v>0.02</v>
      </c>
      <c r="R1380" s="89">
        <v>0.15</v>
      </c>
      <c r="U1380" s="89">
        <v>0.54</v>
      </c>
      <c r="X1380" s="106">
        <f t="shared" si="593"/>
        <v>9.3323999999999994E-3</v>
      </c>
      <c r="Y1380" s="106">
        <f t="shared" si="575"/>
        <v>5.7999999999999996E-3</v>
      </c>
      <c r="Z1380" s="106">
        <f t="shared" si="576"/>
        <v>0</v>
      </c>
      <c r="AA1380" s="106">
        <f t="shared" si="577"/>
        <v>0</v>
      </c>
      <c r="AB1380" s="106">
        <f t="shared" si="578"/>
        <v>0</v>
      </c>
      <c r="AC1380" s="106">
        <f t="shared" si="579"/>
        <v>1.3500000000000003E-3</v>
      </c>
      <c r="AD1380" s="106">
        <f t="shared" si="580"/>
        <v>0</v>
      </c>
      <c r="AE1380" s="106">
        <f t="shared" si="581"/>
        <v>0</v>
      </c>
      <c r="AF1380" s="172">
        <f t="shared" si="589"/>
        <v>7.1500000000000001E-3</v>
      </c>
      <c r="AG1380" s="106">
        <f t="shared" si="582"/>
        <v>5.0000000000000002E-5</v>
      </c>
      <c r="AH1380" s="106">
        <f t="shared" si="583"/>
        <v>3.7500000000000001E-4</v>
      </c>
      <c r="AI1380" s="106">
        <f t="shared" si="584"/>
        <v>0</v>
      </c>
      <c r="AJ1380" s="106">
        <f t="shared" si="585"/>
        <v>0</v>
      </c>
      <c r="AK1380" s="106">
        <f t="shared" si="594"/>
        <v>7.5750000000000001E-3</v>
      </c>
      <c r="AL1380" s="107">
        <f t="shared" si="586"/>
        <v>6.4966499999999989</v>
      </c>
    </row>
    <row r="1381" spans="1:38" ht="12.75">
      <c r="A1381" s="89">
        <v>43</v>
      </c>
      <c r="B1381" s="89">
        <v>85</v>
      </c>
      <c r="C1381" s="96">
        <v>0.38500000000000001</v>
      </c>
      <c r="D1381" s="96">
        <v>0.39500000000000002</v>
      </c>
      <c r="E1381" s="97">
        <v>3.03</v>
      </c>
      <c r="F1381" s="102">
        <f t="shared" si="591"/>
        <v>0.36196095377783821</v>
      </c>
      <c r="G1381" s="89">
        <v>24.25</v>
      </c>
      <c r="H1381" s="103">
        <f t="shared" si="573"/>
        <v>39</v>
      </c>
      <c r="I1381" s="103">
        <f t="shared" si="574"/>
        <v>1.0462500000000001</v>
      </c>
      <c r="J1381" s="89" t="s">
        <v>74</v>
      </c>
      <c r="K1381" s="89">
        <v>11</v>
      </c>
      <c r="L1381" s="105">
        <f t="shared" si="592"/>
        <v>3.0300000000000002</v>
      </c>
      <c r="M1381" s="89">
        <v>2.79</v>
      </c>
      <c r="Q1381" s="89">
        <v>0.24</v>
      </c>
      <c r="X1381" s="106">
        <f t="shared" si="593"/>
        <v>9.3324000000000011E-3</v>
      </c>
      <c r="Y1381" s="106">
        <f t="shared" si="575"/>
        <v>6.9750000000000012E-3</v>
      </c>
      <c r="Z1381" s="106">
        <f t="shared" si="576"/>
        <v>0</v>
      </c>
      <c r="AA1381" s="106">
        <f t="shared" si="577"/>
        <v>0</v>
      </c>
      <c r="AB1381" s="106">
        <f t="shared" si="578"/>
        <v>0</v>
      </c>
      <c r="AC1381" s="106">
        <f t="shared" si="579"/>
        <v>0</v>
      </c>
      <c r="AD1381" s="106">
        <f t="shared" si="580"/>
        <v>0</v>
      </c>
      <c r="AE1381" s="106">
        <f t="shared" si="581"/>
        <v>0</v>
      </c>
      <c r="AF1381" s="172">
        <f t="shared" si="589"/>
        <v>6.9750000000000012E-3</v>
      </c>
      <c r="AG1381" s="106">
        <f t="shared" si="582"/>
        <v>6.0000000000000006E-4</v>
      </c>
      <c r="AH1381" s="106">
        <f t="shared" si="583"/>
        <v>0</v>
      </c>
      <c r="AI1381" s="106">
        <f t="shared" si="584"/>
        <v>0</v>
      </c>
      <c r="AJ1381" s="106">
        <f t="shared" si="585"/>
        <v>0</v>
      </c>
      <c r="AK1381" s="106">
        <f t="shared" si="594"/>
        <v>7.5750000000000019E-3</v>
      </c>
      <c r="AL1381" s="107">
        <f t="shared" si="586"/>
        <v>6.7169249999999998</v>
      </c>
    </row>
    <row r="1382" spans="1:38" ht="12.75">
      <c r="A1382" s="89">
        <v>43</v>
      </c>
      <c r="B1382" s="89">
        <v>85</v>
      </c>
      <c r="C1382" s="96">
        <v>0.38500000000000001</v>
      </c>
      <c r="D1382" s="96">
        <v>0.39500000000000002</v>
      </c>
      <c r="E1382" s="97">
        <v>3.03</v>
      </c>
      <c r="F1382" s="102">
        <f t="shared" si="591"/>
        <v>0.36196095377783821</v>
      </c>
      <c r="G1382" s="89">
        <v>24.25</v>
      </c>
      <c r="H1382" s="103">
        <f t="shared" si="573"/>
        <v>39</v>
      </c>
      <c r="I1382" s="103">
        <f t="shared" si="574"/>
        <v>1.13625</v>
      </c>
      <c r="J1382" s="89" t="s">
        <v>74</v>
      </c>
      <c r="K1382" s="89">
        <v>12</v>
      </c>
      <c r="L1382" s="105">
        <f t="shared" si="592"/>
        <v>3.03</v>
      </c>
      <c r="M1382" s="89">
        <v>3.03</v>
      </c>
      <c r="X1382" s="106">
        <f t="shared" si="593"/>
        <v>9.3323999999999994E-3</v>
      </c>
      <c r="Y1382" s="106">
        <f t="shared" si="575"/>
        <v>7.5750000000000001E-3</v>
      </c>
      <c r="Z1382" s="106">
        <f t="shared" si="576"/>
        <v>0</v>
      </c>
      <c r="AA1382" s="106">
        <f t="shared" si="577"/>
        <v>0</v>
      </c>
      <c r="AB1382" s="106">
        <f t="shared" si="578"/>
        <v>0</v>
      </c>
      <c r="AC1382" s="106">
        <f t="shared" si="579"/>
        <v>0</v>
      </c>
      <c r="AD1382" s="106">
        <f t="shared" si="580"/>
        <v>0</v>
      </c>
      <c r="AE1382" s="106">
        <f t="shared" si="581"/>
        <v>0</v>
      </c>
      <c r="AF1382" s="172">
        <f t="shared" si="589"/>
        <v>7.5750000000000001E-3</v>
      </c>
      <c r="AG1382" s="106">
        <f t="shared" si="582"/>
        <v>0</v>
      </c>
      <c r="AH1382" s="106">
        <f t="shared" si="583"/>
        <v>0</v>
      </c>
      <c r="AI1382" s="106">
        <f t="shared" si="584"/>
        <v>0</v>
      </c>
      <c r="AJ1382" s="106">
        <f t="shared" si="585"/>
        <v>0</v>
      </c>
      <c r="AK1382" s="106">
        <f t="shared" si="594"/>
        <v>7.5750000000000001E-3</v>
      </c>
      <c r="AL1382" s="107">
        <f t="shared" si="586"/>
        <v>7.2947249999999988</v>
      </c>
    </row>
    <row r="1383" spans="1:38" ht="12.75">
      <c r="A1383" s="89">
        <v>43</v>
      </c>
      <c r="B1383" s="89">
        <v>85</v>
      </c>
      <c r="C1383" s="96">
        <v>0.38500000000000001</v>
      </c>
      <c r="D1383" s="96">
        <v>0.39500000000000002</v>
      </c>
      <c r="E1383" s="97">
        <v>3.03</v>
      </c>
      <c r="F1383" s="102">
        <f t="shared" si="591"/>
        <v>0.36196095377783821</v>
      </c>
      <c r="G1383" s="89">
        <v>24.25</v>
      </c>
      <c r="H1383" s="103">
        <f t="shared" si="573"/>
        <v>39</v>
      </c>
      <c r="I1383" s="103">
        <f t="shared" si="574"/>
        <v>1.1100000000000001</v>
      </c>
      <c r="J1383" s="89" t="s">
        <v>74</v>
      </c>
      <c r="K1383" s="89">
        <v>13</v>
      </c>
      <c r="L1383" s="105">
        <f t="shared" si="592"/>
        <v>3.03</v>
      </c>
      <c r="M1383" s="89">
        <v>1.7</v>
      </c>
      <c r="N1383" s="89">
        <v>1.26</v>
      </c>
      <c r="Q1383" s="89">
        <v>7.0000000000000007E-2</v>
      </c>
      <c r="X1383" s="106">
        <f t="shared" si="593"/>
        <v>9.3323999999999994E-3</v>
      </c>
      <c r="Y1383" s="106">
        <f t="shared" si="575"/>
        <v>4.2500000000000003E-3</v>
      </c>
      <c r="Z1383" s="106">
        <f t="shared" si="576"/>
        <v>3.15E-3</v>
      </c>
      <c r="AA1383" s="106">
        <f t="shared" si="577"/>
        <v>0</v>
      </c>
      <c r="AB1383" s="106">
        <f t="shared" si="578"/>
        <v>0</v>
      </c>
      <c r="AC1383" s="106">
        <f t="shared" si="579"/>
        <v>0</v>
      </c>
      <c r="AD1383" s="106">
        <f t="shared" si="580"/>
        <v>0</v>
      </c>
      <c r="AE1383" s="106">
        <f t="shared" si="581"/>
        <v>0</v>
      </c>
      <c r="AF1383" s="172">
        <f t="shared" si="589"/>
        <v>7.4000000000000003E-3</v>
      </c>
      <c r="AG1383" s="106">
        <f t="shared" si="582"/>
        <v>1.7500000000000003E-4</v>
      </c>
      <c r="AH1383" s="106">
        <f t="shared" si="583"/>
        <v>0</v>
      </c>
      <c r="AI1383" s="106">
        <f t="shared" si="584"/>
        <v>0</v>
      </c>
      <c r="AJ1383" s="106">
        <f t="shared" si="585"/>
        <v>0</v>
      </c>
      <c r="AK1383" s="106">
        <f t="shared" si="594"/>
        <v>7.5750000000000001E-3</v>
      </c>
      <c r="AL1383" s="107">
        <f t="shared" si="586"/>
        <v>7.126199999999999</v>
      </c>
    </row>
    <row r="1384" spans="1:38" ht="12.75">
      <c r="A1384" s="89">
        <v>43</v>
      </c>
      <c r="B1384" s="89">
        <v>85</v>
      </c>
      <c r="C1384" s="96">
        <v>0.38500000000000001</v>
      </c>
      <c r="D1384" s="96">
        <v>0.39500000000000002</v>
      </c>
      <c r="E1384" s="97">
        <v>3.03</v>
      </c>
      <c r="F1384" s="102">
        <f t="shared" si="591"/>
        <v>0.36196095377783821</v>
      </c>
      <c r="G1384" s="89">
        <v>24.25</v>
      </c>
      <c r="H1384" s="103">
        <f t="shared" si="573"/>
        <v>39</v>
      </c>
      <c r="I1384" s="103">
        <f t="shared" si="574"/>
        <v>1.13625</v>
      </c>
      <c r="J1384" s="89" t="s">
        <v>74</v>
      </c>
      <c r="K1384" s="89">
        <v>14</v>
      </c>
      <c r="L1384" s="105">
        <f t="shared" si="592"/>
        <v>3.03</v>
      </c>
      <c r="M1384" s="89">
        <v>3.03</v>
      </c>
      <c r="X1384" s="106">
        <f t="shared" si="593"/>
        <v>9.3323999999999994E-3</v>
      </c>
      <c r="Y1384" s="106">
        <f t="shared" si="575"/>
        <v>7.5750000000000001E-3</v>
      </c>
      <c r="Z1384" s="106">
        <f t="shared" si="576"/>
        <v>0</v>
      </c>
      <c r="AA1384" s="106">
        <f t="shared" si="577"/>
        <v>0</v>
      </c>
      <c r="AB1384" s="106">
        <f t="shared" si="578"/>
        <v>0</v>
      </c>
      <c r="AC1384" s="106">
        <f t="shared" si="579"/>
        <v>0</v>
      </c>
      <c r="AD1384" s="106">
        <f t="shared" si="580"/>
        <v>0</v>
      </c>
      <c r="AE1384" s="106">
        <f t="shared" si="581"/>
        <v>0</v>
      </c>
      <c r="AF1384" s="172">
        <f t="shared" si="589"/>
        <v>7.5750000000000001E-3</v>
      </c>
      <c r="AG1384" s="106">
        <f t="shared" si="582"/>
        <v>0</v>
      </c>
      <c r="AH1384" s="106">
        <f t="shared" si="583"/>
        <v>0</v>
      </c>
      <c r="AI1384" s="106">
        <f t="shared" si="584"/>
        <v>0</v>
      </c>
      <c r="AJ1384" s="106">
        <f t="shared" si="585"/>
        <v>0</v>
      </c>
      <c r="AK1384" s="106">
        <f t="shared" si="594"/>
        <v>7.5750000000000001E-3</v>
      </c>
      <c r="AL1384" s="107">
        <f t="shared" si="586"/>
        <v>7.2947249999999988</v>
      </c>
    </row>
    <row r="1385" spans="1:38" ht="12.75">
      <c r="A1385" s="89">
        <v>43</v>
      </c>
      <c r="B1385" s="89">
        <v>85</v>
      </c>
      <c r="C1385" s="96">
        <v>0.38500000000000001</v>
      </c>
      <c r="D1385" s="96">
        <v>0.39500000000000002</v>
      </c>
      <c r="E1385" s="97">
        <v>3.03</v>
      </c>
      <c r="F1385" s="102">
        <f t="shared" si="591"/>
        <v>0.36196095377783821</v>
      </c>
      <c r="G1385" s="89">
        <v>24.25</v>
      </c>
      <c r="H1385" s="103">
        <f t="shared" si="573"/>
        <v>39</v>
      </c>
      <c r="I1385" s="103">
        <f t="shared" si="574"/>
        <v>0.87750000000000017</v>
      </c>
      <c r="J1385" s="89" t="s">
        <v>74</v>
      </c>
      <c r="K1385" s="89">
        <v>15</v>
      </c>
      <c r="L1385" s="105">
        <f t="shared" si="592"/>
        <v>3.03</v>
      </c>
      <c r="M1385" s="89">
        <v>1.05</v>
      </c>
      <c r="N1385" s="89">
        <v>1.29</v>
      </c>
      <c r="Q1385" s="89">
        <v>0.69</v>
      </c>
      <c r="X1385" s="106">
        <f t="shared" si="593"/>
        <v>9.3323999999999994E-3</v>
      </c>
      <c r="Y1385" s="106">
        <f t="shared" si="575"/>
        <v>2.6250000000000006E-3</v>
      </c>
      <c r="Z1385" s="106">
        <f t="shared" si="576"/>
        <v>3.2250000000000004E-3</v>
      </c>
      <c r="AA1385" s="106">
        <f t="shared" si="577"/>
        <v>0</v>
      </c>
      <c r="AB1385" s="106">
        <f t="shared" si="578"/>
        <v>0</v>
      </c>
      <c r="AC1385" s="106">
        <f t="shared" si="579"/>
        <v>0</v>
      </c>
      <c r="AD1385" s="106">
        <f t="shared" si="580"/>
        <v>0</v>
      </c>
      <c r="AE1385" s="106">
        <f t="shared" si="581"/>
        <v>0</v>
      </c>
      <c r="AF1385" s="172">
        <f t="shared" si="589"/>
        <v>5.850000000000001E-3</v>
      </c>
      <c r="AG1385" s="106">
        <f t="shared" si="582"/>
        <v>1.725E-3</v>
      </c>
      <c r="AH1385" s="106">
        <f t="shared" si="583"/>
        <v>0</v>
      </c>
      <c r="AI1385" s="106">
        <f t="shared" si="584"/>
        <v>0</v>
      </c>
      <c r="AJ1385" s="106">
        <f t="shared" si="585"/>
        <v>0</v>
      </c>
      <c r="AK1385" s="106">
        <f t="shared" si="594"/>
        <v>7.5750000000000001E-3</v>
      </c>
      <c r="AL1385" s="107">
        <f t="shared" si="586"/>
        <v>5.6335499999999996</v>
      </c>
    </row>
    <row r="1386" spans="1:38" ht="12.75">
      <c r="A1386" s="89">
        <v>43</v>
      </c>
      <c r="B1386" s="89">
        <v>85</v>
      </c>
      <c r="C1386" s="96">
        <v>0.38500000000000001</v>
      </c>
      <c r="D1386" s="96">
        <v>0.39500000000000002</v>
      </c>
      <c r="E1386" s="97">
        <v>3.03</v>
      </c>
      <c r="F1386" s="102">
        <f t="shared" si="591"/>
        <v>0.36196095377783821</v>
      </c>
      <c r="G1386" s="89">
        <v>24.25</v>
      </c>
      <c r="H1386" s="103">
        <f t="shared" si="573"/>
        <v>39</v>
      </c>
      <c r="I1386" s="103">
        <f t="shared" si="574"/>
        <v>1.1062500000000002</v>
      </c>
      <c r="J1386" s="89" t="s">
        <v>74</v>
      </c>
      <c r="K1386" s="89">
        <v>16</v>
      </c>
      <c r="L1386" s="105">
        <f t="shared" si="592"/>
        <v>3.0300000000000002</v>
      </c>
      <c r="M1386" s="89">
        <v>2.95</v>
      </c>
      <c r="R1386" s="89">
        <v>0.08</v>
      </c>
      <c r="X1386" s="106">
        <f t="shared" si="593"/>
        <v>9.3324000000000011E-3</v>
      </c>
      <c r="Y1386" s="106">
        <f t="shared" si="575"/>
        <v>7.3750000000000013E-3</v>
      </c>
      <c r="Z1386" s="106">
        <f t="shared" si="576"/>
        <v>0</v>
      </c>
      <c r="AA1386" s="106">
        <f t="shared" si="577"/>
        <v>0</v>
      </c>
      <c r="AB1386" s="106">
        <f t="shared" si="578"/>
        <v>0</v>
      </c>
      <c r="AC1386" s="106">
        <f t="shared" si="579"/>
        <v>0</v>
      </c>
      <c r="AD1386" s="106">
        <f t="shared" si="580"/>
        <v>0</v>
      </c>
      <c r="AE1386" s="106">
        <f t="shared" si="581"/>
        <v>0</v>
      </c>
      <c r="AF1386" s="172">
        <f t="shared" si="589"/>
        <v>7.3750000000000013E-3</v>
      </c>
      <c r="AG1386" s="106">
        <f t="shared" si="582"/>
        <v>0</v>
      </c>
      <c r="AH1386" s="106">
        <f t="shared" si="583"/>
        <v>2.0000000000000001E-4</v>
      </c>
      <c r="AI1386" s="106">
        <f t="shared" si="584"/>
        <v>0</v>
      </c>
      <c r="AJ1386" s="106">
        <f t="shared" si="585"/>
        <v>0</v>
      </c>
      <c r="AK1386" s="106">
        <f t="shared" si="594"/>
        <v>7.5750000000000019E-3</v>
      </c>
      <c r="AL1386" s="107">
        <f t="shared" si="586"/>
        <v>7.102125</v>
      </c>
    </row>
    <row r="1387" spans="1:38" ht="12.75">
      <c r="A1387" s="89">
        <v>43</v>
      </c>
      <c r="B1387" s="89">
        <v>85</v>
      </c>
      <c r="C1387" s="96">
        <v>0.38500000000000001</v>
      </c>
      <c r="D1387" s="96">
        <v>0.39500000000000002</v>
      </c>
      <c r="E1387" s="97">
        <v>3.03</v>
      </c>
      <c r="F1387" s="102">
        <f t="shared" si="591"/>
        <v>0.36196095377783821</v>
      </c>
      <c r="G1387" s="89">
        <v>24.25</v>
      </c>
      <c r="H1387" s="103">
        <f t="shared" si="573"/>
        <v>39</v>
      </c>
      <c r="I1387" s="103">
        <f t="shared" si="574"/>
        <v>1.13625</v>
      </c>
      <c r="J1387" s="89" t="s">
        <v>78</v>
      </c>
      <c r="K1387" s="89">
        <v>1</v>
      </c>
      <c r="L1387" s="105">
        <f t="shared" si="592"/>
        <v>3.03</v>
      </c>
      <c r="M1387" s="89">
        <v>3.03</v>
      </c>
      <c r="X1387" s="106">
        <f t="shared" si="593"/>
        <v>8.5082399999999985E-3</v>
      </c>
      <c r="Y1387" s="106">
        <f t="shared" si="575"/>
        <v>7.5750000000000001E-3</v>
      </c>
      <c r="Z1387" s="106">
        <f t="shared" si="576"/>
        <v>0</v>
      </c>
      <c r="AA1387" s="106">
        <f t="shared" si="577"/>
        <v>0</v>
      </c>
      <c r="AB1387" s="106">
        <f t="shared" si="578"/>
        <v>0</v>
      </c>
      <c r="AC1387" s="106">
        <f t="shared" si="579"/>
        <v>0</v>
      </c>
      <c r="AD1387" s="106">
        <f t="shared" si="580"/>
        <v>0</v>
      </c>
      <c r="AE1387" s="106">
        <f t="shared" si="581"/>
        <v>0</v>
      </c>
      <c r="AF1387" s="172">
        <f t="shared" si="589"/>
        <v>7.5750000000000001E-3</v>
      </c>
      <c r="AG1387" s="106">
        <f t="shared" si="582"/>
        <v>0</v>
      </c>
      <c r="AH1387" s="106">
        <f t="shared" si="583"/>
        <v>0</v>
      </c>
      <c r="AI1387" s="106">
        <f t="shared" si="584"/>
        <v>0</v>
      </c>
      <c r="AJ1387" s="106">
        <f t="shared" si="585"/>
        <v>0</v>
      </c>
      <c r="AK1387" s="106">
        <f t="shared" si="594"/>
        <v>7.5750000000000001E-3</v>
      </c>
      <c r="AL1387" s="107">
        <f t="shared" si="586"/>
        <v>7.2947249999999988</v>
      </c>
    </row>
    <row r="1388" spans="1:38" ht="12.75">
      <c r="A1388" s="89">
        <v>43</v>
      </c>
      <c r="B1388" s="89">
        <v>85</v>
      </c>
      <c r="C1388" s="96">
        <v>0.38500000000000001</v>
      </c>
      <c r="D1388" s="96">
        <v>0.39500000000000002</v>
      </c>
      <c r="E1388" s="97">
        <v>3.03</v>
      </c>
      <c r="F1388" s="102">
        <f t="shared" si="591"/>
        <v>0.36196095377783821</v>
      </c>
      <c r="G1388" s="89">
        <v>24.25</v>
      </c>
      <c r="H1388" s="103">
        <f t="shared" si="573"/>
        <v>39</v>
      </c>
      <c r="I1388" s="103">
        <f t="shared" si="574"/>
        <v>1.13625</v>
      </c>
      <c r="J1388" s="89" t="s">
        <v>78</v>
      </c>
      <c r="K1388" s="89">
        <v>2</v>
      </c>
      <c r="L1388" s="105">
        <f t="shared" si="592"/>
        <v>3.03</v>
      </c>
      <c r="M1388" s="89">
        <v>3.03</v>
      </c>
      <c r="X1388" s="106">
        <f t="shared" si="593"/>
        <v>8.5082399999999985E-3</v>
      </c>
      <c r="Y1388" s="106">
        <f t="shared" si="575"/>
        <v>7.5750000000000001E-3</v>
      </c>
      <c r="Z1388" s="106">
        <f t="shared" si="576"/>
        <v>0</v>
      </c>
      <c r="AA1388" s="106">
        <f t="shared" si="577"/>
        <v>0</v>
      </c>
      <c r="AB1388" s="106">
        <f t="shared" si="578"/>
        <v>0</v>
      </c>
      <c r="AC1388" s="106">
        <f t="shared" si="579"/>
        <v>0</v>
      </c>
      <c r="AD1388" s="106">
        <f t="shared" si="580"/>
        <v>0</v>
      </c>
      <c r="AE1388" s="106">
        <f t="shared" si="581"/>
        <v>0</v>
      </c>
      <c r="AF1388" s="172">
        <f t="shared" si="589"/>
        <v>7.5750000000000001E-3</v>
      </c>
      <c r="AG1388" s="106">
        <f t="shared" si="582"/>
        <v>0</v>
      </c>
      <c r="AH1388" s="106">
        <f t="shared" si="583"/>
        <v>0</v>
      </c>
      <c r="AI1388" s="106">
        <f t="shared" si="584"/>
        <v>0</v>
      </c>
      <c r="AJ1388" s="106">
        <f t="shared" si="585"/>
        <v>0</v>
      </c>
      <c r="AK1388" s="106">
        <f t="shared" si="594"/>
        <v>7.5750000000000001E-3</v>
      </c>
      <c r="AL1388" s="107">
        <f t="shared" si="586"/>
        <v>7.2947249999999988</v>
      </c>
    </row>
    <row r="1389" spans="1:38" ht="12.75">
      <c r="A1389" s="89">
        <v>43</v>
      </c>
      <c r="B1389" s="89">
        <v>85</v>
      </c>
      <c r="C1389" s="96">
        <v>0.38500000000000001</v>
      </c>
      <c r="D1389" s="96">
        <v>0.39500000000000002</v>
      </c>
      <c r="E1389" s="97">
        <v>3.03</v>
      </c>
      <c r="F1389" s="102">
        <f t="shared" si="591"/>
        <v>0.36196095377783821</v>
      </c>
      <c r="G1389" s="89">
        <v>24.25</v>
      </c>
      <c r="H1389" s="103">
        <f t="shared" si="573"/>
        <v>39</v>
      </c>
      <c r="I1389" s="103">
        <f t="shared" si="574"/>
        <v>1.0762500000000002</v>
      </c>
      <c r="J1389" s="89" t="s">
        <v>78</v>
      </c>
      <c r="K1389" s="89">
        <v>3</v>
      </c>
      <c r="L1389" s="105">
        <f t="shared" si="592"/>
        <v>3.0300000000000002</v>
      </c>
      <c r="M1389" s="89">
        <v>2.87</v>
      </c>
      <c r="R1389" s="89">
        <v>0.16</v>
      </c>
      <c r="X1389" s="106">
        <f t="shared" si="593"/>
        <v>8.5082400000000002E-3</v>
      </c>
      <c r="Y1389" s="106">
        <f t="shared" si="575"/>
        <v>7.1750000000000008E-3</v>
      </c>
      <c r="Z1389" s="106">
        <f t="shared" si="576"/>
        <v>0</v>
      </c>
      <c r="AA1389" s="106">
        <f t="shared" si="577"/>
        <v>0</v>
      </c>
      <c r="AB1389" s="106">
        <f t="shared" si="578"/>
        <v>0</v>
      </c>
      <c r="AC1389" s="106">
        <f t="shared" si="579"/>
        <v>0</v>
      </c>
      <c r="AD1389" s="106">
        <f t="shared" si="580"/>
        <v>0</v>
      </c>
      <c r="AE1389" s="106">
        <f t="shared" si="581"/>
        <v>0</v>
      </c>
      <c r="AF1389" s="172">
        <f t="shared" si="589"/>
        <v>7.1750000000000008E-3</v>
      </c>
      <c r="AG1389" s="106">
        <f t="shared" si="582"/>
        <v>0</v>
      </c>
      <c r="AH1389" s="106">
        <f t="shared" si="583"/>
        <v>4.0000000000000002E-4</v>
      </c>
      <c r="AI1389" s="106">
        <f t="shared" si="584"/>
        <v>0</v>
      </c>
      <c r="AJ1389" s="106">
        <f t="shared" si="585"/>
        <v>0</v>
      </c>
      <c r="AK1389" s="106">
        <f t="shared" si="594"/>
        <v>7.5750000000000019E-3</v>
      </c>
      <c r="AL1389" s="107">
        <f t="shared" si="586"/>
        <v>6.9095249999999995</v>
      </c>
    </row>
    <row r="1390" spans="1:38" ht="12.75">
      <c r="A1390" s="89">
        <v>43</v>
      </c>
      <c r="B1390" s="89">
        <v>85</v>
      </c>
      <c r="C1390" s="96">
        <v>0.38500000000000001</v>
      </c>
      <c r="D1390" s="96">
        <v>0.39500000000000002</v>
      </c>
      <c r="E1390" s="97">
        <v>3.03</v>
      </c>
      <c r="F1390" s="102">
        <f t="shared" si="591"/>
        <v>0.36196095377783821</v>
      </c>
      <c r="G1390" s="89">
        <v>24.25</v>
      </c>
      <c r="H1390" s="103">
        <f t="shared" si="573"/>
        <v>39</v>
      </c>
      <c r="I1390" s="103">
        <f t="shared" si="574"/>
        <v>1.13625</v>
      </c>
      <c r="J1390" s="89" t="s">
        <v>78</v>
      </c>
      <c r="K1390" s="89">
        <v>4</v>
      </c>
      <c r="L1390" s="105">
        <f t="shared" si="592"/>
        <v>3.03</v>
      </c>
      <c r="M1390" s="89">
        <v>3.03</v>
      </c>
      <c r="X1390" s="106">
        <f t="shared" si="593"/>
        <v>8.5082399999999985E-3</v>
      </c>
      <c r="Y1390" s="106">
        <f t="shared" si="575"/>
        <v>7.5750000000000001E-3</v>
      </c>
      <c r="Z1390" s="106">
        <f t="shared" si="576"/>
        <v>0</v>
      </c>
      <c r="AA1390" s="106">
        <f t="shared" si="577"/>
        <v>0</v>
      </c>
      <c r="AB1390" s="106">
        <f t="shared" si="578"/>
        <v>0</v>
      </c>
      <c r="AC1390" s="106">
        <f t="shared" si="579"/>
        <v>0</v>
      </c>
      <c r="AD1390" s="106">
        <f t="shared" si="580"/>
        <v>0</v>
      </c>
      <c r="AE1390" s="106">
        <f t="shared" si="581"/>
        <v>0</v>
      </c>
      <c r="AF1390" s="172">
        <f t="shared" si="589"/>
        <v>7.5750000000000001E-3</v>
      </c>
      <c r="AG1390" s="106">
        <f t="shared" si="582"/>
        <v>0</v>
      </c>
      <c r="AH1390" s="106">
        <f t="shared" si="583"/>
        <v>0</v>
      </c>
      <c r="AI1390" s="106">
        <f t="shared" si="584"/>
        <v>0</v>
      </c>
      <c r="AJ1390" s="106">
        <f t="shared" si="585"/>
        <v>0</v>
      </c>
      <c r="AK1390" s="106">
        <f t="shared" si="594"/>
        <v>7.5750000000000001E-3</v>
      </c>
      <c r="AL1390" s="107">
        <f t="shared" si="586"/>
        <v>7.2947249999999988</v>
      </c>
    </row>
    <row r="1391" spans="1:38" ht="12.75">
      <c r="A1391" s="89">
        <v>43</v>
      </c>
      <c r="B1391" s="89">
        <v>85</v>
      </c>
      <c r="C1391" s="96">
        <v>0.38500000000000001</v>
      </c>
      <c r="D1391" s="96">
        <v>0.39500000000000002</v>
      </c>
      <c r="E1391" s="97">
        <v>3.03</v>
      </c>
      <c r="F1391" s="102">
        <f t="shared" si="591"/>
        <v>0.36196095377783821</v>
      </c>
      <c r="G1391" s="89">
        <v>24.25</v>
      </c>
      <c r="H1391" s="103">
        <f t="shared" si="573"/>
        <v>39</v>
      </c>
      <c r="I1391" s="103">
        <f t="shared" si="574"/>
        <v>2.7042750000000004</v>
      </c>
      <c r="J1391" s="89" t="s">
        <v>79</v>
      </c>
      <c r="K1391" s="89">
        <v>14</v>
      </c>
      <c r="L1391" s="97">
        <v>3.03</v>
      </c>
      <c r="X1391" s="106">
        <f>L1391*VLOOKUP(J1391,dimension,2,FALSE)*VLOOKUP(J1391,dimension,3,FALSE)*K1391</f>
        <v>2.2567440000000001E-2</v>
      </c>
      <c r="Y1391" s="106">
        <f t="shared" si="575"/>
        <v>0</v>
      </c>
      <c r="Z1391" s="106">
        <f t="shared" si="576"/>
        <v>0</v>
      </c>
      <c r="AA1391" s="106">
        <f t="shared" si="577"/>
        <v>0</v>
      </c>
      <c r="AB1391" s="106">
        <f t="shared" si="578"/>
        <v>0</v>
      </c>
      <c r="AC1391" s="106">
        <f t="shared" si="579"/>
        <v>0</v>
      </c>
      <c r="AD1391" s="106">
        <f t="shared" si="580"/>
        <v>0</v>
      </c>
      <c r="AE1391" s="106">
        <f t="shared" si="581"/>
        <v>1.8028500000000003E-2</v>
      </c>
      <c r="AF1391" s="172">
        <f t="shared" si="589"/>
        <v>1.8028500000000003E-2</v>
      </c>
      <c r="AG1391" s="106">
        <f t="shared" si="582"/>
        <v>0</v>
      </c>
      <c r="AH1391" s="106">
        <f t="shared" si="583"/>
        <v>0</v>
      </c>
      <c r="AI1391" s="106">
        <f t="shared" si="584"/>
        <v>0</v>
      </c>
      <c r="AJ1391" s="106">
        <f t="shared" si="585"/>
        <v>0</v>
      </c>
      <c r="AK1391" s="106">
        <f>L1391*VLOOKUP(J1391,dimension,4,FALSE)*VLOOKUP(J1391,dimension,5,FALSE)*K1391</f>
        <v>1.8028499999999999E-2</v>
      </c>
      <c r="AL1391" s="107">
        <f t="shared" si="586"/>
        <v>15.414367499999999</v>
      </c>
    </row>
    <row r="1392" spans="1:38" ht="12.75">
      <c r="A1392" s="89">
        <v>44</v>
      </c>
      <c r="B1392" s="89">
        <v>86</v>
      </c>
      <c r="C1392" s="96">
        <v>0.32500000000000001</v>
      </c>
      <c r="D1392" s="96">
        <v>0.36499999999999999</v>
      </c>
      <c r="E1392" s="97">
        <v>3.2</v>
      </c>
      <c r="F1392" s="102">
        <f t="shared" si="591"/>
        <v>0.29914245247482002</v>
      </c>
      <c r="G1392" s="89">
        <v>22.16</v>
      </c>
      <c r="H1392" s="103">
        <f t="shared" si="573"/>
        <v>36.213333333333331</v>
      </c>
      <c r="I1392" s="103">
        <f t="shared" si="574"/>
        <v>1.0762500000000002</v>
      </c>
      <c r="J1392" s="89" t="s">
        <v>74</v>
      </c>
      <c r="K1392" s="89">
        <v>1</v>
      </c>
      <c r="L1392" s="105">
        <f t="shared" ref="L1392:L1408" si="595">SUM(M1392:V1392)</f>
        <v>2.97</v>
      </c>
      <c r="M1392" s="89">
        <v>2.87</v>
      </c>
      <c r="R1392" s="89">
        <v>0.1</v>
      </c>
      <c r="X1392" s="106">
        <f t="shared" ref="X1392:X1408" si="596">L1392*VLOOKUP(J1392,dimension,2,FALSE)*VLOOKUP(J1392,dimension,3,FALSE)</f>
        <v>9.1476000000000005E-3</v>
      </c>
      <c r="Y1392" s="106">
        <f t="shared" si="575"/>
        <v>7.1750000000000008E-3</v>
      </c>
      <c r="Z1392" s="106">
        <f t="shared" si="576"/>
        <v>0</v>
      </c>
      <c r="AA1392" s="106">
        <f t="shared" si="577"/>
        <v>0</v>
      </c>
      <c r="AB1392" s="106">
        <f t="shared" si="578"/>
        <v>0</v>
      </c>
      <c r="AC1392" s="106">
        <f t="shared" si="579"/>
        <v>0</v>
      </c>
      <c r="AD1392" s="106">
        <f t="shared" si="580"/>
        <v>0</v>
      </c>
      <c r="AE1392" s="106">
        <f t="shared" si="581"/>
        <v>0</v>
      </c>
      <c r="AF1392" s="172">
        <f t="shared" si="589"/>
        <v>7.1750000000000008E-3</v>
      </c>
      <c r="AG1392" s="106">
        <f t="shared" si="582"/>
        <v>0</v>
      </c>
      <c r="AH1392" s="106">
        <f t="shared" si="583"/>
        <v>2.5000000000000006E-4</v>
      </c>
      <c r="AI1392" s="106">
        <f t="shared" si="584"/>
        <v>0</v>
      </c>
      <c r="AJ1392" s="106">
        <f t="shared" si="585"/>
        <v>0</v>
      </c>
      <c r="AK1392" s="106">
        <f t="shared" ref="AK1392:AK1408" si="597">L1392*VLOOKUP(J1392,dimension,4,FALSE)*VLOOKUP(J1392,dimension,5,FALSE)</f>
        <v>7.425000000000001E-3</v>
      </c>
      <c r="AL1392" s="107">
        <f t="shared" si="586"/>
        <v>6.9095249999999995</v>
      </c>
    </row>
    <row r="1393" spans="1:38" ht="12.75">
      <c r="A1393" s="89">
        <v>44</v>
      </c>
      <c r="B1393" s="89">
        <v>86</v>
      </c>
      <c r="C1393" s="96">
        <v>0.32500000000000001</v>
      </c>
      <c r="D1393" s="96">
        <v>0.36499999999999999</v>
      </c>
      <c r="E1393" s="97">
        <v>3.2</v>
      </c>
      <c r="F1393" s="102">
        <f t="shared" si="591"/>
        <v>0.29914245247482002</v>
      </c>
      <c r="G1393" s="89">
        <v>22.16</v>
      </c>
      <c r="H1393" s="103">
        <f t="shared" si="573"/>
        <v>36.213333333333331</v>
      </c>
      <c r="I1393" s="103">
        <f t="shared" si="574"/>
        <v>1.2000000000000002</v>
      </c>
      <c r="J1393" s="89" t="s">
        <v>74</v>
      </c>
      <c r="K1393" s="89">
        <v>2</v>
      </c>
      <c r="L1393" s="105">
        <f t="shared" si="595"/>
        <v>3.2</v>
      </c>
      <c r="M1393" s="89">
        <v>3.2</v>
      </c>
      <c r="X1393" s="106">
        <f t="shared" si="596"/>
        <v>9.8560000000000019E-3</v>
      </c>
      <c r="Y1393" s="106">
        <f t="shared" si="575"/>
        <v>8.0000000000000019E-3</v>
      </c>
      <c r="Z1393" s="106">
        <f t="shared" si="576"/>
        <v>0</v>
      </c>
      <c r="AA1393" s="106">
        <f t="shared" si="577"/>
        <v>0</v>
      </c>
      <c r="AB1393" s="106">
        <f t="shared" si="578"/>
        <v>0</v>
      </c>
      <c r="AC1393" s="106">
        <f t="shared" si="579"/>
        <v>0</v>
      </c>
      <c r="AD1393" s="106">
        <f t="shared" si="580"/>
        <v>0</v>
      </c>
      <c r="AE1393" s="106">
        <f t="shared" si="581"/>
        <v>0</v>
      </c>
      <c r="AF1393" s="172">
        <f t="shared" si="589"/>
        <v>8.0000000000000019E-3</v>
      </c>
      <c r="AG1393" s="106">
        <f t="shared" si="582"/>
        <v>0</v>
      </c>
      <c r="AH1393" s="106">
        <f t="shared" si="583"/>
        <v>0</v>
      </c>
      <c r="AI1393" s="106">
        <f t="shared" si="584"/>
        <v>0</v>
      </c>
      <c r="AJ1393" s="106">
        <f t="shared" si="585"/>
        <v>0</v>
      </c>
      <c r="AK1393" s="106">
        <f t="shared" si="597"/>
        <v>8.0000000000000019E-3</v>
      </c>
      <c r="AL1393" s="107">
        <f t="shared" si="586"/>
        <v>7.7039999999999997</v>
      </c>
    </row>
    <row r="1394" spans="1:38" ht="12.75">
      <c r="A1394" s="89">
        <v>44</v>
      </c>
      <c r="B1394" s="89">
        <v>86</v>
      </c>
      <c r="C1394" s="96">
        <v>0.32500000000000001</v>
      </c>
      <c r="D1394" s="96">
        <v>0.36499999999999999</v>
      </c>
      <c r="E1394" s="97">
        <v>3.2</v>
      </c>
      <c r="F1394" s="102">
        <f t="shared" si="591"/>
        <v>0.29914245247482002</v>
      </c>
      <c r="G1394" s="89">
        <v>22.16</v>
      </c>
      <c r="H1394" s="103">
        <f t="shared" si="573"/>
        <v>36.213333333333331</v>
      </c>
      <c r="I1394" s="103">
        <f t="shared" si="574"/>
        <v>1.2000000000000002</v>
      </c>
      <c r="J1394" s="89" t="s">
        <v>74</v>
      </c>
      <c r="K1394" s="89">
        <v>3</v>
      </c>
      <c r="L1394" s="105">
        <f t="shared" si="595"/>
        <v>3.2</v>
      </c>
      <c r="M1394" s="89">
        <v>3.2</v>
      </c>
      <c r="X1394" s="106">
        <f t="shared" si="596"/>
        <v>9.8560000000000019E-3</v>
      </c>
      <c r="Y1394" s="106">
        <f t="shared" si="575"/>
        <v>8.0000000000000019E-3</v>
      </c>
      <c r="Z1394" s="106">
        <f t="shared" si="576"/>
        <v>0</v>
      </c>
      <c r="AA1394" s="106">
        <f t="shared" si="577"/>
        <v>0</v>
      </c>
      <c r="AB1394" s="106">
        <f t="shared" si="578"/>
        <v>0</v>
      </c>
      <c r="AC1394" s="106">
        <f t="shared" si="579"/>
        <v>0</v>
      </c>
      <c r="AD1394" s="106">
        <f t="shared" si="580"/>
        <v>0</v>
      </c>
      <c r="AE1394" s="106">
        <f t="shared" si="581"/>
        <v>0</v>
      </c>
      <c r="AF1394" s="172">
        <f t="shared" si="589"/>
        <v>8.0000000000000019E-3</v>
      </c>
      <c r="AG1394" s="106">
        <f t="shared" si="582"/>
        <v>0</v>
      </c>
      <c r="AH1394" s="106">
        <f t="shared" si="583"/>
        <v>0</v>
      </c>
      <c r="AI1394" s="106">
        <f t="shared" si="584"/>
        <v>0</v>
      </c>
      <c r="AJ1394" s="106">
        <f t="shared" si="585"/>
        <v>0</v>
      </c>
      <c r="AK1394" s="106">
        <f t="shared" si="597"/>
        <v>8.0000000000000019E-3</v>
      </c>
      <c r="AL1394" s="107">
        <f t="shared" si="586"/>
        <v>7.7039999999999997</v>
      </c>
    </row>
    <row r="1395" spans="1:38" ht="12.75">
      <c r="A1395" s="89">
        <v>44</v>
      </c>
      <c r="B1395" s="89">
        <v>86</v>
      </c>
      <c r="C1395" s="96">
        <v>0.32500000000000001</v>
      </c>
      <c r="D1395" s="96">
        <v>0.36499999999999999</v>
      </c>
      <c r="E1395" s="97">
        <v>3.2</v>
      </c>
      <c r="F1395" s="102">
        <f t="shared" si="591"/>
        <v>0.29914245247482002</v>
      </c>
      <c r="G1395" s="89">
        <v>22.16</v>
      </c>
      <c r="H1395" s="103">
        <f t="shared" si="573"/>
        <v>36.213333333333331</v>
      </c>
      <c r="I1395" s="103">
        <f t="shared" si="574"/>
        <v>1.1512500000000001</v>
      </c>
      <c r="J1395" s="89" t="s">
        <v>74</v>
      </c>
      <c r="K1395" s="89">
        <v>4</v>
      </c>
      <c r="L1395" s="105">
        <f t="shared" si="595"/>
        <v>3.21</v>
      </c>
      <c r="M1395" s="89">
        <v>3.07</v>
      </c>
      <c r="R1395" s="89">
        <v>0.14000000000000001</v>
      </c>
      <c r="X1395" s="106">
        <f t="shared" si="596"/>
        <v>9.8867999999999994E-3</v>
      </c>
      <c r="Y1395" s="106">
        <f t="shared" si="575"/>
        <v>7.6750000000000004E-3</v>
      </c>
      <c r="Z1395" s="106">
        <f t="shared" si="576"/>
        <v>0</v>
      </c>
      <c r="AA1395" s="106">
        <f t="shared" si="577"/>
        <v>0</v>
      </c>
      <c r="AB1395" s="106">
        <f t="shared" si="578"/>
        <v>0</v>
      </c>
      <c r="AC1395" s="106">
        <f t="shared" si="579"/>
        <v>0</v>
      </c>
      <c r="AD1395" s="106">
        <f t="shared" si="580"/>
        <v>0</v>
      </c>
      <c r="AE1395" s="106">
        <f t="shared" si="581"/>
        <v>0</v>
      </c>
      <c r="AF1395" s="172">
        <f t="shared" si="589"/>
        <v>7.6750000000000004E-3</v>
      </c>
      <c r="AG1395" s="106">
        <f t="shared" si="582"/>
        <v>0</v>
      </c>
      <c r="AH1395" s="106">
        <f t="shared" si="583"/>
        <v>3.5000000000000005E-4</v>
      </c>
      <c r="AI1395" s="106">
        <f t="shared" si="584"/>
        <v>0</v>
      </c>
      <c r="AJ1395" s="106">
        <f t="shared" si="585"/>
        <v>0</v>
      </c>
      <c r="AK1395" s="106">
        <f t="shared" si="597"/>
        <v>8.0250000000000009E-3</v>
      </c>
      <c r="AL1395" s="107">
        <f t="shared" si="586"/>
        <v>7.3910249999999991</v>
      </c>
    </row>
    <row r="1396" spans="1:38" ht="12.75">
      <c r="A1396" s="89">
        <v>44</v>
      </c>
      <c r="B1396" s="89">
        <v>86</v>
      </c>
      <c r="C1396" s="96">
        <v>0.32500000000000001</v>
      </c>
      <c r="D1396" s="96">
        <v>0.36499999999999999</v>
      </c>
      <c r="E1396" s="97">
        <v>3.2</v>
      </c>
      <c r="F1396" s="102">
        <f t="shared" si="591"/>
        <v>0.29914245247482002</v>
      </c>
      <c r="G1396" s="89">
        <v>22.16</v>
      </c>
      <c r="H1396" s="103">
        <f t="shared" si="573"/>
        <v>36.213333333333331</v>
      </c>
      <c r="I1396" s="103">
        <f t="shared" si="574"/>
        <v>1.1737500000000001</v>
      </c>
      <c r="J1396" s="89" t="s">
        <v>74</v>
      </c>
      <c r="K1396" s="89">
        <v>5</v>
      </c>
      <c r="L1396" s="105">
        <f t="shared" si="595"/>
        <v>3.1999999999999997</v>
      </c>
      <c r="M1396" s="89">
        <v>3.13</v>
      </c>
      <c r="R1396" s="89">
        <v>7.0000000000000007E-2</v>
      </c>
      <c r="X1396" s="106">
        <f t="shared" si="596"/>
        <v>9.8560000000000002E-3</v>
      </c>
      <c r="Y1396" s="106">
        <f t="shared" si="575"/>
        <v>7.8250000000000004E-3</v>
      </c>
      <c r="Z1396" s="106">
        <f t="shared" si="576"/>
        <v>0</v>
      </c>
      <c r="AA1396" s="106">
        <f t="shared" si="577"/>
        <v>0</v>
      </c>
      <c r="AB1396" s="106">
        <f t="shared" si="578"/>
        <v>0</v>
      </c>
      <c r="AC1396" s="106">
        <f t="shared" si="579"/>
        <v>0</v>
      </c>
      <c r="AD1396" s="106">
        <f t="shared" si="580"/>
        <v>0</v>
      </c>
      <c r="AE1396" s="106">
        <f t="shared" si="581"/>
        <v>0</v>
      </c>
      <c r="AF1396" s="172">
        <f t="shared" si="589"/>
        <v>7.8250000000000004E-3</v>
      </c>
      <c r="AG1396" s="106">
        <f t="shared" si="582"/>
        <v>0</v>
      </c>
      <c r="AH1396" s="106">
        <f t="shared" si="583"/>
        <v>1.7500000000000003E-4</v>
      </c>
      <c r="AI1396" s="106">
        <f t="shared" si="584"/>
        <v>0</v>
      </c>
      <c r="AJ1396" s="106">
        <f t="shared" si="585"/>
        <v>0</v>
      </c>
      <c r="AK1396" s="106">
        <f t="shared" si="597"/>
        <v>8.0000000000000002E-3</v>
      </c>
      <c r="AL1396" s="107">
        <f t="shared" si="586"/>
        <v>7.535474999999999</v>
      </c>
    </row>
    <row r="1397" spans="1:38" ht="12.75">
      <c r="A1397" s="89">
        <v>44</v>
      </c>
      <c r="B1397" s="89">
        <v>86</v>
      </c>
      <c r="C1397" s="96">
        <v>0.32500000000000001</v>
      </c>
      <c r="D1397" s="96">
        <v>0.36499999999999999</v>
      </c>
      <c r="E1397" s="97">
        <v>3.2</v>
      </c>
      <c r="F1397" s="102">
        <f t="shared" si="591"/>
        <v>0.29914245247482002</v>
      </c>
      <c r="G1397" s="89">
        <v>22.16</v>
      </c>
      <c r="H1397" s="103">
        <f t="shared" si="573"/>
        <v>36.213333333333331</v>
      </c>
      <c r="I1397" s="103">
        <f t="shared" si="574"/>
        <v>1.2000000000000002</v>
      </c>
      <c r="J1397" s="89" t="s">
        <v>74</v>
      </c>
      <c r="K1397" s="89">
        <v>6</v>
      </c>
      <c r="L1397" s="105">
        <f t="shared" si="595"/>
        <v>3.2</v>
      </c>
      <c r="M1397" s="89">
        <v>3.2</v>
      </c>
      <c r="X1397" s="106">
        <f t="shared" si="596"/>
        <v>9.8560000000000019E-3</v>
      </c>
      <c r="Y1397" s="106">
        <f t="shared" si="575"/>
        <v>8.0000000000000019E-3</v>
      </c>
      <c r="Z1397" s="106">
        <f t="shared" si="576"/>
        <v>0</v>
      </c>
      <c r="AA1397" s="106">
        <f t="shared" si="577"/>
        <v>0</v>
      </c>
      <c r="AB1397" s="106">
        <f t="shared" si="578"/>
        <v>0</v>
      </c>
      <c r="AC1397" s="106">
        <f t="shared" si="579"/>
        <v>0</v>
      </c>
      <c r="AD1397" s="106">
        <f t="shared" si="580"/>
        <v>0</v>
      </c>
      <c r="AE1397" s="106">
        <f t="shared" si="581"/>
        <v>0</v>
      </c>
      <c r="AF1397" s="172">
        <f t="shared" si="589"/>
        <v>8.0000000000000019E-3</v>
      </c>
      <c r="AG1397" s="106">
        <f t="shared" si="582"/>
        <v>0</v>
      </c>
      <c r="AH1397" s="106">
        <f t="shared" si="583"/>
        <v>0</v>
      </c>
      <c r="AI1397" s="106">
        <f t="shared" si="584"/>
        <v>0</v>
      </c>
      <c r="AJ1397" s="106">
        <f t="shared" si="585"/>
        <v>0</v>
      </c>
      <c r="AK1397" s="106">
        <f t="shared" si="597"/>
        <v>8.0000000000000019E-3</v>
      </c>
      <c r="AL1397" s="107">
        <f t="shared" si="586"/>
        <v>7.7039999999999997</v>
      </c>
    </row>
    <row r="1398" spans="1:38" ht="12.75">
      <c r="A1398" s="89">
        <v>44</v>
      </c>
      <c r="B1398" s="89">
        <v>86</v>
      </c>
      <c r="C1398" s="96">
        <v>0.32500000000000001</v>
      </c>
      <c r="D1398" s="96">
        <v>0.36499999999999999</v>
      </c>
      <c r="E1398" s="97">
        <v>3.2</v>
      </c>
      <c r="F1398" s="102">
        <f t="shared" si="591"/>
        <v>0.29914245247482002</v>
      </c>
      <c r="G1398" s="89">
        <v>22.16</v>
      </c>
      <c r="H1398" s="103">
        <f t="shared" si="573"/>
        <v>36.213333333333331</v>
      </c>
      <c r="I1398" s="103">
        <f t="shared" si="574"/>
        <v>1.0499999999999998</v>
      </c>
      <c r="J1398" s="89" t="s">
        <v>74</v>
      </c>
      <c r="K1398" s="89">
        <v>7</v>
      </c>
      <c r="L1398" s="105">
        <f t="shared" si="595"/>
        <v>3.05</v>
      </c>
      <c r="M1398" s="89">
        <v>2.8</v>
      </c>
      <c r="R1398" s="89">
        <v>0.25</v>
      </c>
      <c r="X1398" s="106">
        <f t="shared" si="596"/>
        <v>9.3940000000000013E-3</v>
      </c>
      <c r="Y1398" s="106">
        <f t="shared" si="575"/>
        <v>6.9999999999999993E-3</v>
      </c>
      <c r="Z1398" s="106">
        <f t="shared" si="576"/>
        <v>0</v>
      </c>
      <c r="AA1398" s="106">
        <f t="shared" si="577"/>
        <v>0</v>
      </c>
      <c r="AB1398" s="106">
        <f t="shared" si="578"/>
        <v>0</v>
      </c>
      <c r="AC1398" s="106">
        <f t="shared" si="579"/>
        <v>0</v>
      </c>
      <c r="AD1398" s="106">
        <f t="shared" si="580"/>
        <v>0</v>
      </c>
      <c r="AE1398" s="106">
        <f t="shared" si="581"/>
        <v>0</v>
      </c>
      <c r="AF1398" s="172">
        <f t="shared" si="589"/>
        <v>6.9999999999999993E-3</v>
      </c>
      <c r="AG1398" s="106">
        <f t="shared" si="582"/>
        <v>0</v>
      </c>
      <c r="AH1398" s="106">
        <f t="shared" si="583"/>
        <v>6.2500000000000012E-4</v>
      </c>
      <c r="AI1398" s="106">
        <f t="shared" si="584"/>
        <v>0</v>
      </c>
      <c r="AJ1398" s="106">
        <f t="shared" si="585"/>
        <v>0</v>
      </c>
      <c r="AK1398" s="106">
        <f t="shared" si="597"/>
        <v>7.6249999999999998E-3</v>
      </c>
      <c r="AL1398" s="107">
        <f t="shared" si="586"/>
        <v>6.7409999999999988</v>
      </c>
    </row>
    <row r="1399" spans="1:38" ht="12.75">
      <c r="A1399" s="89">
        <v>44</v>
      </c>
      <c r="B1399" s="89">
        <v>86</v>
      </c>
      <c r="C1399" s="96">
        <v>0.32500000000000001</v>
      </c>
      <c r="D1399" s="96">
        <v>0.36499999999999999</v>
      </c>
      <c r="E1399" s="97">
        <v>3.2</v>
      </c>
      <c r="F1399" s="102">
        <f t="shared" si="591"/>
        <v>0.29914245247482002</v>
      </c>
      <c r="G1399" s="89">
        <v>22.16</v>
      </c>
      <c r="H1399" s="103">
        <f t="shared" si="573"/>
        <v>36.213333333333331</v>
      </c>
      <c r="I1399" s="103">
        <f t="shared" si="574"/>
        <v>1.2000000000000002</v>
      </c>
      <c r="J1399" s="89" t="s">
        <v>74</v>
      </c>
      <c r="K1399" s="89">
        <v>8</v>
      </c>
      <c r="L1399" s="105">
        <f t="shared" si="595"/>
        <v>3.2</v>
      </c>
      <c r="M1399" s="89">
        <v>3.2</v>
      </c>
      <c r="X1399" s="106">
        <f t="shared" si="596"/>
        <v>9.8560000000000019E-3</v>
      </c>
      <c r="Y1399" s="106">
        <f t="shared" si="575"/>
        <v>8.0000000000000019E-3</v>
      </c>
      <c r="Z1399" s="106">
        <f t="shared" si="576"/>
        <v>0</v>
      </c>
      <c r="AA1399" s="106">
        <f t="shared" si="577"/>
        <v>0</v>
      </c>
      <c r="AB1399" s="106">
        <f t="shared" si="578"/>
        <v>0</v>
      </c>
      <c r="AC1399" s="106">
        <f t="shared" si="579"/>
        <v>0</v>
      </c>
      <c r="AD1399" s="106">
        <f t="shared" si="580"/>
        <v>0</v>
      </c>
      <c r="AE1399" s="106">
        <f t="shared" si="581"/>
        <v>0</v>
      </c>
      <c r="AF1399" s="172">
        <f t="shared" si="589"/>
        <v>8.0000000000000019E-3</v>
      </c>
      <c r="AG1399" s="106">
        <f t="shared" si="582"/>
        <v>0</v>
      </c>
      <c r="AH1399" s="106">
        <f t="shared" si="583"/>
        <v>0</v>
      </c>
      <c r="AI1399" s="106">
        <f t="shared" si="584"/>
        <v>0</v>
      </c>
      <c r="AJ1399" s="106">
        <f t="shared" si="585"/>
        <v>0</v>
      </c>
      <c r="AK1399" s="106">
        <f t="shared" si="597"/>
        <v>8.0000000000000019E-3</v>
      </c>
      <c r="AL1399" s="107">
        <f t="shared" si="586"/>
        <v>7.7039999999999997</v>
      </c>
    </row>
    <row r="1400" spans="1:38" ht="12.75">
      <c r="A1400" s="89">
        <v>44</v>
      </c>
      <c r="B1400" s="89">
        <v>86</v>
      </c>
      <c r="C1400" s="96">
        <v>0.32500000000000001</v>
      </c>
      <c r="D1400" s="96">
        <v>0.36499999999999999</v>
      </c>
      <c r="E1400" s="97">
        <v>3.2</v>
      </c>
      <c r="F1400" s="102">
        <f t="shared" si="591"/>
        <v>0.29914245247482002</v>
      </c>
      <c r="G1400" s="89">
        <v>22.16</v>
      </c>
      <c r="H1400" s="103">
        <f t="shared" si="573"/>
        <v>36.213333333333331</v>
      </c>
      <c r="I1400" s="103">
        <f t="shared" si="574"/>
        <v>1.2000000000000002</v>
      </c>
      <c r="J1400" s="89" t="s">
        <v>74</v>
      </c>
      <c r="K1400" s="89">
        <v>9</v>
      </c>
      <c r="L1400" s="105">
        <f t="shared" si="595"/>
        <v>3.2</v>
      </c>
      <c r="M1400" s="89">
        <v>3.2</v>
      </c>
      <c r="X1400" s="106">
        <f t="shared" si="596"/>
        <v>9.8560000000000019E-3</v>
      </c>
      <c r="Y1400" s="106">
        <f t="shared" si="575"/>
        <v>8.0000000000000019E-3</v>
      </c>
      <c r="Z1400" s="106">
        <f t="shared" si="576"/>
        <v>0</v>
      </c>
      <c r="AA1400" s="106">
        <f t="shared" si="577"/>
        <v>0</v>
      </c>
      <c r="AB1400" s="106">
        <f t="shared" si="578"/>
        <v>0</v>
      </c>
      <c r="AC1400" s="106">
        <f t="shared" si="579"/>
        <v>0</v>
      </c>
      <c r="AD1400" s="106">
        <f t="shared" si="580"/>
        <v>0</v>
      </c>
      <c r="AE1400" s="106">
        <f t="shared" si="581"/>
        <v>0</v>
      </c>
      <c r="AF1400" s="172">
        <f t="shared" si="589"/>
        <v>8.0000000000000019E-3</v>
      </c>
      <c r="AG1400" s="106">
        <f t="shared" si="582"/>
        <v>0</v>
      </c>
      <c r="AH1400" s="106">
        <f t="shared" si="583"/>
        <v>0</v>
      </c>
      <c r="AI1400" s="106">
        <f t="shared" si="584"/>
        <v>0</v>
      </c>
      <c r="AJ1400" s="106">
        <f t="shared" si="585"/>
        <v>0</v>
      </c>
      <c r="AK1400" s="106">
        <f t="shared" si="597"/>
        <v>8.0000000000000019E-3</v>
      </c>
      <c r="AL1400" s="107">
        <f t="shared" si="586"/>
        <v>7.7039999999999997</v>
      </c>
    </row>
    <row r="1401" spans="1:38" ht="12.75">
      <c r="A1401" s="89">
        <v>44</v>
      </c>
      <c r="B1401" s="89">
        <v>86</v>
      </c>
      <c r="C1401" s="96">
        <v>0.32500000000000001</v>
      </c>
      <c r="D1401" s="96">
        <v>0.36499999999999999</v>
      </c>
      <c r="E1401" s="97">
        <v>3.2</v>
      </c>
      <c r="F1401" s="102">
        <f t="shared" si="591"/>
        <v>0.29914245247482002</v>
      </c>
      <c r="G1401" s="89">
        <v>22.16</v>
      </c>
      <c r="H1401" s="103">
        <f t="shared" si="573"/>
        <v>36.213333333333331</v>
      </c>
      <c r="I1401" s="103">
        <f t="shared" si="574"/>
        <v>1.1475000000000002</v>
      </c>
      <c r="J1401" s="89" t="s">
        <v>74</v>
      </c>
      <c r="K1401" s="89">
        <v>10</v>
      </c>
      <c r="L1401" s="105">
        <f t="shared" si="595"/>
        <v>3.2</v>
      </c>
      <c r="M1401" s="89">
        <v>2.4</v>
      </c>
      <c r="Q1401" s="89">
        <v>0.14000000000000001</v>
      </c>
      <c r="V1401" s="89">
        <v>0.66</v>
      </c>
      <c r="X1401" s="106">
        <f t="shared" si="596"/>
        <v>9.8560000000000019E-3</v>
      </c>
      <c r="Y1401" s="106">
        <f t="shared" si="575"/>
        <v>6.0000000000000001E-3</v>
      </c>
      <c r="Z1401" s="106">
        <f t="shared" si="576"/>
        <v>0</v>
      </c>
      <c r="AA1401" s="106">
        <f t="shared" si="577"/>
        <v>0</v>
      </c>
      <c r="AB1401" s="106">
        <f t="shared" si="578"/>
        <v>0</v>
      </c>
      <c r="AC1401" s="106">
        <f t="shared" si="579"/>
        <v>0</v>
      </c>
      <c r="AD1401" s="106">
        <f t="shared" si="580"/>
        <v>1.6500000000000002E-3</v>
      </c>
      <c r="AE1401" s="106">
        <f t="shared" si="581"/>
        <v>0</v>
      </c>
      <c r="AF1401" s="172">
        <f t="shared" si="589"/>
        <v>7.6500000000000005E-3</v>
      </c>
      <c r="AG1401" s="106">
        <f t="shared" si="582"/>
        <v>3.5000000000000005E-4</v>
      </c>
      <c r="AH1401" s="106">
        <f t="shared" si="583"/>
        <v>0</v>
      </c>
      <c r="AI1401" s="106">
        <f t="shared" si="584"/>
        <v>0</v>
      </c>
      <c r="AJ1401" s="106">
        <f t="shared" si="585"/>
        <v>0</v>
      </c>
      <c r="AK1401" s="106">
        <f t="shared" si="597"/>
        <v>8.0000000000000019E-3</v>
      </c>
      <c r="AL1401" s="107">
        <f t="shared" si="586"/>
        <v>7.0105500000000003</v>
      </c>
    </row>
    <row r="1402" spans="1:38" ht="12.75">
      <c r="A1402" s="89">
        <v>44</v>
      </c>
      <c r="B1402" s="89">
        <v>86</v>
      </c>
      <c r="C1402" s="96">
        <v>0.32500000000000001</v>
      </c>
      <c r="D1402" s="96">
        <v>0.36499999999999999</v>
      </c>
      <c r="E1402" s="97">
        <v>3.2</v>
      </c>
      <c r="F1402" s="102">
        <f t="shared" si="591"/>
        <v>0.29914245247482002</v>
      </c>
      <c r="G1402" s="89">
        <v>22.16</v>
      </c>
      <c r="H1402" s="103">
        <f t="shared" si="573"/>
        <v>36.213333333333331</v>
      </c>
      <c r="I1402" s="103">
        <f t="shared" si="574"/>
        <v>1.1625000000000003</v>
      </c>
      <c r="J1402" s="89" t="s">
        <v>74</v>
      </c>
      <c r="K1402" s="89">
        <v>11</v>
      </c>
      <c r="L1402" s="105">
        <f t="shared" si="595"/>
        <v>3.2</v>
      </c>
      <c r="M1402" s="89">
        <v>3.1</v>
      </c>
      <c r="R1402" s="89">
        <v>0.1</v>
      </c>
      <c r="X1402" s="106">
        <f t="shared" si="596"/>
        <v>9.8560000000000019E-3</v>
      </c>
      <c r="Y1402" s="106">
        <f t="shared" si="575"/>
        <v>7.7500000000000017E-3</v>
      </c>
      <c r="Z1402" s="106">
        <f t="shared" si="576"/>
        <v>0</v>
      </c>
      <c r="AA1402" s="106">
        <f t="shared" si="577"/>
        <v>0</v>
      </c>
      <c r="AB1402" s="106">
        <f t="shared" si="578"/>
        <v>0</v>
      </c>
      <c r="AC1402" s="106">
        <f t="shared" si="579"/>
        <v>0</v>
      </c>
      <c r="AD1402" s="106">
        <f t="shared" si="580"/>
        <v>0</v>
      </c>
      <c r="AE1402" s="106">
        <f t="shared" si="581"/>
        <v>0</v>
      </c>
      <c r="AF1402" s="172">
        <f t="shared" si="589"/>
        <v>7.7500000000000017E-3</v>
      </c>
      <c r="AG1402" s="106">
        <f t="shared" si="582"/>
        <v>0</v>
      </c>
      <c r="AH1402" s="106">
        <f t="shared" si="583"/>
        <v>2.5000000000000006E-4</v>
      </c>
      <c r="AI1402" s="106">
        <f t="shared" si="584"/>
        <v>0</v>
      </c>
      <c r="AJ1402" s="106">
        <f t="shared" si="585"/>
        <v>0</v>
      </c>
      <c r="AK1402" s="106">
        <f t="shared" si="597"/>
        <v>8.0000000000000019E-3</v>
      </c>
      <c r="AL1402" s="107">
        <f t="shared" si="586"/>
        <v>7.4632499999999995</v>
      </c>
    </row>
    <row r="1403" spans="1:38" ht="12.75">
      <c r="A1403" s="89">
        <v>44</v>
      </c>
      <c r="B1403" s="89">
        <v>86</v>
      </c>
      <c r="C1403" s="96">
        <v>0.32500000000000001</v>
      </c>
      <c r="D1403" s="96">
        <v>0.36499999999999999</v>
      </c>
      <c r="E1403" s="97">
        <v>3.2</v>
      </c>
      <c r="F1403" s="102">
        <f t="shared" si="591"/>
        <v>0.29914245247482002</v>
      </c>
      <c r="G1403" s="89">
        <v>22.16</v>
      </c>
      <c r="H1403" s="103">
        <f t="shared" si="573"/>
        <v>36.213333333333331</v>
      </c>
      <c r="I1403" s="103">
        <f t="shared" si="574"/>
        <v>1.2000000000000002</v>
      </c>
      <c r="J1403" s="89" t="s">
        <v>74</v>
      </c>
      <c r="K1403" s="89">
        <v>12</v>
      </c>
      <c r="L1403" s="105">
        <f t="shared" si="595"/>
        <v>3.2</v>
      </c>
      <c r="M1403" s="89">
        <v>3.2</v>
      </c>
      <c r="X1403" s="106">
        <f t="shared" si="596"/>
        <v>9.8560000000000019E-3</v>
      </c>
      <c r="Y1403" s="106">
        <f t="shared" si="575"/>
        <v>8.0000000000000019E-3</v>
      </c>
      <c r="Z1403" s="106">
        <f t="shared" si="576"/>
        <v>0</v>
      </c>
      <c r="AA1403" s="106">
        <f t="shared" si="577"/>
        <v>0</v>
      </c>
      <c r="AB1403" s="106">
        <f t="shared" si="578"/>
        <v>0</v>
      </c>
      <c r="AC1403" s="106">
        <f t="shared" si="579"/>
        <v>0</v>
      </c>
      <c r="AD1403" s="106">
        <f t="shared" si="580"/>
        <v>0</v>
      </c>
      <c r="AE1403" s="106">
        <f t="shared" si="581"/>
        <v>0</v>
      </c>
      <c r="AF1403" s="172">
        <f t="shared" si="589"/>
        <v>8.0000000000000019E-3</v>
      </c>
      <c r="AG1403" s="106">
        <f t="shared" si="582"/>
        <v>0</v>
      </c>
      <c r="AH1403" s="106">
        <f t="shared" si="583"/>
        <v>0</v>
      </c>
      <c r="AI1403" s="106">
        <f t="shared" si="584"/>
        <v>0</v>
      </c>
      <c r="AJ1403" s="106">
        <f t="shared" si="585"/>
        <v>0</v>
      </c>
      <c r="AK1403" s="106">
        <f t="shared" si="597"/>
        <v>8.0000000000000019E-3</v>
      </c>
      <c r="AL1403" s="107">
        <f t="shared" si="586"/>
        <v>7.7039999999999997</v>
      </c>
    </row>
    <row r="1404" spans="1:38" ht="12.75">
      <c r="A1404" s="89">
        <v>44</v>
      </c>
      <c r="B1404" s="89">
        <v>86</v>
      </c>
      <c r="C1404" s="96">
        <v>0.32500000000000001</v>
      </c>
      <c r="D1404" s="96">
        <v>0.36499999999999999</v>
      </c>
      <c r="E1404" s="97">
        <v>3.2</v>
      </c>
      <c r="F1404" s="102">
        <f t="shared" si="591"/>
        <v>0.29914245247482002</v>
      </c>
      <c r="G1404" s="89">
        <v>22.16</v>
      </c>
      <c r="H1404" s="103">
        <f t="shared" si="573"/>
        <v>36.213333333333331</v>
      </c>
      <c r="I1404" s="103">
        <f t="shared" si="574"/>
        <v>1.1812499999999999</v>
      </c>
      <c r="J1404" s="89" t="s">
        <v>78</v>
      </c>
      <c r="K1404" s="89">
        <v>1</v>
      </c>
      <c r="L1404" s="105">
        <f t="shared" si="595"/>
        <v>3.1999999999999997</v>
      </c>
      <c r="M1404" s="89">
        <v>3.15</v>
      </c>
      <c r="R1404" s="89">
        <v>0.05</v>
      </c>
      <c r="X1404" s="106">
        <f t="shared" si="596"/>
        <v>8.9855999999999998E-3</v>
      </c>
      <c r="Y1404" s="106">
        <f t="shared" si="575"/>
        <v>7.8750000000000001E-3</v>
      </c>
      <c r="Z1404" s="106">
        <f t="shared" si="576"/>
        <v>0</v>
      </c>
      <c r="AA1404" s="106">
        <f t="shared" si="577"/>
        <v>0</v>
      </c>
      <c r="AB1404" s="106">
        <f t="shared" si="578"/>
        <v>0</v>
      </c>
      <c r="AC1404" s="106">
        <f t="shared" si="579"/>
        <v>0</v>
      </c>
      <c r="AD1404" s="106">
        <f t="shared" si="580"/>
        <v>0</v>
      </c>
      <c r="AE1404" s="106">
        <f t="shared" si="581"/>
        <v>0</v>
      </c>
      <c r="AF1404" s="172">
        <f t="shared" si="589"/>
        <v>7.8750000000000001E-3</v>
      </c>
      <c r="AG1404" s="106">
        <f t="shared" si="582"/>
        <v>0</v>
      </c>
      <c r="AH1404" s="106">
        <f t="shared" si="583"/>
        <v>1.2500000000000003E-4</v>
      </c>
      <c r="AI1404" s="106">
        <f t="shared" si="584"/>
        <v>0</v>
      </c>
      <c r="AJ1404" s="106">
        <f t="shared" si="585"/>
        <v>0</v>
      </c>
      <c r="AK1404" s="106">
        <f t="shared" si="597"/>
        <v>8.0000000000000002E-3</v>
      </c>
      <c r="AL1404" s="107">
        <f t="shared" si="586"/>
        <v>7.5836249999999987</v>
      </c>
    </row>
    <row r="1405" spans="1:38" ht="12.75">
      <c r="A1405" s="89">
        <v>44</v>
      </c>
      <c r="B1405" s="89">
        <v>86</v>
      </c>
      <c r="C1405" s="96">
        <v>0.32500000000000001</v>
      </c>
      <c r="D1405" s="96">
        <v>0.36499999999999999</v>
      </c>
      <c r="E1405" s="97">
        <v>3.2</v>
      </c>
      <c r="F1405" s="102">
        <f t="shared" si="591"/>
        <v>0.29914245247482002</v>
      </c>
      <c r="G1405" s="89">
        <v>22.16</v>
      </c>
      <c r="H1405" s="103">
        <f t="shared" si="573"/>
        <v>36.213333333333331</v>
      </c>
      <c r="I1405" s="103">
        <f t="shared" si="574"/>
        <v>1.2000000000000002</v>
      </c>
      <c r="J1405" s="89" t="s">
        <v>78</v>
      </c>
      <c r="K1405" s="89">
        <v>2</v>
      </c>
      <c r="L1405" s="105">
        <f t="shared" si="595"/>
        <v>3.2</v>
      </c>
      <c r="M1405" s="89">
        <v>3.2</v>
      </c>
      <c r="X1405" s="106">
        <f t="shared" si="596"/>
        <v>8.9855999999999998E-3</v>
      </c>
      <c r="Y1405" s="106">
        <f t="shared" si="575"/>
        <v>8.0000000000000019E-3</v>
      </c>
      <c r="Z1405" s="106">
        <f t="shared" si="576"/>
        <v>0</v>
      </c>
      <c r="AA1405" s="106">
        <f t="shared" si="577"/>
        <v>0</v>
      </c>
      <c r="AB1405" s="106">
        <f t="shared" si="578"/>
        <v>0</v>
      </c>
      <c r="AC1405" s="106">
        <f t="shared" si="579"/>
        <v>0</v>
      </c>
      <c r="AD1405" s="106">
        <f t="shared" si="580"/>
        <v>0</v>
      </c>
      <c r="AE1405" s="106">
        <f t="shared" si="581"/>
        <v>0</v>
      </c>
      <c r="AF1405" s="172">
        <f t="shared" si="589"/>
        <v>8.0000000000000019E-3</v>
      </c>
      <c r="AG1405" s="106">
        <f t="shared" si="582"/>
        <v>0</v>
      </c>
      <c r="AH1405" s="106">
        <f t="shared" si="583"/>
        <v>0</v>
      </c>
      <c r="AI1405" s="106">
        <f t="shared" si="584"/>
        <v>0</v>
      </c>
      <c r="AJ1405" s="106">
        <f t="shared" si="585"/>
        <v>0</v>
      </c>
      <c r="AK1405" s="106">
        <f t="shared" si="597"/>
        <v>8.0000000000000019E-3</v>
      </c>
      <c r="AL1405" s="107">
        <f t="shared" si="586"/>
        <v>7.7039999999999997</v>
      </c>
    </row>
    <row r="1406" spans="1:38" ht="12.75">
      <c r="A1406" s="89">
        <v>44</v>
      </c>
      <c r="B1406" s="89">
        <v>86</v>
      </c>
      <c r="C1406" s="96">
        <v>0.32500000000000001</v>
      </c>
      <c r="D1406" s="96">
        <v>0.36499999999999999</v>
      </c>
      <c r="E1406" s="97">
        <v>3.2</v>
      </c>
      <c r="F1406" s="102">
        <f t="shared" si="591"/>
        <v>0.29914245247482002</v>
      </c>
      <c r="G1406" s="89">
        <v>22.16</v>
      </c>
      <c r="H1406" s="103">
        <f t="shared" si="573"/>
        <v>36.213333333333331</v>
      </c>
      <c r="I1406" s="103">
        <f t="shared" si="574"/>
        <v>1.2000000000000002</v>
      </c>
      <c r="J1406" s="89" t="s">
        <v>78</v>
      </c>
      <c r="K1406" s="89">
        <v>3</v>
      </c>
      <c r="L1406" s="105">
        <f t="shared" si="595"/>
        <v>3.2</v>
      </c>
      <c r="M1406" s="89">
        <v>3.2</v>
      </c>
      <c r="X1406" s="106">
        <f t="shared" si="596"/>
        <v>8.9855999999999998E-3</v>
      </c>
      <c r="Y1406" s="106">
        <f t="shared" si="575"/>
        <v>8.0000000000000019E-3</v>
      </c>
      <c r="Z1406" s="106">
        <f t="shared" si="576"/>
        <v>0</v>
      </c>
      <c r="AA1406" s="106">
        <f t="shared" si="577"/>
        <v>0</v>
      </c>
      <c r="AB1406" s="106">
        <f t="shared" si="578"/>
        <v>0</v>
      </c>
      <c r="AC1406" s="106">
        <f t="shared" si="579"/>
        <v>0</v>
      </c>
      <c r="AD1406" s="106">
        <f t="shared" si="580"/>
        <v>0</v>
      </c>
      <c r="AE1406" s="106">
        <f t="shared" si="581"/>
        <v>0</v>
      </c>
      <c r="AF1406" s="172">
        <f t="shared" si="589"/>
        <v>8.0000000000000019E-3</v>
      </c>
      <c r="AG1406" s="106">
        <f t="shared" si="582"/>
        <v>0</v>
      </c>
      <c r="AH1406" s="106">
        <f t="shared" si="583"/>
        <v>0</v>
      </c>
      <c r="AI1406" s="106">
        <f t="shared" si="584"/>
        <v>0</v>
      </c>
      <c r="AJ1406" s="106">
        <f t="shared" si="585"/>
        <v>0</v>
      </c>
      <c r="AK1406" s="106">
        <f t="shared" si="597"/>
        <v>8.0000000000000019E-3</v>
      </c>
      <c r="AL1406" s="107">
        <f t="shared" si="586"/>
        <v>7.7039999999999997</v>
      </c>
    </row>
    <row r="1407" spans="1:38" ht="12.75">
      <c r="A1407" s="89">
        <v>44</v>
      </c>
      <c r="B1407" s="89">
        <v>86</v>
      </c>
      <c r="C1407" s="96">
        <v>0.32500000000000001</v>
      </c>
      <c r="D1407" s="96">
        <v>0.36499999999999999</v>
      </c>
      <c r="E1407" s="97">
        <v>3.2</v>
      </c>
      <c r="F1407" s="102">
        <f t="shared" si="591"/>
        <v>0.29914245247482002</v>
      </c>
      <c r="G1407" s="89">
        <v>22.16</v>
      </c>
      <c r="H1407" s="103">
        <f t="shared" si="573"/>
        <v>36.213333333333331</v>
      </c>
      <c r="I1407" s="103">
        <f t="shared" si="574"/>
        <v>1.13625</v>
      </c>
      <c r="J1407" s="89" t="s">
        <v>78</v>
      </c>
      <c r="K1407" s="89">
        <v>4</v>
      </c>
      <c r="L1407" s="105">
        <f t="shared" si="595"/>
        <v>3.03</v>
      </c>
      <c r="M1407" s="89">
        <v>3.03</v>
      </c>
      <c r="X1407" s="106">
        <f t="shared" si="596"/>
        <v>8.5082399999999985E-3</v>
      </c>
      <c r="Y1407" s="106">
        <f t="shared" si="575"/>
        <v>7.5750000000000001E-3</v>
      </c>
      <c r="Z1407" s="106">
        <f t="shared" si="576"/>
        <v>0</v>
      </c>
      <c r="AA1407" s="106">
        <f t="shared" si="577"/>
        <v>0</v>
      </c>
      <c r="AB1407" s="106">
        <f t="shared" si="578"/>
        <v>0</v>
      </c>
      <c r="AC1407" s="106">
        <f t="shared" si="579"/>
        <v>0</v>
      </c>
      <c r="AD1407" s="106">
        <f t="shared" si="580"/>
        <v>0</v>
      </c>
      <c r="AE1407" s="106">
        <f t="shared" si="581"/>
        <v>0</v>
      </c>
      <c r="AF1407" s="172">
        <f t="shared" si="589"/>
        <v>7.5750000000000001E-3</v>
      </c>
      <c r="AG1407" s="106">
        <f t="shared" si="582"/>
        <v>0</v>
      </c>
      <c r="AH1407" s="106">
        <f t="shared" si="583"/>
        <v>0</v>
      </c>
      <c r="AI1407" s="106">
        <f t="shared" si="584"/>
        <v>0</v>
      </c>
      <c r="AJ1407" s="106">
        <f t="shared" si="585"/>
        <v>0</v>
      </c>
      <c r="AK1407" s="106">
        <f t="shared" si="597"/>
        <v>7.5750000000000001E-3</v>
      </c>
      <c r="AL1407" s="107">
        <f t="shared" si="586"/>
        <v>7.2947249999999988</v>
      </c>
    </row>
    <row r="1408" spans="1:38" ht="12.75">
      <c r="A1408" s="89">
        <v>44</v>
      </c>
      <c r="B1408" s="89">
        <v>86</v>
      </c>
      <c r="C1408" s="96">
        <v>0.32500000000000001</v>
      </c>
      <c r="D1408" s="96">
        <v>0.36499999999999999</v>
      </c>
      <c r="E1408" s="97">
        <v>3.2</v>
      </c>
      <c r="F1408" s="102">
        <f t="shared" si="591"/>
        <v>0.29914245247482002</v>
      </c>
      <c r="G1408" s="89">
        <v>22.16</v>
      </c>
      <c r="H1408" s="103">
        <f t="shared" si="573"/>
        <v>36.213333333333331</v>
      </c>
      <c r="I1408" s="103">
        <f t="shared" si="574"/>
        <v>1.1737500000000001</v>
      </c>
      <c r="J1408" s="89" t="s">
        <v>78</v>
      </c>
      <c r="K1408" s="89">
        <v>5</v>
      </c>
      <c r="L1408" s="105">
        <f t="shared" si="595"/>
        <v>3.1999999999999997</v>
      </c>
      <c r="M1408" s="89">
        <v>3.13</v>
      </c>
      <c r="R1408" s="89">
        <v>7.0000000000000007E-2</v>
      </c>
      <c r="X1408" s="106">
        <f t="shared" si="596"/>
        <v>8.9855999999999998E-3</v>
      </c>
      <c r="Y1408" s="106">
        <f t="shared" si="575"/>
        <v>7.8250000000000004E-3</v>
      </c>
      <c r="Z1408" s="106">
        <f t="shared" si="576"/>
        <v>0</v>
      </c>
      <c r="AA1408" s="106">
        <f t="shared" si="577"/>
        <v>0</v>
      </c>
      <c r="AB1408" s="106">
        <f t="shared" si="578"/>
        <v>0</v>
      </c>
      <c r="AC1408" s="106">
        <f t="shared" si="579"/>
        <v>0</v>
      </c>
      <c r="AD1408" s="106">
        <f t="shared" si="580"/>
        <v>0</v>
      </c>
      <c r="AE1408" s="106">
        <f t="shared" si="581"/>
        <v>0</v>
      </c>
      <c r="AF1408" s="172">
        <f t="shared" si="589"/>
        <v>7.8250000000000004E-3</v>
      </c>
      <c r="AG1408" s="106">
        <f t="shared" si="582"/>
        <v>0</v>
      </c>
      <c r="AH1408" s="106">
        <f t="shared" si="583"/>
        <v>1.7500000000000003E-4</v>
      </c>
      <c r="AI1408" s="106">
        <f t="shared" si="584"/>
        <v>0</v>
      </c>
      <c r="AJ1408" s="106">
        <f t="shared" si="585"/>
        <v>0</v>
      </c>
      <c r="AK1408" s="106">
        <f t="shared" si="597"/>
        <v>8.0000000000000002E-3</v>
      </c>
      <c r="AL1408" s="107">
        <f t="shared" si="586"/>
        <v>7.535474999999999</v>
      </c>
    </row>
    <row r="1409" spans="1:38" ht="12.75">
      <c r="A1409" s="89">
        <v>44</v>
      </c>
      <c r="B1409" s="89">
        <v>86</v>
      </c>
      <c r="C1409" s="96">
        <v>0.32500000000000001</v>
      </c>
      <c r="D1409" s="96">
        <v>0.36499999999999999</v>
      </c>
      <c r="E1409" s="97">
        <v>3.2</v>
      </c>
      <c r="F1409" s="102">
        <f t="shared" si="591"/>
        <v>0.29914245247482002</v>
      </c>
      <c r="G1409" s="89">
        <v>22.16</v>
      </c>
      <c r="H1409" s="103">
        <f t="shared" si="573"/>
        <v>36.213333333333331</v>
      </c>
      <c r="I1409" s="103">
        <f t="shared" si="574"/>
        <v>0</v>
      </c>
      <c r="J1409" s="89" t="s">
        <v>79</v>
      </c>
      <c r="K1409" s="89">
        <v>0</v>
      </c>
      <c r="L1409" s="97">
        <v>3.2</v>
      </c>
      <c r="X1409" s="106">
        <f>L1409*VLOOKUP(J1409,dimension,2,FALSE)*VLOOKUP(J1409,dimension,3,FALSE)*K1409</f>
        <v>0</v>
      </c>
      <c r="Y1409" s="106">
        <f t="shared" si="575"/>
        <v>0</v>
      </c>
      <c r="Z1409" s="106">
        <f t="shared" si="576"/>
        <v>0</v>
      </c>
      <c r="AA1409" s="106">
        <f t="shared" si="577"/>
        <v>0</v>
      </c>
      <c r="AB1409" s="106">
        <f t="shared" si="578"/>
        <v>0</v>
      </c>
      <c r="AC1409" s="106">
        <f t="shared" si="579"/>
        <v>0</v>
      </c>
      <c r="AD1409" s="106">
        <f t="shared" si="580"/>
        <v>0</v>
      </c>
      <c r="AE1409" s="106">
        <f t="shared" si="581"/>
        <v>0</v>
      </c>
      <c r="AF1409" s="172">
        <f t="shared" si="589"/>
        <v>0</v>
      </c>
      <c r="AG1409" s="106">
        <f t="shared" si="582"/>
        <v>0</v>
      </c>
      <c r="AH1409" s="106">
        <f t="shared" si="583"/>
        <v>0</v>
      </c>
      <c r="AI1409" s="106">
        <f t="shared" si="584"/>
        <v>0</v>
      </c>
      <c r="AJ1409" s="106">
        <f t="shared" si="585"/>
        <v>0</v>
      </c>
      <c r="AK1409" s="106">
        <f>L1409*VLOOKUP(J1409,dimension,4,FALSE)*VLOOKUP(J1409,dimension,5,FALSE)*K1409</f>
        <v>0</v>
      </c>
      <c r="AL1409" s="107">
        <f t="shared" si="586"/>
        <v>0</v>
      </c>
    </row>
    <row r="1410" spans="1:38" ht="12.75">
      <c r="A1410" s="89">
        <v>44</v>
      </c>
      <c r="B1410" s="89">
        <v>87</v>
      </c>
      <c r="C1410" s="96">
        <v>0.32</v>
      </c>
      <c r="D1410" s="96">
        <v>0.32500000000000001</v>
      </c>
      <c r="E1410" s="97">
        <v>2.74</v>
      </c>
      <c r="F1410" s="102">
        <f t="shared" si="591"/>
        <v>0.22382051058528507</v>
      </c>
      <c r="G1410" s="89">
        <v>17.5</v>
      </c>
      <c r="H1410" s="103">
        <f t="shared" si="573"/>
        <v>30</v>
      </c>
      <c r="I1410" s="103">
        <f t="shared" si="574"/>
        <v>0.84000000000000008</v>
      </c>
      <c r="J1410" s="89" t="s">
        <v>74</v>
      </c>
      <c r="K1410" s="89">
        <v>1</v>
      </c>
      <c r="L1410" s="105">
        <f t="shared" ref="L1410:L1422" si="598">SUM(M1410:V1410)</f>
        <v>2.74</v>
      </c>
      <c r="M1410" s="89">
        <v>1.06</v>
      </c>
      <c r="N1410" s="89">
        <v>1.18</v>
      </c>
      <c r="Q1410" s="89">
        <v>0.5</v>
      </c>
      <c r="X1410" s="106">
        <f t="shared" ref="X1410:X1422" si="599">L1410*VLOOKUP(J1410,dimension,2,FALSE)*VLOOKUP(J1410,dimension,3,FALSE)</f>
        <v>8.4392000000000009E-3</v>
      </c>
      <c r="Y1410" s="106">
        <f t="shared" si="575"/>
        <v>2.6500000000000004E-3</v>
      </c>
      <c r="Z1410" s="106">
        <f t="shared" si="576"/>
        <v>2.9499999999999999E-3</v>
      </c>
      <c r="AA1410" s="106">
        <f t="shared" si="577"/>
        <v>0</v>
      </c>
      <c r="AB1410" s="106">
        <f t="shared" si="578"/>
        <v>0</v>
      </c>
      <c r="AC1410" s="106">
        <f t="shared" si="579"/>
        <v>0</v>
      </c>
      <c r="AD1410" s="106">
        <f t="shared" si="580"/>
        <v>0</v>
      </c>
      <c r="AE1410" s="106">
        <f t="shared" si="581"/>
        <v>0</v>
      </c>
      <c r="AF1410" s="172">
        <f t="shared" si="589"/>
        <v>5.6000000000000008E-3</v>
      </c>
      <c r="AG1410" s="106">
        <f t="shared" si="582"/>
        <v>1.2500000000000002E-3</v>
      </c>
      <c r="AH1410" s="106">
        <f t="shared" si="583"/>
        <v>0</v>
      </c>
      <c r="AI1410" s="106">
        <f t="shared" si="584"/>
        <v>0</v>
      </c>
      <c r="AJ1410" s="106">
        <f t="shared" si="585"/>
        <v>0</v>
      </c>
      <c r="AK1410" s="106">
        <f t="shared" ref="AK1410:AK1422" si="600">L1410*VLOOKUP(J1410,dimension,4,FALSE)*VLOOKUP(J1410,dimension,5,FALSE)</f>
        <v>6.8500000000000011E-3</v>
      </c>
      <c r="AL1410" s="107">
        <f t="shared" si="586"/>
        <v>5.3927999999999994</v>
      </c>
    </row>
    <row r="1411" spans="1:38" ht="12.75">
      <c r="A1411" s="89">
        <v>44</v>
      </c>
      <c r="B1411" s="89">
        <v>87</v>
      </c>
      <c r="C1411" s="96">
        <v>0.32</v>
      </c>
      <c r="D1411" s="96">
        <v>0.32500000000000001</v>
      </c>
      <c r="E1411" s="97">
        <v>2.74</v>
      </c>
      <c r="F1411" s="102">
        <f t="shared" si="591"/>
        <v>0.22382051058528507</v>
      </c>
      <c r="G1411" s="89">
        <v>17.5</v>
      </c>
      <c r="H1411" s="103">
        <f t="shared" ref="H1411:H1474" si="601">SUM(G1411,loadTime)/60*costMilling</f>
        <v>30</v>
      </c>
      <c r="I1411" s="103">
        <f t="shared" ref="I1411:I1474" si="602">AF1411*KDCost</f>
        <v>0.95250000000000012</v>
      </c>
      <c r="J1411" s="89" t="s">
        <v>74</v>
      </c>
      <c r="K1411" s="89">
        <v>2</v>
      </c>
      <c r="L1411" s="105">
        <f t="shared" si="598"/>
        <v>2.74</v>
      </c>
      <c r="M1411" s="89">
        <v>2.54</v>
      </c>
      <c r="Q1411" s="89">
        <v>0.2</v>
      </c>
      <c r="X1411" s="106">
        <f t="shared" si="599"/>
        <v>8.4392000000000009E-3</v>
      </c>
      <c r="Y1411" s="106">
        <f t="shared" ref="Y1411:Y1474" si="603">M1411*VLOOKUP($J1411,dimension,4,FALSE)*VLOOKUP($J1411,dimension,5,FALSE)</f>
        <v>6.3500000000000006E-3</v>
      </c>
      <c r="Z1411" s="106">
        <f t="shared" ref="Z1411:Z1474" si="604">N1411*VLOOKUP($J1411,dimension,4,FALSE)*VLOOKUP($J1411,dimension,5,FALSE)</f>
        <v>0</v>
      </c>
      <c r="AA1411" s="106">
        <f t="shared" ref="AA1411:AA1474" si="605">O1411*VLOOKUP($J1411,dimension,4,FALSE)*VLOOKUP($J1411,dimension,5,FALSE)</f>
        <v>0</v>
      </c>
      <c r="AB1411" s="106">
        <f t="shared" ref="AB1411:AB1474" si="606">P1411*VLOOKUP($J1411,dimension,4,FALSE)*VLOOKUP($J1411,dimension,5,FALSE)</f>
        <v>0</v>
      </c>
      <c r="AC1411" s="106">
        <f t="shared" ref="AC1411:AC1474" si="607">U1411*VLOOKUP($J1411,dimension,4,FALSE)*VLOOKUP($J1411,dimension,5,FALSE)</f>
        <v>0</v>
      </c>
      <c r="AD1411" s="106">
        <f t="shared" ref="AD1411:AD1474" si="608">V1411*VLOOKUP($J1411,dimension,4,FALSE)*VLOOKUP($J1411,dimension,5,FALSE)</f>
        <v>0</v>
      </c>
      <c r="AE1411" s="106">
        <f t="shared" ref="AE1411:AE1474" si="609">IF(J1411="Fillets",K1411*VLOOKUP(J1411,dimension,4,FALSE)*VLOOKUP(J1411,dimension,5,FALSE),0)*L1411</f>
        <v>0</v>
      </c>
      <c r="AF1411" s="172">
        <f t="shared" si="589"/>
        <v>6.3500000000000006E-3</v>
      </c>
      <c r="AG1411" s="106">
        <f t="shared" ref="AG1411:AG1474" si="610">Q1411*VLOOKUP($J1411,dimension,4,FALSE)*VLOOKUP($J1411,dimension,5,FALSE)</f>
        <v>5.0000000000000012E-4</v>
      </c>
      <c r="AH1411" s="106">
        <f t="shared" ref="AH1411:AH1474" si="611">R1411*VLOOKUP($J1411,dimension,4,FALSE)*VLOOKUP($J1411,dimension,5,FALSE)</f>
        <v>0</v>
      </c>
      <c r="AI1411" s="106">
        <f t="shared" ref="AI1411:AI1474" si="612">S1411*VLOOKUP($J1411,dimension,4,FALSE)*VLOOKUP($J1411,dimension,5,FALSE)</f>
        <v>0</v>
      </c>
      <c r="AJ1411" s="106">
        <f t="shared" ref="AJ1411:AJ1474" si="613">T1411*VLOOKUP($J1411,dimension,4,FALSE)*VLOOKUP($J1411,dimension,5,FALSE)</f>
        <v>0</v>
      </c>
      <c r="AK1411" s="106">
        <f t="shared" si="600"/>
        <v>6.8500000000000011E-3</v>
      </c>
      <c r="AL1411" s="107">
        <f t="shared" ref="AL1411:AL1474" si="614">IF(J1411="Fillets",AK1411*priceFillets,IF(J1411="4 x 1",(M1411*priceSelect)+(N1411*priceSelect)+(O1411*priceStandard)+(P1411*priceHigh)+(U1411*priceShortClear)+(V1411*priceLongClear),IF(J1411="3 x 1",(M1411*priceSelect3)+(N1411*priceSelect3)+(O1411*priceStandard3)+(P1411*priceHigh3)+(U1411*priceShortClear3)+(V1411*priceLongClear3),IF(J1411="2 x 2",(M1411*priceSelect2)+(N1411*priceSelect2)+(O1411*priceStandard2)+(P1411*priceHigh2)+(U1411*priceShortClear2)+(V1411*priceLongClear2),IF(J1411="2 x 2",(M1411*priceSelect2)+(N1411*priceSelect2)+(O1411*priceStandard2)+(P1411*priceHigh2)+(U1411*priceShortClear2)+(V1411*priceLongClear2),(M1411*priceSelect6)+(N1411*priceSelect6)+(O1411*priceStandard6)+(P1411*priceHigh6)+(U1411*priceShortClear6)+(V1411*priceLongClear6))))))</f>
        <v>6.1150499999999992</v>
      </c>
    </row>
    <row r="1412" spans="1:38" ht="12.75">
      <c r="A1412" s="89">
        <v>44</v>
      </c>
      <c r="B1412" s="89">
        <v>87</v>
      </c>
      <c r="C1412" s="96">
        <v>0.32</v>
      </c>
      <c r="D1412" s="96">
        <v>0.32500000000000001</v>
      </c>
      <c r="E1412" s="97">
        <v>2.74</v>
      </c>
      <c r="F1412" s="102">
        <f t="shared" si="591"/>
        <v>0.22382051058528507</v>
      </c>
      <c r="G1412" s="89">
        <v>17.5</v>
      </c>
      <c r="H1412" s="103">
        <f t="shared" si="601"/>
        <v>30</v>
      </c>
      <c r="I1412" s="103">
        <f t="shared" si="602"/>
        <v>0.91875000000000018</v>
      </c>
      <c r="J1412" s="89" t="s">
        <v>74</v>
      </c>
      <c r="K1412" s="89">
        <v>3</v>
      </c>
      <c r="L1412" s="105">
        <f t="shared" si="598"/>
        <v>2.74</v>
      </c>
      <c r="M1412" s="89">
        <v>1.96</v>
      </c>
      <c r="Q1412" s="89">
        <v>0.22</v>
      </c>
      <c r="R1412" s="89">
        <v>7.0000000000000007E-2</v>
      </c>
      <c r="U1412" s="89">
        <v>0.49</v>
      </c>
      <c r="X1412" s="106">
        <f t="shared" si="599"/>
        <v>8.4392000000000009E-3</v>
      </c>
      <c r="Y1412" s="106">
        <f t="shared" si="603"/>
        <v>4.9000000000000007E-3</v>
      </c>
      <c r="Z1412" s="106">
        <f t="shared" si="604"/>
        <v>0</v>
      </c>
      <c r="AA1412" s="106">
        <f t="shared" si="605"/>
        <v>0</v>
      </c>
      <c r="AB1412" s="106">
        <f t="shared" si="606"/>
        <v>0</v>
      </c>
      <c r="AC1412" s="106">
        <f t="shared" si="607"/>
        <v>1.2250000000000002E-3</v>
      </c>
      <c r="AD1412" s="106">
        <f t="shared" si="608"/>
        <v>0</v>
      </c>
      <c r="AE1412" s="106">
        <f t="shared" si="609"/>
        <v>0</v>
      </c>
      <c r="AF1412" s="172">
        <f t="shared" ref="AF1412:AF1475" si="615">SUM(Y1412:AE1412)</f>
        <v>6.1250000000000011E-3</v>
      </c>
      <c r="AG1412" s="106">
        <f t="shared" si="610"/>
        <v>5.5000000000000003E-4</v>
      </c>
      <c r="AH1412" s="106">
        <f t="shared" si="611"/>
        <v>1.7500000000000003E-4</v>
      </c>
      <c r="AI1412" s="106">
        <f t="shared" si="612"/>
        <v>0</v>
      </c>
      <c r="AJ1412" s="106">
        <f t="shared" si="613"/>
        <v>0</v>
      </c>
      <c r="AK1412" s="106">
        <f t="shared" si="600"/>
        <v>6.8500000000000011E-3</v>
      </c>
      <c r="AL1412" s="107">
        <f t="shared" si="614"/>
        <v>5.5455749999999995</v>
      </c>
    </row>
    <row r="1413" spans="1:38" ht="12.75">
      <c r="A1413" s="89">
        <v>44</v>
      </c>
      <c r="B1413" s="89">
        <v>87</v>
      </c>
      <c r="C1413" s="96">
        <v>0.32</v>
      </c>
      <c r="D1413" s="96">
        <v>0.32500000000000001</v>
      </c>
      <c r="E1413" s="97">
        <v>2.74</v>
      </c>
      <c r="F1413" s="102">
        <f t="shared" si="591"/>
        <v>0.22382051058528507</v>
      </c>
      <c r="G1413" s="89">
        <v>17.5</v>
      </c>
      <c r="H1413" s="103">
        <f t="shared" si="601"/>
        <v>30</v>
      </c>
      <c r="I1413" s="103">
        <f t="shared" si="602"/>
        <v>0.99750000000000016</v>
      </c>
      <c r="J1413" s="89" t="s">
        <v>74</v>
      </c>
      <c r="K1413" s="89">
        <v>4</v>
      </c>
      <c r="L1413" s="105">
        <f t="shared" si="598"/>
        <v>2.7399999999999998</v>
      </c>
      <c r="M1413" s="89">
        <v>2.16</v>
      </c>
      <c r="Q1413" s="89">
        <v>0.03</v>
      </c>
      <c r="R1413" s="89">
        <v>0.05</v>
      </c>
      <c r="U1413" s="89">
        <v>0.5</v>
      </c>
      <c r="X1413" s="106">
        <f t="shared" si="599"/>
        <v>8.4391999999999991E-3</v>
      </c>
      <c r="Y1413" s="106">
        <f t="shared" si="603"/>
        <v>5.4000000000000012E-3</v>
      </c>
      <c r="Z1413" s="106">
        <f t="shared" si="604"/>
        <v>0</v>
      </c>
      <c r="AA1413" s="106">
        <f t="shared" si="605"/>
        <v>0</v>
      </c>
      <c r="AB1413" s="106">
        <f t="shared" si="606"/>
        <v>0</v>
      </c>
      <c r="AC1413" s="106">
        <f t="shared" si="607"/>
        <v>1.2500000000000002E-3</v>
      </c>
      <c r="AD1413" s="106">
        <f t="shared" si="608"/>
        <v>0</v>
      </c>
      <c r="AE1413" s="106">
        <f t="shared" si="609"/>
        <v>0</v>
      </c>
      <c r="AF1413" s="172">
        <f t="shared" si="615"/>
        <v>6.6500000000000014E-3</v>
      </c>
      <c r="AG1413" s="106">
        <f t="shared" si="610"/>
        <v>7.5000000000000007E-5</v>
      </c>
      <c r="AH1413" s="106">
        <f t="shared" si="611"/>
        <v>1.2500000000000003E-4</v>
      </c>
      <c r="AI1413" s="106">
        <f t="shared" si="612"/>
        <v>0</v>
      </c>
      <c r="AJ1413" s="106">
        <f t="shared" si="613"/>
        <v>0</v>
      </c>
      <c r="AK1413" s="106">
        <f t="shared" si="600"/>
        <v>6.8499999999999993E-3</v>
      </c>
      <c r="AL1413" s="107">
        <f t="shared" si="614"/>
        <v>6.0439499999999997</v>
      </c>
    </row>
    <row r="1414" spans="1:38" ht="12.75">
      <c r="A1414" s="89">
        <v>44</v>
      </c>
      <c r="B1414" s="89">
        <v>87</v>
      </c>
      <c r="C1414" s="96">
        <v>0.32</v>
      </c>
      <c r="D1414" s="96">
        <v>0.32500000000000001</v>
      </c>
      <c r="E1414" s="97">
        <v>2.74</v>
      </c>
      <c r="F1414" s="102">
        <f t="shared" si="591"/>
        <v>0.22382051058528507</v>
      </c>
      <c r="G1414" s="89">
        <v>17.5</v>
      </c>
      <c r="H1414" s="103">
        <f t="shared" si="601"/>
        <v>30</v>
      </c>
      <c r="I1414" s="103">
        <f t="shared" si="602"/>
        <v>0.92625000000000013</v>
      </c>
      <c r="J1414" s="89" t="s">
        <v>74</v>
      </c>
      <c r="K1414" s="89">
        <v>5</v>
      </c>
      <c r="L1414" s="105">
        <f t="shared" si="598"/>
        <v>2.74</v>
      </c>
      <c r="M1414" s="89">
        <v>2.4700000000000002</v>
      </c>
      <c r="Q1414" s="89">
        <v>0.27</v>
      </c>
      <c r="X1414" s="106">
        <f t="shared" si="599"/>
        <v>8.4392000000000009E-3</v>
      </c>
      <c r="Y1414" s="106">
        <f t="shared" si="603"/>
        <v>6.1750000000000008E-3</v>
      </c>
      <c r="Z1414" s="106">
        <f t="shared" si="604"/>
        <v>0</v>
      </c>
      <c r="AA1414" s="106">
        <f t="shared" si="605"/>
        <v>0</v>
      </c>
      <c r="AB1414" s="106">
        <f t="shared" si="606"/>
        <v>0</v>
      </c>
      <c r="AC1414" s="106">
        <f t="shared" si="607"/>
        <v>0</v>
      </c>
      <c r="AD1414" s="106">
        <f t="shared" si="608"/>
        <v>0</v>
      </c>
      <c r="AE1414" s="106">
        <f t="shared" si="609"/>
        <v>0</v>
      </c>
      <c r="AF1414" s="172">
        <f t="shared" si="615"/>
        <v>6.1750000000000008E-3</v>
      </c>
      <c r="AG1414" s="106">
        <f t="shared" si="610"/>
        <v>6.7500000000000014E-4</v>
      </c>
      <c r="AH1414" s="106">
        <f t="shared" si="611"/>
        <v>0</v>
      </c>
      <c r="AI1414" s="106">
        <f t="shared" si="612"/>
        <v>0</v>
      </c>
      <c r="AJ1414" s="106">
        <f t="shared" si="613"/>
        <v>0</v>
      </c>
      <c r="AK1414" s="106">
        <f t="shared" si="600"/>
        <v>6.8500000000000011E-3</v>
      </c>
      <c r="AL1414" s="107">
        <f t="shared" si="614"/>
        <v>5.9465250000000003</v>
      </c>
    </row>
    <row r="1415" spans="1:38" ht="12.75">
      <c r="A1415" s="89">
        <v>44</v>
      </c>
      <c r="B1415" s="89">
        <v>87</v>
      </c>
      <c r="C1415" s="96">
        <v>0.32</v>
      </c>
      <c r="D1415" s="96">
        <v>0.32500000000000001</v>
      </c>
      <c r="E1415" s="97">
        <v>2.74</v>
      </c>
      <c r="F1415" s="102">
        <f t="shared" si="591"/>
        <v>0.22382051058528507</v>
      </c>
      <c r="G1415" s="89">
        <v>17.5</v>
      </c>
      <c r="H1415" s="103">
        <f t="shared" si="601"/>
        <v>30</v>
      </c>
      <c r="I1415" s="103">
        <f t="shared" si="602"/>
        <v>0.91125000000000023</v>
      </c>
      <c r="J1415" s="89" t="s">
        <v>74</v>
      </c>
      <c r="K1415" s="89">
        <v>6</v>
      </c>
      <c r="L1415" s="105">
        <f t="shared" si="598"/>
        <v>2.74</v>
      </c>
      <c r="M1415" s="89">
        <v>2</v>
      </c>
      <c r="Q1415" s="89">
        <v>0.31</v>
      </c>
      <c r="U1415" s="89">
        <v>0.43</v>
      </c>
      <c r="X1415" s="106">
        <f t="shared" si="599"/>
        <v>8.4392000000000009E-3</v>
      </c>
      <c r="Y1415" s="106">
        <f t="shared" si="603"/>
        <v>5.000000000000001E-3</v>
      </c>
      <c r="Z1415" s="106">
        <f t="shared" si="604"/>
        <v>0</v>
      </c>
      <c r="AA1415" s="106">
        <f t="shared" si="605"/>
        <v>0</v>
      </c>
      <c r="AB1415" s="106">
        <f t="shared" si="606"/>
        <v>0</v>
      </c>
      <c r="AC1415" s="106">
        <f t="shared" si="607"/>
        <v>1.0750000000000002E-3</v>
      </c>
      <c r="AD1415" s="106">
        <f t="shared" si="608"/>
        <v>0</v>
      </c>
      <c r="AE1415" s="106">
        <f t="shared" si="609"/>
        <v>0</v>
      </c>
      <c r="AF1415" s="172">
        <f t="shared" si="615"/>
        <v>6.0750000000000014E-3</v>
      </c>
      <c r="AG1415" s="106">
        <f t="shared" si="610"/>
        <v>7.7500000000000008E-4</v>
      </c>
      <c r="AH1415" s="106">
        <f t="shared" si="611"/>
        <v>0</v>
      </c>
      <c r="AI1415" s="106">
        <f t="shared" si="612"/>
        <v>0</v>
      </c>
      <c r="AJ1415" s="106">
        <f t="shared" si="613"/>
        <v>0</v>
      </c>
      <c r="AK1415" s="106">
        <f t="shared" si="600"/>
        <v>6.8500000000000011E-3</v>
      </c>
      <c r="AL1415" s="107">
        <f t="shared" si="614"/>
        <v>5.5406249999999995</v>
      </c>
    </row>
    <row r="1416" spans="1:38" ht="12.75">
      <c r="A1416" s="89">
        <v>44</v>
      </c>
      <c r="B1416" s="89">
        <v>87</v>
      </c>
      <c r="C1416" s="96">
        <v>0.32</v>
      </c>
      <c r="D1416" s="96">
        <v>0.32500000000000001</v>
      </c>
      <c r="E1416" s="97">
        <v>2.74</v>
      </c>
      <c r="F1416" s="102">
        <f t="shared" si="591"/>
        <v>0.22382051058528507</v>
      </c>
      <c r="G1416" s="89">
        <v>17.5</v>
      </c>
      <c r="H1416" s="103">
        <f t="shared" si="601"/>
        <v>30</v>
      </c>
      <c r="I1416" s="103">
        <f t="shared" si="602"/>
        <v>1.00125</v>
      </c>
      <c r="J1416" s="89" t="s">
        <v>74</v>
      </c>
      <c r="K1416" s="89">
        <v>7</v>
      </c>
      <c r="L1416" s="105">
        <f t="shared" si="598"/>
        <v>2.7399999999999998</v>
      </c>
      <c r="M1416" s="89">
        <v>2.67</v>
      </c>
      <c r="R1416" s="89">
        <v>7.0000000000000007E-2</v>
      </c>
      <c r="X1416" s="106">
        <f t="shared" si="599"/>
        <v>8.4391999999999991E-3</v>
      </c>
      <c r="Y1416" s="106">
        <f t="shared" si="603"/>
        <v>6.6750000000000004E-3</v>
      </c>
      <c r="Z1416" s="106">
        <f t="shared" si="604"/>
        <v>0</v>
      </c>
      <c r="AA1416" s="106">
        <f t="shared" si="605"/>
        <v>0</v>
      </c>
      <c r="AB1416" s="106">
        <f t="shared" si="606"/>
        <v>0</v>
      </c>
      <c r="AC1416" s="106">
        <f t="shared" si="607"/>
        <v>0</v>
      </c>
      <c r="AD1416" s="106">
        <f t="shared" si="608"/>
        <v>0</v>
      </c>
      <c r="AE1416" s="106">
        <f t="shared" si="609"/>
        <v>0</v>
      </c>
      <c r="AF1416" s="172">
        <f t="shared" si="615"/>
        <v>6.6750000000000004E-3</v>
      </c>
      <c r="AG1416" s="106">
        <f t="shared" si="610"/>
        <v>0</v>
      </c>
      <c r="AH1416" s="106">
        <f t="shared" si="611"/>
        <v>1.7500000000000003E-4</v>
      </c>
      <c r="AI1416" s="106">
        <f t="shared" si="612"/>
        <v>0</v>
      </c>
      <c r="AJ1416" s="106">
        <f t="shared" si="613"/>
        <v>0</v>
      </c>
      <c r="AK1416" s="106">
        <f t="shared" si="600"/>
        <v>6.8499999999999993E-3</v>
      </c>
      <c r="AL1416" s="107">
        <f t="shared" si="614"/>
        <v>6.428024999999999</v>
      </c>
    </row>
    <row r="1417" spans="1:38" ht="12.75">
      <c r="A1417" s="89">
        <v>44</v>
      </c>
      <c r="B1417" s="89">
        <v>87</v>
      </c>
      <c r="C1417" s="96">
        <v>0.32</v>
      </c>
      <c r="D1417" s="96">
        <v>0.32500000000000001</v>
      </c>
      <c r="E1417" s="97">
        <v>2.74</v>
      </c>
      <c r="F1417" s="102">
        <f t="shared" si="591"/>
        <v>0.22382051058528507</v>
      </c>
      <c r="G1417" s="89">
        <v>17.5</v>
      </c>
      <c r="H1417" s="103">
        <f t="shared" si="601"/>
        <v>30</v>
      </c>
      <c r="I1417" s="103">
        <f t="shared" si="602"/>
        <v>0.73687500000000006</v>
      </c>
      <c r="J1417" s="89" t="s">
        <v>77</v>
      </c>
      <c r="K1417" s="89">
        <v>1</v>
      </c>
      <c r="L1417" s="105">
        <f t="shared" si="598"/>
        <v>2.74</v>
      </c>
      <c r="M1417" s="89">
        <v>2.14</v>
      </c>
      <c r="Q1417" s="89">
        <v>0.12</v>
      </c>
      <c r="U1417" s="89">
        <v>0.48</v>
      </c>
      <c r="X1417" s="106">
        <f t="shared" si="599"/>
        <v>6.367760000000001E-3</v>
      </c>
      <c r="Y1417" s="106">
        <f t="shared" si="603"/>
        <v>4.0125000000000004E-3</v>
      </c>
      <c r="Z1417" s="106">
        <f t="shared" si="604"/>
        <v>0</v>
      </c>
      <c r="AA1417" s="106">
        <f t="shared" si="605"/>
        <v>0</v>
      </c>
      <c r="AB1417" s="106">
        <f t="shared" si="606"/>
        <v>0</v>
      </c>
      <c r="AC1417" s="106">
        <f t="shared" si="607"/>
        <v>8.9999999999999998E-4</v>
      </c>
      <c r="AD1417" s="106">
        <f t="shared" si="608"/>
        <v>0</v>
      </c>
      <c r="AE1417" s="106">
        <f t="shared" si="609"/>
        <v>0</v>
      </c>
      <c r="AF1417" s="172">
        <f t="shared" si="615"/>
        <v>4.9125000000000002E-3</v>
      </c>
      <c r="AG1417" s="106">
        <f t="shared" si="610"/>
        <v>2.2499999999999999E-4</v>
      </c>
      <c r="AH1417" s="106">
        <f t="shared" si="611"/>
        <v>0</v>
      </c>
      <c r="AI1417" s="106">
        <f t="shared" si="612"/>
        <v>0</v>
      </c>
      <c r="AJ1417" s="106">
        <f t="shared" si="613"/>
        <v>0</v>
      </c>
      <c r="AK1417" s="106">
        <f t="shared" si="600"/>
        <v>5.1375000000000006E-3</v>
      </c>
      <c r="AL1417" s="107">
        <f t="shared" si="614"/>
        <v>4.4125875000000008</v>
      </c>
    </row>
    <row r="1418" spans="1:38" ht="12.75">
      <c r="A1418" s="89">
        <v>44</v>
      </c>
      <c r="B1418" s="89">
        <v>87</v>
      </c>
      <c r="C1418" s="96">
        <v>0.32</v>
      </c>
      <c r="D1418" s="96">
        <v>0.32500000000000001</v>
      </c>
      <c r="E1418" s="97">
        <v>2.74</v>
      </c>
      <c r="F1418" s="102">
        <f t="shared" si="591"/>
        <v>0.22382051058528507</v>
      </c>
      <c r="G1418" s="89">
        <v>17.5</v>
      </c>
      <c r="H1418" s="103">
        <f t="shared" si="601"/>
        <v>30</v>
      </c>
      <c r="I1418" s="103">
        <f t="shared" si="602"/>
        <v>0.67781250000000004</v>
      </c>
      <c r="J1418" s="89" t="s">
        <v>77</v>
      </c>
      <c r="K1418" s="89">
        <v>2</v>
      </c>
      <c r="L1418" s="105">
        <f t="shared" si="598"/>
        <v>2.74</v>
      </c>
      <c r="O1418" s="89">
        <v>2.41</v>
      </c>
      <c r="Q1418" s="89">
        <v>0.33</v>
      </c>
      <c r="X1418" s="106">
        <f t="shared" si="599"/>
        <v>6.367760000000001E-3</v>
      </c>
      <c r="Y1418" s="106">
        <f t="shared" si="603"/>
        <v>0</v>
      </c>
      <c r="Z1418" s="106">
        <f t="shared" si="604"/>
        <v>0</v>
      </c>
      <c r="AA1418" s="106">
        <f t="shared" si="605"/>
        <v>4.5187500000000002E-3</v>
      </c>
      <c r="AB1418" s="106">
        <f t="shared" si="606"/>
        <v>0</v>
      </c>
      <c r="AC1418" s="106">
        <f t="shared" si="607"/>
        <v>0</v>
      </c>
      <c r="AD1418" s="106">
        <f t="shared" si="608"/>
        <v>0</v>
      </c>
      <c r="AE1418" s="106">
        <f t="shared" si="609"/>
        <v>0</v>
      </c>
      <c r="AF1418" s="172">
        <f t="shared" si="615"/>
        <v>4.5187500000000002E-3</v>
      </c>
      <c r="AG1418" s="106">
        <f t="shared" si="610"/>
        <v>6.1875000000000005E-4</v>
      </c>
      <c r="AH1418" s="106">
        <f t="shared" si="611"/>
        <v>0</v>
      </c>
      <c r="AI1418" s="106">
        <f t="shared" si="612"/>
        <v>0</v>
      </c>
      <c r="AJ1418" s="106">
        <f t="shared" si="613"/>
        <v>0</v>
      </c>
      <c r="AK1418" s="106">
        <f t="shared" si="600"/>
        <v>5.1375000000000006E-3</v>
      </c>
      <c r="AL1418" s="107">
        <f t="shared" si="614"/>
        <v>3.8635312500000007</v>
      </c>
    </row>
    <row r="1419" spans="1:38" ht="12.75">
      <c r="A1419" s="89">
        <v>44</v>
      </c>
      <c r="B1419" s="89">
        <v>87</v>
      </c>
      <c r="C1419" s="96">
        <v>0.32</v>
      </c>
      <c r="D1419" s="96">
        <v>0.32500000000000001</v>
      </c>
      <c r="E1419" s="97">
        <v>2.74</v>
      </c>
      <c r="F1419" s="102">
        <f t="shared" si="591"/>
        <v>0.22382051058528507</v>
      </c>
      <c r="G1419" s="89">
        <v>17.5</v>
      </c>
      <c r="H1419" s="103">
        <f t="shared" si="601"/>
        <v>30</v>
      </c>
      <c r="I1419" s="103">
        <f t="shared" si="602"/>
        <v>0.77062500000000012</v>
      </c>
      <c r="J1419" s="89" t="s">
        <v>77</v>
      </c>
      <c r="K1419" s="89">
        <v>3</v>
      </c>
      <c r="L1419" s="105">
        <f t="shared" si="598"/>
        <v>2.74</v>
      </c>
      <c r="M1419" s="89">
        <v>2.74</v>
      </c>
      <c r="X1419" s="106">
        <f t="shared" si="599"/>
        <v>6.367760000000001E-3</v>
      </c>
      <c r="Y1419" s="106">
        <f t="shared" si="603"/>
        <v>5.1375000000000006E-3</v>
      </c>
      <c r="Z1419" s="106">
        <f t="shared" si="604"/>
        <v>0</v>
      </c>
      <c r="AA1419" s="106">
        <f t="shared" si="605"/>
        <v>0</v>
      </c>
      <c r="AB1419" s="106">
        <f t="shared" si="606"/>
        <v>0</v>
      </c>
      <c r="AC1419" s="106">
        <f t="shared" si="607"/>
        <v>0</v>
      </c>
      <c r="AD1419" s="106">
        <f t="shared" si="608"/>
        <v>0</v>
      </c>
      <c r="AE1419" s="106">
        <f t="shared" si="609"/>
        <v>0</v>
      </c>
      <c r="AF1419" s="172">
        <f t="shared" si="615"/>
        <v>5.1375000000000006E-3</v>
      </c>
      <c r="AG1419" s="106">
        <f t="shared" si="610"/>
        <v>0</v>
      </c>
      <c r="AH1419" s="106">
        <f t="shared" si="611"/>
        <v>0</v>
      </c>
      <c r="AI1419" s="106">
        <f t="shared" si="612"/>
        <v>0</v>
      </c>
      <c r="AJ1419" s="106">
        <f t="shared" si="613"/>
        <v>0</v>
      </c>
      <c r="AK1419" s="106">
        <f t="shared" si="600"/>
        <v>5.1375000000000006E-3</v>
      </c>
      <c r="AL1419" s="107">
        <f t="shared" si="614"/>
        <v>4.8857625000000002</v>
      </c>
    </row>
    <row r="1420" spans="1:38" ht="12.75">
      <c r="A1420" s="89">
        <v>44</v>
      </c>
      <c r="B1420" s="89">
        <v>87</v>
      </c>
      <c r="C1420" s="96">
        <v>0.32</v>
      </c>
      <c r="D1420" s="96">
        <v>0.32500000000000001</v>
      </c>
      <c r="E1420" s="97">
        <v>2.74</v>
      </c>
      <c r="F1420" s="102">
        <f t="shared" si="591"/>
        <v>0.22382051058528507</v>
      </c>
      <c r="G1420" s="89">
        <v>17.5</v>
      </c>
      <c r="H1420" s="103">
        <f t="shared" si="601"/>
        <v>30</v>
      </c>
      <c r="I1420" s="103">
        <f t="shared" si="602"/>
        <v>1.0275000000000001</v>
      </c>
      <c r="J1420" s="89" t="s">
        <v>78</v>
      </c>
      <c r="K1420" s="89">
        <v>1</v>
      </c>
      <c r="L1420" s="105">
        <f t="shared" si="598"/>
        <v>2.74</v>
      </c>
      <c r="M1420" s="89">
        <v>2.74</v>
      </c>
      <c r="X1420" s="106">
        <f t="shared" si="599"/>
        <v>7.6939199999999999E-3</v>
      </c>
      <c r="Y1420" s="106">
        <f t="shared" si="603"/>
        <v>6.8500000000000011E-3</v>
      </c>
      <c r="Z1420" s="106">
        <f t="shared" si="604"/>
        <v>0</v>
      </c>
      <c r="AA1420" s="106">
        <f t="shared" si="605"/>
        <v>0</v>
      </c>
      <c r="AB1420" s="106">
        <f t="shared" si="606"/>
        <v>0</v>
      </c>
      <c r="AC1420" s="106">
        <f t="shared" si="607"/>
        <v>0</v>
      </c>
      <c r="AD1420" s="106">
        <f t="shared" si="608"/>
        <v>0</v>
      </c>
      <c r="AE1420" s="106">
        <f t="shared" si="609"/>
        <v>0</v>
      </c>
      <c r="AF1420" s="172">
        <f t="shared" si="615"/>
        <v>6.8500000000000011E-3</v>
      </c>
      <c r="AG1420" s="106">
        <f t="shared" si="610"/>
        <v>0</v>
      </c>
      <c r="AH1420" s="106">
        <f t="shared" si="611"/>
        <v>0</v>
      </c>
      <c r="AI1420" s="106">
        <f t="shared" si="612"/>
        <v>0</v>
      </c>
      <c r="AJ1420" s="106">
        <f t="shared" si="613"/>
        <v>0</v>
      </c>
      <c r="AK1420" s="106">
        <f t="shared" si="600"/>
        <v>6.8500000000000011E-3</v>
      </c>
      <c r="AL1420" s="107">
        <f t="shared" si="614"/>
        <v>6.5965499999999997</v>
      </c>
    </row>
    <row r="1421" spans="1:38" ht="12.75">
      <c r="A1421" s="89">
        <v>44</v>
      </c>
      <c r="B1421" s="89">
        <v>87</v>
      </c>
      <c r="C1421" s="96">
        <v>0.32</v>
      </c>
      <c r="D1421" s="96">
        <v>0.32500000000000001</v>
      </c>
      <c r="E1421" s="97">
        <v>2.74</v>
      </c>
      <c r="F1421" s="102">
        <f t="shared" si="591"/>
        <v>0.22382051058528507</v>
      </c>
      <c r="G1421" s="89">
        <v>17.5</v>
      </c>
      <c r="H1421" s="103">
        <f t="shared" si="601"/>
        <v>30</v>
      </c>
      <c r="I1421" s="103">
        <f t="shared" si="602"/>
        <v>0.9375</v>
      </c>
      <c r="J1421" s="89" t="s">
        <v>78</v>
      </c>
      <c r="K1421" s="89">
        <v>2</v>
      </c>
      <c r="L1421" s="105">
        <f t="shared" si="598"/>
        <v>2.5</v>
      </c>
      <c r="M1421" s="89">
        <v>2.5</v>
      </c>
      <c r="W1421" s="89" t="s">
        <v>105</v>
      </c>
      <c r="X1421" s="106">
        <f t="shared" si="599"/>
        <v>7.0200000000000002E-3</v>
      </c>
      <c r="Y1421" s="106">
        <f t="shared" si="603"/>
        <v>6.2500000000000003E-3</v>
      </c>
      <c r="Z1421" s="106">
        <f t="shared" si="604"/>
        <v>0</v>
      </c>
      <c r="AA1421" s="106">
        <f t="shared" si="605"/>
        <v>0</v>
      </c>
      <c r="AB1421" s="106">
        <f t="shared" si="606"/>
        <v>0</v>
      </c>
      <c r="AC1421" s="106">
        <f t="shared" si="607"/>
        <v>0</v>
      </c>
      <c r="AD1421" s="106">
        <f t="shared" si="608"/>
        <v>0</v>
      </c>
      <c r="AE1421" s="106">
        <f t="shared" si="609"/>
        <v>0</v>
      </c>
      <c r="AF1421" s="172">
        <f t="shared" si="615"/>
        <v>6.2500000000000003E-3</v>
      </c>
      <c r="AG1421" s="106">
        <f t="shared" si="610"/>
        <v>0</v>
      </c>
      <c r="AH1421" s="106">
        <f t="shared" si="611"/>
        <v>0</v>
      </c>
      <c r="AI1421" s="106">
        <f t="shared" si="612"/>
        <v>0</v>
      </c>
      <c r="AJ1421" s="106">
        <f t="shared" si="613"/>
        <v>0</v>
      </c>
      <c r="AK1421" s="106">
        <f t="shared" si="600"/>
        <v>6.2500000000000003E-3</v>
      </c>
      <c r="AL1421" s="107">
        <f t="shared" si="614"/>
        <v>6.0187499999999989</v>
      </c>
    </row>
    <row r="1422" spans="1:38" ht="12.75">
      <c r="A1422" s="89">
        <v>44</v>
      </c>
      <c r="B1422" s="89">
        <v>87</v>
      </c>
      <c r="C1422" s="96">
        <v>0.32</v>
      </c>
      <c r="D1422" s="96">
        <v>0.32500000000000001</v>
      </c>
      <c r="E1422" s="97">
        <v>2.74</v>
      </c>
      <c r="F1422" s="102">
        <f t="shared" si="591"/>
        <v>0.22382051058528507</v>
      </c>
      <c r="G1422" s="89">
        <v>17.5</v>
      </c>
      <c r="H1422" s="103">
        <f t="shared" si="601"/>
        <v>30</v>
      </c>
      <c r="I1422" s="103">
        <f t="shared" si="602"/>
        <v>1.0275000000000001</v>
      </c>
      <c r="J1422" s="89" t="s">
        <v>78</v>
      </c>
      <c r="K1422" s="89">
        <v>3</v>
      </c>
      <c r="L1422" s="105">
        <f t="shared" si="598"/>
        <v>2.74</v>
      </c>
      <c r="M1422" s="89">
        <v>2.74</v>
      </c>
      <c r="X1422" s="106">
        <f t="shared" si="599"/>
        <v>7.6939199999999999E-3</v>
      </c>
      <c r="Y1422" s="106">
        <f t="shared" si="603"/>
        <v>6.8500000000000011E-3</v>
      </c>
      <c r="Z1422" s="106">
        <f t="shared" si="604"/>
        <v>0</v>
      </c>
      <c r="AA1422" s="106">
        <f t="shared" si="605"/>
        <v>0</v>
      </c>
      <c r="AB1422" s="106">
        <f t="shared" si="606"/>
        <v>0</v>
      </c>
      <c r="AC1422" s="106">
        <f t="shared" si="607"/>
        <v>0</v>
      </c>
      <c r="AD1422" s="106">
        <f t="shared" si="608"/>
        <v>0</v>
      </c>
      <c r="AE1422" s="106">
        <f t="shared" si="609"/>
        <v>0</v>
      </c>
      <c r="AF1422" s="172">
        <f t="shared" si="615"/>
        <v>6.8500000000000011E-3</v>
      </c>
      <c r="AG1422" s="106">
        <f t="shared" si="610"/>
        <v>0</v>
      </c>
      <c r="AH1422" s="106">
        <f t="shared" si="611"/>
        <v>0</v>
      </c>
      <c r="AI1422" s="106">
        <f t="shared" si="612"/>
        <v>0</v>
      </c>
      <c r="AJ1422" s="106">
        <f t="shared" si="613"/>
        <v>0</v>
      </c>
      <c r="AK1422" s="106">
        <f t="shared" si="600"/>
        <v>6.8500000000000011E-3</v>
      </c>
      <c r="AL1422" s="107">
        <f t="shared" si="614"/>
        <v>6.5965499999999997</v>
      </c>
    </row>
    <row r="1423" spans="1:38" ht="12.75">
      <c r="A1423" s="89">
        <v>44</v>
      </c>
      <c r="B1423" s="89">
        <v>87</v>
      </c>
      <c r="C1423" s="96">
        <v>0.32</v>
      </c>
      <c r="D1423" s="96">
        <v>0.32500000000000001</v>
      </c>
      <c r="E1423" s="97">
        <v>2.74</v>
      </c>
      <c r="F1423" s="102">
        <f t="shared" si="591"/>
        <v>0.22382051058528507</v>
      </c>
      <c r="G1423" s="89">
        <v>17.5</v>
      </c>
      <c r="H1423" s="103">
        <f t="shared" si="601"/>
        <v>30</v>
      </c>
      <c r="I1423" s="103">
        <f t="shared" si="602"/>
        <v>0</v>
      </c>
      <c r="J1423" s="89" t="s">
        <v>79</v>
      </c>
      <c r="K1423" s="89">
        <v>0</v>
      </c>
      <c r="L1423" s="97">
        <v>2.74</v>
      </c>
      <c r="X1423" s="106">
        <f>L1423*VLOOKUP(J1423,dimension,2,FALSE)*VLOOKUP(J1423,dimension,3,FALSE)*K1423</f>
        <v>0</v>
      </c>
      <c r="Y1423" s="106">
        <f t="shared" si="603"/>
        <v>0</v>
      </c>
      <c r="Z1423" s="106">
        <f t="shared" si="604"/>
        <v>0</v>
      </c>
      <c r="AA1423" s="106">
        <f t="shared" si="605"/>
        <v>0</v>
      </c>
      <c r="AB1423" s="106">
        <f t="shared" si="606"/>
        <v>0</v>
      </c>
      <c r="AC1423" s="106">
        <f t="shared" si="607"/>
        <v>0</v>
      </c>
      <c r="AD1423" s="106">
        <f t="shared" si="608"/>
        <v>0</v>
      </c>
      <c r="AE1423" s="106">
        <f t="shared" si="609"/>
        <v>0</v>
      </c>
      <c r="AF1423" s="172">
        <f t="shared" si="615"/>
        <v>0</v>
      </c>
      <c r="AG1423" s="106">
        <f t="shared" si="610"/>
        <v>0</v>
      </c>
      <c r="AH1423" s="106">
        <f t="shared" si="611"/>
        <v>0</v>
      </c>
      <c r="AI1423" s="106">
        <f t="shared" si="612"/>
        <v>0</v>
      </c>
      <c r="AJ1423" s="106">
        <f t="shared" si="613"/>
        <v>0</v>
      </c>
      <c r="AK1423" s="106">
        <f>L1423*VLOOKUP(J1423,dimension,4,FALSE)*VLOOKUP(J1423,dimension,5,FALSE)*K1423</f>
        <v>0</v>
      </c>
      <c r="AL1423" s="107">
        <f t="shared" si="614"/>
        <v>0</v>
      </c>
    </row>
    <row r="1424" spans="1:38" ht="12.75">
      <c r="A1424" s="89">
        <v>45</v>
      </c>
      <c r="B1424" s="89">
        <v>88</v>
      </c>
      <c r="C1424" s="96">
        <v>0.36499999999999999</v>
      </c>
      <c r="D1424" s="96">
        <v>0.38500000000000001</v>
      </c>
      <c r="E1424" s="97">
        <v>3.4</v>
      </c>
      <c r="F1424" s="102">
        <f t="shared" si="591"/>
        <v>0.37551849687440497</v>
      </c>
      <c r="G1424" s="89">
        <v>26.1</v>
      </c>
      <c r="H1424" s="103">
        <f t="shared" si="601"/>
        <v>41.466666666666669</v>
      </c>
      <c r="I1424" s="103">
        <f t="shared" si="602"/>
        <v>1.2750000000000001</v>
      </c>
      <c r="J1424" s="89" t="s">
        <v>74</v>
      </c>
      <c r="K1424" s="89">
        <v>1</v>
      </c>
      <c r="L1424" s="105">
        <f t="shared" ref="L1424:L1442" si="616">SUM(M1424:V1424)</f>
        <v>3.4</v>
      </c>
      <c r="M1424" s="89">
        <v>3.4</v>
      </c>
      <c r="X1424" s="106">
        <f t="shared" ref="X1424:X1442" si="617">L1424*VLOOKUP(J1424,dimension,2,FALSE)*VLOOKUP(J1424,dimension,3,FALSE)</f>
        <v>1.0471999999999999E-2</v>
      </c>
      <c r="Y1424" s="106">
        <f t="shared" si="603"/>
        <v>8.5000000000000006E-3</v>
      </c>
      <c r="Z1424" s="106">
        <f t="shared" si="604"/>
        <v>0</v>
      </c>
      <c r="AA1424" s="106">
        <f t="shared" si="605"/>
        <v>0</v>
      </c>
      <c r="AB1424" s="106">
        <f t="shared" si="606"/>
        <v>0</v>
      </c>
      <c r="AC1424" s="106">
        <f t="shared" si="607"/>
        <v>0</v>
      </c>
      <c r="AD1424" s="106">
        <f t="shared" si="608"/>
        <v>0</v>
      </c>
      <c r="AE1424" s="106">
        <f t="shared" si="609"/>
        <v>0</v>
      </c>
      <c r="AF1424" s="172">
        <f t="shared" si="615"/>
        <v>8.5000000000000006E-3</v>
      </c>
      <c r="AG1424" s="106">
        <f t="shared" si="610"/>
        <v>0</v>
      </c>
      <c r="AH1424" s="106">
        <f t="shared" si="611"/>
        <v>0</v>
      </c>
      <c r="AI1424" s="106">
        <f t="shared" si="612"/>
        <v>0</v>
      </c>
      <c r="AJ1424" s="106">
        <f t="shared" si="613"/>
        <v>0</v>
      </c>
      <c r="AK1424" s="106">
        <f t="shared" ref="AK1424:AK1442" si="618">L1424*VLOOKUP(J1424,dimension,4,FALSE)*VLOOKUP(J1424,dimension,5,FALSE)</f>
        <v>8.5000000000000006E-3</v>
      </c>
      <c r="AL1424" s="107">
        <f t="shared" si="614"/>
        <v>8.1854999999999993</v>
      </c>
    </row>
    <row r="1425" spans="1:38" ht="12.75">
      <c r="A1425" s="89">
        <v>45</v>
      </c>
      <c r="B1425" s="89">
        <v>88</v>
      </c>
      <c r="C1425" s="96">
        <v>0.36499999999999999</v>
      </c>
      <c r="D1425" s="96">
        <v>0.38500000000000001</v>
      </c>
      <c r="E1425" s="97">
        <v>3.4</v>
      </c>
      <c r="F1425" s="102">
        <f t="shared" si="591"/>
        <v>0.37551849687440497</v>
      </c>
      <c r="G1425" s="89">
        <v>26.1</v>
      </c>
      <c r="H1425" s="103">
        <f t="shared" si="601"/>
        <v>41.466666666666669</v>
      </c>
      <c r="I1425" s="103">
        <f t="shared" si="602"/>
        <v>1.21875</v>
      </c>
      <c r="J1425" s="89" t="s">
        <v>74</v>
      </c>
      <c r="K1425" s="89">
        <v>2</v>
      </c>
      <c r="L1425" s="105">
        <f t="shared" si="616"/>
        <v>3.4</v>
      </c>
      <c r="M1425" s="89">
        <v>1.54</v>
      </c>
      <c r="N1425" s="89">
        <v>1.71</v>
      </c>
      <c r="Q1425" s="89">
        <v>0.15</v>
      </c>
      <c r="X1425" s="106">
        <f t="shared" si="617"/>
        <v>1.0471999999999999E-2</v>
      </c>
      <c r="Y1425" s="106">
        <f t="shared" si="603"/>
        <v>3.850000000000001E-3</v>
      </c>
      <c r="Z1425" s="106">
        <f t="shared" si="604"/>
        <v>4.2750000000000002E-3</v>
      </c>
      <c r="AA1425" s="106">
        <f t="shared" si="605"/>
        <v>0</v>
      </c>
      <c r="AB1425" s="106">
        <f t="shared" si="606"/>
        <v>0</v>
      </c>
      <c r="AC1425" s="106">
        <f t="shared" si="607"/>
        <v>0</v>
      </c>
      <c r="AD1425" s="106">
        <f t="shared" si="608"/>
        <v>0</v>
      </c>
      <c r="AE1425" s="106">
        <f t="shared" si="609"/>
        <v>0</v>
      </c>
      <c r="AF1425" s="172">
        <f t="shared" si="615"/>
        <v>8.1250000000000003E-3</v>
      </c>
      <c r="AG1425" s="106">
        <f t="shared" si="610"/>
        <v>3.7500000000000001E-4</v>
      </c>
      <c r="AH1425" s="106">
        <f t="shared" si="611"/>
        <v>0</v>
      </c>
      <c r="AI1425" s="106">
        <f t="shared" si="612"/>
        <v>0</v>
      </c>
      <c r="AJ1425" s="106">
        <f t="shared" si="613"/>
        <v>0</v>
      </c>
      <c r="AK1425" s="106">
        <f t="shared" si="618"/>
        <v>8.5000000000000006E-3</v>
      </c>
      <c r="AL1425" s="107">
        <f t="shared" si="614"/>
        <v>7.8243749999999999</v>
      </c>
    </row>
    <row r="1426" spans="1:38" ht="12.75">
      <c r="A1426" s="89">
        <v>45</v>
      </c>
      <c r="B1426" s="89">
        <v>88</v>
      </c>
      <c r="C1426" s="96">
        <v>0.36499999999999999</v>
      </c>
      <c r="D1426" s="96">
        <v>0.38500000000000001</v>
      </c>
      <c r="E1426" s="97">
        <v>3.4</v>
      </c>
      <c r="F1426" s="102">
        <f t="shared" si="591"/>
        <v>0.37551849687440497</v>
      </c>
      <c r="G1426" s="89">
        <v>26.1</v>
      </c>
      <c r="H1426" s="103">
        <f t="shared" si="601"/>
        <v>41.466666666666669</v>
      </c>
      <c r="I1426" s="103">
        <f t="shared" si="602"/>
        <v>1.2337500000000001</v>
      </c>
      <c r="J1426" s="89" t="s">
        <v>74</v>
      </c>
      <c r="K1426" s="89">
        <v>3</v>
      </c>
      <c r="L1426" s="105">
        <f t="shared" si="616"/>
        <v>3.4</v>
      </c>
      <c r="M1426" s="89">
        <v>1.87</v>
      </c>
      <c r="N1426" s="89">
        <v>1.42</v>
      </c>
      <c r="Q1426" s="89">
        <v>0.11</v>
      </c>
      <c r="X1426" s="106">
        <f t="shared" si="617"/>
        <v>1.0471999999999999E-2</v>
      </c>
      <c r="Y1426" s="106">
        <f t="shared" si="603"/>
        <v>4.6750000000000012E-3</v>
      </c>
      <c r="Z1426" s="106">
        <f t="shared" si="604"/>
        <v>3.5499999999999998E-3</v>
      </c>
      <c r="AA1426" s="106">
        <f t="shared" si="605"/>
        <v>0</v>
      </c>
      <c r="AB1426" s="106">
        <f t="shared" si="606"/>
        <v>0</v>
      </c>
      <c r="AC1426" s="106">
        <f t="shared" si="607"/>
        <v>0</v>
      </c>
      <c r="AD1426" s="106">
        <f t="shared" si="608"/>
        <v>0</v>
      </c>
      <c r="AE1426" s="106">
        <f t="shared" si="609"/>
        <v>0</v>
      </c>
      <c r="AF1426" s="172">
        <f t="shared" si="615"/>
        <v>8.2250000000000014E-3</v>
      </c>
      <c r="AG1426" s="106">
        <f t="shared" si="610"/>
        <v>2.7500000000000002E-4</v>
      </c>
      <c r="AH1426" s="106">
        <f t="shared" si="611"/>
        <v>0</v>
      </c>
      <c r="AI1426" s="106">
        <f t="shared" si="612"/>
        <v>0</v>
      </c>
      <c r="AJ1426" s="106">
        <f t="shared" si="613"/>
        <v>0</v>
      </c>
      <c r="AK1426" s="106">
        <f t="shared" si="618"/>
        <v>8.5000000000000006E-3</v>
      </c>
      <c r="AL1426" s="107">
        <f t="shared" si="614"/>
        <v>7.9206749999999992</v>
      </c>
    </row>
    <row r="1427" spans="1:38" ht="12.75">
      <c r="A1427" s="89">
        <v>45</v>
      </c>
      <c r="B1427" s="89">
        <v>88</v>
      </c>
      <c r="C1427" s="96">
        <v>0.36499999999999999</v>
      </c>
      <c r="D1427" s="96">
        <v>0.38500000000000001</v>
      </c>
      <c r="E1427" s="97">
        <v>3.4</v>
      </c>
      <c r="F1427" s="102">
        <f t="shared" si="591"/>
        <v>0.37551849687440497</v>
      </c>
      <c r="G1427" s="89">
        <v>26.1</v>
      </c>
      <c r="H1427" s="103">
        <f t="shared" si="601"/>
        <v>41.466666666666669</v>
      </c>
      <c r="I1427" s="103">
        <f t="shared" si="602"/>
        <v>1.2750000000000001</v>
      </c>
      <c r="J1427" s="89" t="s">
        <v>74</v>
      </c>
      <c r="K1427" s="89">
        <v>4</v>
      </c>
      <c r="L1427" s="105">
        <f t="shared" si="616"/>
        <v>3.4</v>
      </c>
      <c r="M1427" s="89">
        <v>3.4</v>
      </c>
      <c r="X1427" s="106">
        <f t="shared" si="617"/>
        <v>1.0471999999999999E-2</v>
      </c>
      <c r="Y1427" s="106">
        <f t="shared" si="603"/>
        <v>8.5000000000000006E-3</v>
      </c>
      <c r="Z1427" s="106">
        <f t="shared" si="604"/>
        <v>0</v>
      </c>
      <c r="AA1427" s="106">
        <f t="shared" si="605"/>
        <v>0</v>
      </c>
      <c r="AB1427" s="106">
        <f t="shared" si="606"/>
        <v>0</v>
      </c>
      <c r="AC1427" s="106">
        <f t="shared" si="607"/>
        <v>0</v>
      </c>
      <c r="AD1427" s="106">
        <f t="shared" si="608"/>
        <v>0</v>
      </c>
      <c r="AE1427" s="106">
        <f t="shared" si="609"/>
        <v>0</v>
      </c>
      <c r="AF1427" s="172">
        <f t="shared" si="615"/>
        <v>8.5000000000000006E-3</v>
      </c>
      <c r="AG1427" s="106">
        <f t="shared" si="610"/>
        <v>0</v>
      </c>
      <c r="AH1427" s="106">
        <f t="shared" si="611"/>
        <v>0</v>
      </c>
      <c r="AI1427" s="106">
        <f t="shared" si="612"/>
        <v>0</v>
      </c>
      <c r="AJ1427" s="106">
        <f t="shared" si="613"/>
        <v>0</v>
      </c>
      <c r="AK1427" s="106">
        <f t="shared" si="618"/>
        <v>8.5000000000000006E-3</v>
      </c>
      <c r="AL1427" s="107">
        <f t="shared" si="614"/>
        <v>8.1854999999999993</v>
      </c>
    </row>
    <row r="1428" spans="1:38" ht="12.75">
      <c r="A1428" s="89">
        <v>45</v>
      </c>
      <c r="B1428" s="89">
        <v>88</v>
      </c>
      <c r="C1428" s="96">
        <v>0.36499999999999999</v>
      </c>
      <c r="D1428" s="96">
        <v>0.38500000000000001</v>
      </c>
      <c r="E1428" s="97">
        <v>3.4</v>
      </c>
      <c r="F1428" s="102">
        <f t="shared" si="591"/>
        <v>0.37551849687440497</v>
      </c>
      <c r="G1428" s="89">
        <v>26.1</v>
      </c>
      <c r="H1428" s="103">
        <f t="shared" si="601"/>
        <v>41.466666666666669</v>
      </c>
      <c r="I1428" s="103">
        <f t="shared" si="602"/>
        <v>1.24875</v>
      </c>
      <c r="J1428" s="89" t="s">
        <v>74</v>
      </c>
      <c r="K1428" s="89">
        <v>5</v>
      </c>
      <c r="L1428" s="105">
        <f t="shared" si="616"/>
        <v>3.4</v>
      </c>
      <c r="M1428" s="89">
        <v>1.87</v>
      </c>
      <c r="N1428" s="89">
        <v>1.46</v>
      </c>
      <c r="Q1428" s="89">
        <v>7.0000000000000007E-2</v>
      </c>
      <c r="X1428" s="106">
        <f t="shared" si="617"/>
        <v>1.0471999999999999E-2</v>
      </c>
      <c r="Y1428" s="106">
        <f t="shared" si="603"/>
        <v>4.6750000000000012E-3</v>
      </c>
      <c r="Z1428" s="106">
        <f t="shared" si="604"/>
        <v>3.65E-3</v>
      </c>
      <c r="AA1428" s="106">
        <f t="shared" si="605"/>
        <v>0</v>
      </c>
      <c r="AB1428" s="106">
        <f t="shared" si="606"/>
        <v>0</v>
      </c>
      <c r="AC1428" s="106">
        <f t="shared" si="607"/>
        <v>0</v>
      </c>
      <c r="AD1428" s="106">
        <f t="shared" si="608"/>
        <v>0</v>
      </c>
      <c r="AE1428" s="106">
        <f t="shared" si="609"/>
        <v>0</v>
      </c>
      <c r="AF1428" s="172">
        <f t="shared" si="615"/>
        <v>8.3250000000000008E-3</v>
      </c>
      <c r="AG1428" s="106">
        <f t="shared" si="610"/>
        <v>1.7500000000000003E-4</v>
      </c>
      <c r="AH1428" s="106">
        <f t="shared" si="611"/>
        <v>0</v>
      </c>
      <c r="AI1428" s="106">
        <f t="shared" si="612"/>
        <v>0</v>
      </c>
      <c r="AJ1428" s="106">
        <f t="shared" si="613"/>
        <v>0</v>
      </c>
      <c r="AK1428" s="106">
        <f t="shared" si="618"/>
        <v>8.5000000000000006E-3</v>
      </c>
      <c r="AL1428" s="107">
        <f t="shared" si="614"/>
        <v>8.0169749999999986</v>
      </c>
    </row>
    <row r="1429" spans="1:38" ht="12.75">
      <c r="A1429" s="89">
        <v>45</v>
      </c>
      <c r="B1429" s="89">
        <v>88</v>
      </c>
      <c r="C1429" s="96">
        <v>0.36499999999999999</v>
      </c>
      <c r="D1429" s="96">
        <v>0.38500000000000001</v>
      </c>
      <c r="E1429" s="97">
        <v>3.4</v>
      </c>
      <c r="F1429" s="102">
        <f t="shared" si="591"/>
        <v>0.37551849687440497</v>
      </c>
      <c r="G1429" s="89">
        <v>26.1</v>
      </c>
      <c r="H1429" s="103">
        <f t="shared" si="601"/>
        <v>41.466666666666669</v>
      </c>
      <c r="I1429" s="103">
        <f t="shared" si="602"/>
        <v>1.2750000000000001</v>
      </c>
      <c r="J1429" s="89" t="s">
        <v>74</v>
      </c>
      <c r="K1429" s="89">
        <v>6</v>
      </c>
      <c r="L1429" s="105">
        <f t="shared" si="616"/>
        <v>3.4</v>
      </c>
      <c r="M1429" s="89">
        <v>3.4</v>
      </c>
      <c r="X1429" s="106">
        <f t="shared" si="617"/>
        <v>1.0471999999999999E-2</v>
      </c>
      <c r="Y1429" s="106">
        <f t="shared" si="603"/>
        <v>8.5000000000000006E-3</v>
      </c>
      <c r="Z1429" s="106">
        <f t="shared" si="604"/>
        <v>0</v>
      </c>
      <c r="AA1429" s="106">
        <f t="shared" si="605"/>
        <v>0</v>
      </c>
      <c r="AB1429" s="106">
        <f t="shared" si="606"/>
        <v>0</v>
      </c>
      <c r="AC1429" s="106">
        <f t="shared" si="607"/>
        <v>0</v>
      </c>
      <c r="AD1429" s="106">
        <f t="shared" si="608"/>
        <v>0</v>
      </c>
      <c r="AE1429" s="106">
        <f t="shared" si="609"/>
        <v>0</v>
      </c>
      <c r="AF1429" s="172">
        <f t="shared" si="615"/>
        <v>8.5000000000000006E-3</v>
      </c>
      <c r="AG1429" s="106">
        <f t="shared" si="610"/>
        <v>0</v>
      </c>
      <c r="AH1429" s="106">
        <f t="shared" si="611"/>
        <v>0</v>
      </c>
      <c r="AI1429" s="106">
        <f t="shared" si="612"/>
        <v>0</v>
      </c>
      <c r="AJ1429" s="106">
        <f t="shared" si="613"/>
        <v>0</v>
      </c>
      <c r="AK1429" s="106">
        <f t="shared" si="618"/>
        <v>8.5000000000000006E-3</v>
      </c>
      <c r="AL1429" s="107">
        <f t="shared" si="614"/>
        <v>8.1854999999999993</v>
      </c>
    </row>
    <row r="1430" spans="1:38" ht="12.75">
      <c r="A1430" s="89">
        <v>45</v>
      </c>
      <c r="B1430" s="89">
        <v>88</v>
      </c>
      <c r="C1430" s="96">
        <v>0.36499999999999999</v>
      </c>
      <c r="D1430" s="96">
        <v>0.38500000000000001</v>
      </c>
      <c r="E1430" s="97">
        <v>3.4</v>
      </c>
      <c r="F1430" s="102">
        <f t="shared" ref="F1430:F1489" si="619">SUMSQ(AVERAGE(C1430:D1430)/2)*PI()*E1430</f>
        <v>0.37551849687440497</v>
      </c>
      <c r="G1430" s="89">
        <v>26.1</v>
      </c>
      <c r="H1430" s="103">
        <f t="shared" si="601"/>
        <v>41.466666666666669</v>
      </c>
      <c r="I1430" s="103">
        <f t="shared" si="602"/>
        <v>1.2750000000000001</v>
      </c>
      <c r="J1430" s="89" t="s">
        <v>74</v>
      </c>
      <c r="K1430" s="89">
        <v>7</v>
      </c>
      <c r="L1430" s="105">
        <f t="shared" si="616"/>
        <v>3.4</v>
      </c>
      <c r="M1430" s="89">
        <v>3.4</v>
      </c>
      <c r="X1430" s="106">
        <f t="shared" si="617"/>
        <v>1.0471999999999999E-2</v>
      </c>
      <c r="Y1430" s="106">
        <f t="shared" si="603"/>
        <v>8.5000000000000006E-3</v>
      </c>
      <c r="Z1430" s="106">
        <f t="shared" si="604"/>
        <v>0</v>
      </c>
      <c r="AA1430" s="106">
        <f t="shared" si="605"/>
        <v>0</v>
      </c>
      <c r="AB1430" s="106">
        <f t="shared" si="606"/>
        <v>0</v>
      </c>
      <c r="AC1430" s="106">
        <f t="shared" si="607"/>
        <v>0</v>
      </c>
      <c r="AD1430" s="106">
        <f t="shared" si="608"/>
        <v>0</v>
      </c>
      <c r="AE1430" s="106">
        <f t="shared" si="609"/>
        <v>0</v>
      </c>
      <c r="AF1430" s="172">
        <f t="shared" si="615"/>
        <v>8.5000000000000006E-3</v>
      </c>
      <c r="AG1430" s="106">
        <f t="shared" si="610"/>
        <v>0</v>
      </c>
      <c r="AH1430" s="106">
        <f t="shared" si="611"/>
        <v>0</v>
      </c>
      <c r="AI1430" s="106">
        <f t="shared" si="612"/>
        <v>0</v>
      </c>
      <c r="AJ1430" s="106">
        <f t="shared" si="613"/>
        <v>0</v>
      </c>
      <c r="AK1430" s="106">
        <f t="shared" si="618"/>
        <v>8.5000000000000006E-3</v>
      </c>
      <c r="AL1430" s="107">
        <f t="shared" si="614"/>
        <v>8.1854999999999993</v>
      </c>
    </row>
    <row r="1431" spans="1:38" ht="12.75">
      <c r="A1431" s="89">
        <v>45</v>
      </c>
      <c r="B1431" s="89">
        <v>88</v>
      </c>
      <c r="C1431" s="96">
        <v>0.36499999999999999</v>
      </c>
      <c r="D1431" s="96">
        <v>0.38500000000000001</v>
      </c>
      <c r="E1431" s="97">
        <v>3.4</v>
      </c>
      <c r="F1431" s="102">
        <f t="shared" si="619"/>
        <v>0.37551849687440497</v>
      </c>
      <c r="G1431" s="89">
        <v>26.1</v>
      </c>
      <c r="H1431" s="103">
        <f t="shared" si="601"/>
        <v>41.466666666666669</v>
      </c>
      <c r="I1431" s="103">
        <f t="shared" si="602"/>
        <v>1.21875</v>
      </c>
      <c r="J1431" s="89" t="s">
        <v>74</v>
      </c>
      <c r="K1431" s="89">
        <v>8</v>
      </c>
      <c r="L1431" s="105">
        <f t="shared" si="616"/>
        <v>3.4</v>
      </c>
      <c r="M1431" s="89">
        <v>1.44</v>
      </c>
      <c r="P1431" s="89">
        <v>1.81</v>
      </c>
      <c r="Q1431" s="89">
        <v>0.15</v>
      </c>
      <c r="X1431" s="106">
        <f t="shared" si="617"/>
        <v>1.0471999999999999E-2</v>
      </c>
      <c r="Y1431" s="106">
        <f t="shared" si="603"/>
        <v>3.5999999999999999E-3</v>
      </c>
      <c r="Z1431" s="106">
        <f t="shared" si="604"/>
        <v>0</v>
      </c>
      <c r="AA1431" s="106">
        <f t="shared" si="605"/>
        <v>0</v>
      </c>
      <c r="AB1431" s="106">
        <f t="shared" si="606"/>
        <v>4.5250000000000004E-3</v>
      </c>
      <c r="AC1431" s="106">
        <f t="shared" si="607"/>
        <v>0</v>
      </c>
      <c r="AD1431" s="106">
        <f t="shared" si="608"/>
        <v>0</v>
      </c>
      <c r="AE1431" s="106">
        <f t="shared" si="609"/>
        <v>0</v>
      </c>
      <c r="AF1431" s="172">
        <f t="shared" si="615"/>
        <v>8.1250000000000003E-3</v>
      </c>
      <c r="AG1431" s="106">
        <f t="shared" si="610"/>
        <v>3.7500000000000001E-4</v>
      </c>
      <c r="AH1431" s="106">
        <f t="shared" si="611"/>
        <v>0</v>
      </c>
      <c r="AI1431" s="106">
        <f t="shared" si="612"/>
        <v>0</v>
      </c>
      <c r="AJ1431" s="106">
        <f t="shared" si="613"/>
        <v>0</v>
      </c>
      <c r="AK1431" s="106">
        <f t="shared" si="618"/>
        <v>8.5000000000000006E-3</v>
      </c>
      <c r="AL1431" s="107">
        <f t="shared" si="614"/>
        <v>7.1727749999999997</v>
      </c>
    </row>
    <row r="1432" spans="1:38" ht="12.75">
      <c r="A1432" s="89">
        <v>45</v>
      </c>
      <c r="B1432" s="89">
        <v>88</v>
      </c>
      <c r="C1432" s="96">
        <v>0.36499999999999999</v>
      </c>
      <c r="D1432" s="96">
        <v>0.38500000000000001</v>
      </c>
      <c r="E1432" s="97">
        <v>3.4</v>
      </c>
      <c r="F1432" s="102">
        <f t="shared" si="619"/>
        <v>0.37551849687440497</v>
      </c>
      <c r="G1432" s="89">
        <v>26.1</v>
      </c>
      <c r="H1432" s="103">
        <f t="shared" si="601"/>
        <v>41.466666666666669</v>
      </c>
      <c r="I1432" s="103">
        <f t="shared" si="602"/>
        <v>1.2262500000000001</v>
      </c>
      <c r="J1432" s="89" t="s">
        <v>74</v>
      </c>
      <c r="K1432" s="89">
        <v>9</v>
      </c>
      <c r="L1432" s="105">
        <f t="shared" si="616"/>
        <v>3.3999999999999995</v>
      </c>
      <c r="M1432" s="89">
        <v>1.24</v>
      </c>
      <c r="N1432" s="89">
        <v>2.0299999999999998</v>
      </c>
      <c r="Q1432" s="89">
        <v>0.13</v>
      </c>
      <c r="X1432" s="106">
        <f t="shared" si="617"/>
        <v>1.0471999999999999E-2</v>
      </c>
      <c r="Y1432" s="106">
        <f t="shared" si="603"/>
        <v>3.1000000000000003E-3</v>
      </c>
      <c r="Z1432" s="106">
        <f t="shared" si="604"/>
        <v>5.0749999999999997E-3</v>
      </c>
      <c r="AA1432" s="106">
        <f t="shared" si="605"/>
        <v>0</v>
      </c>
      <c r="AB1432" s="106">
        <f t="shared" si="606"/>
        <v>0</v>
      </c>
      <c r="AC1432" s="106">
        <f t="shared" si="607"/>
        <v>0</v>
      </c>
      <c r="AD1432" s="106">
        <f t="shared" si="608"/>
        <v>0</v>
      </c>
      <c r="AE1432" s="106">
        <f t="shared" si="609"/>
        <v>0</v>
      </c>
      <c r="AF1432" s="172">
        <f t="shared" si="615"/>
        <v>8.175E-3</v>
      </c>
      <c r="AG1432" s="106">
        <f t="shared" si="610"/>
        <v>3.2500000000000004E-4</v>
      </c>
      <c r="AH1432" s="106">
        <f t="shared" si="611"/>
        <v>0</v>
      </c>
      <c r="AI1432" s="106">
        <f t="shared" si="612"/>
        <v>0</v>
      </c>
      <c r="AJ1432" s="106">
        <f t="shared" si="613"/>
        <v>0</v>
      </c>
      <c r="AK1432" s="106">
        <f t="shared" si="618"/>
        <v>8.4999999999999989E-3</v>
      </c>
      <c r="AL1432" s="107">
        <f t="shared" si="614"/>
        <v>7.8725249999999987</v>
      </c>
    </row>
    <row r="1433" spans="1:38" ht="12.75">
      <c r="A1433" s="89">
        <v>45</v>
      </c>
      <c r="B1433" s="89">
        <v>88</v>
      </c>
      <c r="C1433" s="96">
        <v>0.36499999999999999</v>
      </c>
      <c r="D1433" s="96">
        <v>0.38500000000000001</v>
      </c>
      <c r="E1433" s="97">
        <v>3.4</v>
      </c>
      <c r="F1433" s="102">
        <f t="shared" si="619"/>
        <v>0.37551849687440497</v>
      </c>
      <c r="G1433" s="89">
        <v>26.1</v>
      </c>
      <c r="H1433" s="103">
        <f t="shared" si="601"/>
        <v>41.466666666666669</v>
      </c>
      <c r="I1433" s="103">
        <f t="shared" si="602"/>
        <v>1.2750000000000001</v>
      </c>
      <c r="J1433" s="89" t="s">
        <v>74</v>
      </c>
      <c r="K1433" s="89">
        <v>10</v>
      </c>
      <c r="L1433" s="105">
        <f t="shared" si="616"/>
        <v>3.4</v>
      </c>
      <c r="M1433" s="89">
        <v>3.4</v>
      </c>
      <c r="X1433" s="106">
        <f t="shared" si="617"/>
        <v>1.0471999999999999E-2</v>
      </c>
      <c r="Y1433" s="106">
        <f t="shared" si="603"/>
        <v>8.5000000000000006E-3</v>
      </c>
      <c r="Z1433" s="106">
        <f t="shared" si="604"/>
        <v>0</v>
      </c>
      <c r="AA1433" s="106">
        <f t="shared" si="605"/>
        <v>0</v>
      </c>
      <c r="AB1433" s="106">
        <f t="shared" si="606"/>
        <v>0</v>
      </c>
      <c r="AC1433" s="106">
        <f t="shared" si="607"/>
        <v>0</v>
      </c>
      <c r="AD1433" s="106">
        <f t="shared" si="608"/>
        <v>0</v>
      </c>
      <c r="AE1433" s="106">
        <f t="shared" si="609"/>
        <v>0</v>
      </c>
      <c r="AF1433" s="172">
        <f t="shared" si="615"/>
        <v>8.5000000000000006E-3</v>
      </c>
      <c r="AG1433" s="106">
        <f t="shared" si="610"/>
        <v>0</v>
      </c>
      <c r="AH1433" s="106">
        <f t="shared" si="611"/>
        <v>0</v>
      </c>
      <c r="AI1433" s="106">
        <f t="shared" si="612"/>
        <v>0</v>
      </c>
      <c r="AJ1433" s="106">
        <f t="shared" si="613"/>
        <v>0</v>
      </c>
      <c r="AK1433" s="106">
        <f t="shared" si="618"/>
        <v>8.5000000000000006E-3</v>
      </c>
      <c r="AL1433" s="107">
        <f t="shared" si="614"/>
        <v>8.1854999999999993</v>
      </c>
    </row>
    <row r="1434" spans="1:38" ht="12.75">
      <c r="A1434" s="89">
        <v>45</v>
      </c>
      <c r="B1434" s="89">
        <v>88</v>
      </c>
      <c r="C1434" s="96">
        <v>0.36499999999999999</v>
      </c>
      <c r="D1434" s="96">
        <v>0.38500000000000001</v>
      </c>
      <c r="E1434" s="97">
        <v>3.4</v>
      </c>
      <c r="F1434" s="102">
        <f t="shared" si="619"/>
        <v>0.37551849687440497</v>
      </c>
      <c r="G1434" s="89">
        <v>26.1</v>
      </c>
      <c r="H1434" s="103">
        <f t="shared" si="601"/>
        <v>41.466666666666669</v>
      </c>
      <c r="I1434" s="103">
        <f t="shared" si="602"/>
        <v>1.2525000000000002</v>
      </c>
      <c r="J1434" s="89" t="s">
        <v>74</v>
      </c>
      <c r="K1434" s="89">
        <v>11</v>
      </c>
      <c r="L1434" s="105">
        <f t="shared" si="616"/>
        <v>3.4</v>
      </c>
      <c r="P1434" s="89">
        <v>3.34</v>
      </c>
      <c r="Q1434" s="89">
        <v>0.06</v>
      </c>
      <c r="X1434" s="106">
        <f t="shared" si="617"/>
        <v>1.0471999999999999E-2</v>
      </c>
      <c r="Y1434" s="106">
        <f t="shared" si="603"/>
        <v>0</v>
      </c>
      <c r="Z1434" s="106">
        <f t="shared" si="604"/>
        <v>0</v>
      </c>
      <c r="AA1434" s="106">
        <f t="shared" si="605"/>
        <v>0</v>
      </c>
      <c r="AB1434" s="106">
        <f t="shared" si="606"/>
        <v>8.3500000000000015E-3</v>
      </c>
      <c r="AC1434" s="106">
        <f t="shared" si="607"/>
        <v>0</v>
      </c>
      <c r="AD1434" s="106">
        <f t="shared" si="608"/>
        <v>0</v>
      </c>
      <c r="AE1434" s="106">
        <f t="shared" si="609"/>
        <v>0</v>
      </c>
      <c r="AF1434" s="172">
        <f t="shared" si="615"/>
        <v>8.3500000000000015E-3</v>
      </c>
      <c r="AG1434" s="106">
        <f t="shared" si="610"/>
        <v>1.5000000000000001E-4</v>
      </c>
      <c r="AH1434" s="106">
        <f t="shared" si="611"/>
        <v>0</v>
      </c>
      <c r="AI1434" s="106">
        <f t="shared" si="612"/>
        <v>0</v>
      </c>
      <c r="AJ1434" s="106">
        <f t="shared" si="613"/>
        <v>0</v>
      </c>
      <c r="AK1434" s="106">
        <f t="shared" si="618"/>
        <v>8.5000000000000006E-3</v>
      </c>
      <c r="AL1434" s="107">
        <f t="shared" si="614"/>
        <v>6.8386499999999995</v>
      </c>
    </row>
    <row r="1435" spans="1:38" ht="12.75">
      <c r="A1435" s="89">
        <v>45</v>
      </c>
      <c r="B1435" s="89">
        <v>88</v>
      </c>
      <c r="C1435" s="96">
        <v>0.36499999999999999</v>
      </c>
      <c r="D1435" s="96">
        <v>0.38500000000000001</v>
      </c>
      <c r="E1435" s="97">
        <v>3.4</v>
      </c>
      <c r="F1435" s="102">
        <f t="shared" si="619"/>
        <v>0.37551849687440497</v>
      </c>
      <c r="G1435" s="89">
        <v>26.1</v>
      </c>
      <c r="H1435" s="103">
        <f t="shared" si="601"/>
        <v>41.466666666666669</v>
      </c>
      <c r="I1435" s="103">
        <f t="shared" si="602"/>
        <v>1.8618749999999999</v>
      </c>
      <c r="J1435" s="89" t="s">
        <v>73</v>
      </c>
      <c r="K1435" s="89">
        <v>1</v>
      </c>
      <c r="L1435" s="105">
        <f t="shared" si="616"/>
        <v>3.4</v>
      </c>
      <c r="M1435" s="89">
        <v>1.86</v>
      </c>
      <c r="N1435" s="89">
        <v>1.45</v>
      </c>
      <c r="Q1435" s="89">
        <v>0.09</v>
      </c>
      <c r="X1435" s="106">
        <f t="shared" si="617"/>
        <v>1.5422399999999999E-2</v>
      </c>
      <c r="Y1435" s="106">
        <f t="shared" si="603"/>
        <v>6.9750000000000012E-3</v>
      </c>
      <c r="Z1435" s="106">
        <f t="shared" si="604"/>
        <v>5.4374999999999996E-3</v>
      </c>
      <c r="AA1435" s="106">
        <f t="shared" si="605"/>
        <v>0</v>
      </c>
      <c r="AB1435" s="106">
        <f t="shared" si="606"/>
        <v>0</v>
      </c>
      <c r="AC1435" s="106">
        <f t="shared" si="607"/>
        <v>0</v>
      </c>
      <c r="AD1435" s="106">
        <f t="shared" si="608"/>
        <v>0</v>
      </c>
      <c r="AE1435" s="106">
        <f t="shared" si="609"/>
        <v>0</v>
      </c>
      <c r="AF1435" s="172">
        <f t="shared" si="615"/>
        <v>1.24125E-2</v>
      </c>
      <c r="AG1435" s="106">
        <f t="shared" si="610"/>
        <v>3.3749999999999996E-4</v>
      </c>
      <c r="AH1435" s="106">
        <f t="shared" si="611"/>
        <v>0</v>
      </c>
      <c r="AI1435" s="106">
        <f t="shared" si="612"/>
        <v>0</v>
      </c>
      <c r="AJ1435" s="106">
        <f t="shared" si="613"/>
        <v>0</v>
      </c>
      <c r="AK1435" s="106">
        <f t="shared" si="618"/>
        <v>1.2750000000000001E-2</v>
      </c>
      <c r="AL1435" s="107">
        <f t="shared" si="614"/>
        <v>12.102187499999999</v>
      </c>
    </row>
    <row r="1436" spans="1:38" ht="12.75">
      <c r="A1436" s="89">
        <v>45</v>
      </c>
      <c r="B1436" s="89">
        <v>88</v>
      </c>
      <c r="C1436" s="96">
        <v>0.36499999999999999</v>
      </c>
      <c r="D1436" s="96">
        <v>0.38500000000000001</v>
      </c>
      <c r="E1436" s="97">
        <v>3.4</v>
      </c>
      <c r="F1436" s="102">
        <f t="shared" si="619"/>
        <v>0.37551849687440497</v>
      </c>
      <c r="G1436" s="89">
        <v>26.1</v>
      </c>
      <c r="H1436" s="103">
        <f t="shared" si="601"/>
        <v>41.466666666666669</v>
      </c>
      <c r="I1436" s="103">
        <f t="shared" si="602"/>
        <v>1.9125000000000001</v>
      </c>
      <c r="J1436" s="89" t="s">
        <v>73</v>
      </c>
      <c r="K1436" s="89">
        <v>2</v>
      </c>
      <c r="L1436" s="105">
        <f t="shared" si="616"/>
        <v>3.4</v>
      </c>
      <c r="M1436" s="89">
        <v>3.4</v>
      </c>
      <c r="X1436" s="106">
        <f t="shared" si="617"/>
        <v>1.5422399999999999E-2</v>
      </c>
      <c r="Y1436" s="106">
        <f t="shared" si="603"/>
        <v>1.2750000000000001E-2</v>
      </c>
      <c r="Z1436" s="106">
        <f t="shared" si="604"/>
        <v>0</v>
      </c>
      <c r="AA1436" s="106">
        <f t="shared" si="605"/>
        <v>0</v>
      </c>
      <c r="AB1436" s="106">
        <f t="shared" si="606"/>
        <v>0</v>
      </c>
      <c r="AC1436" s="106">
        <f t="shared" si="607"/>
        <v>0</v>
      </c>
      <c r="AD1436" s="106">
        <f t="shared" si="608"/>
        <v>0</v>
      </c>
      <c r="AE1436" s="106">
        <f t="shared" si="609"/>
        <v>0</v>
      </c>
      <c r="AF1436" s="172">
        <f t="shared" si="615"/>
        <v>1.2750000000000001E-2</v>
      </c>
      <c r="AG1436" s="106">
        <f t="shared" si="610"/>
        <v>0</v>
      </c>
      <c r="AH1436" s="106">
        <f t="shared" si="611"/>
        <v>0</v>
      </c>
      <c r="AI1436" s="106">
        <f t="shared" si="612"/>
        <v>0</v>
      </c>
      <c r="AJ1436" s="106">
        <f t="shared" si="613"/>
        <v>0</v>
      </c>
      <c r="AK1436" s="106">
        <f t="shared" si="618"/>
        <v>1.2750000000000001E-2</v>
      </c>
      <c r="AL1436" s="107">
        <f t="shared" si="614"/>
        <v>12.43125</v>
      </c>
    </row>
    <row r="1437" spans="1:38" ht="12.75">
      <c r="A1437" s="89">
        <v>45</v>
      </c>
      <c r="B1437" s="89">
        <v>88</v>
      </c>
      <c r="C1437" s="96">
        <v>0.36499999999999999</v>
      </c>
      <c r="D1437" s="96">
        <v>0.38500000000000001</v>
      </c>
      <c r="E1437" s="97">
        <v>3.4</v>
      </c>
      <c r="F1437" s="102">
        <f t="shared" si="619"/>
        <v>0.37551849687440497</v>
      </c>
      <c r="G1437" s="89">
        <v>26.1</v>
      </c>
      <c r="H1437" s="103">
        <f t="shared" si="601"/>
        <v>41.466666666666669</v>
      </c>
      <c r="I1437" s="103">
        <f t="shared" si="602"/>
        <v>1.8393750000000002</v>
      </c>
      <c r="J1437" s="89" t="s">
        <v>73</v>
      </c>
      <c r="K1437" s="89">
        <v>3</v>
      </c>
      <c r="L1437" s="105">
        <f t="shared" si="616"/>
        <v>3.4</v>
      </c>
      <c r="M1437" s="89">
        <v>3.27</v>
      </c>
      <c r="R1437" s="89">
        <v>0.13</v>
      </c>
      <c r="X1437" s="106">
        <f t="shared" si="617"/>
        <v>1.5422399999999999E-2</v>
      </c>
      <c r="Y1437" s="106">
        <f t="shared" si="603"/>
        <v>1.2262500000000001E-2</v>
      </c>
      <c r="Z1437" s="106">
        <f t="shared" si="604"/>
        <v>0</v>
      </c>
      <c r="AA1437" s="106">
        <f t="shared" si="605"/>
        <v>0</v>
      </c>
      <c r="AB1437" s="106">
        <f t="shared" si="606"/>
        <v>0</v>
      </c>
      <c r="AC1437" s="106">
        <f t="shared" si="607"/>
        <v>0</v>
      </c>
      <c r="AD1437" s="106">
        <f t="shared" si="608"/>
        <v>0</v>
      </c>
      <c r="AE1437" s="106">
        <f t="shared" si="609"/>
        <v>0</v>
      </c>
      <c r="AF1437" s="172">
        <f t="shared" si="615"/>
        <v>1.2262500000000001E-2</v>
      </c>
      <c r="AG1437" s="106">
        <f t="shared" si="610"/>
        <v>0</v>
      </c>
      <c r="AH1437" s="106">
        <f t="shared" si="611"/>
        <v>4.8750000000000003E-4</v>
      </c>
      <c r="AI1437" s="106">
        <f t="shared" si="612"/>
        <v>0</v>
      </c>
      <c r="AJ1437" s="106">
        <f t="shared" si="613"/>
        <v>0</v>
      </c>
      <c r="AK1437" s="106">
        <f t="shared" si="618"/>
        <v>1.2750000000000001E-2</v>
      </c>
      <c r="AL1437" s="107">
        <f t="shared" si="614"/>
        <v>11.955937499999999</v>
      </c>
    </row>
    <row r="1438" spans="1:38" ht="12.75">
      <c r="A1438" s="89">
        <v>45</v>
      </c>
      <c r="B1438" s="89">
        <v>88</v>
      </c>
      <c r="C1438" s="96">
        <v>0.36499999999999999</v>
      </c>
      <c r="D1438" s="96">
        <v>0.38500000000000001</v>
      </c>
      <c r="E1438" s="97">
        <v>3.4</v>
      </c>
      <c r="F1438" s="102">
        <f t="shared" si="619"/>
        <v>0.37551849687440497</v>
      </c>
      <c r="G1438" s="89">
        <v>26.1</v>
      </c>
      <c r="H1438" s="103">
        <f t="shared" si="601"/>
        <v>41.466666666666669</v>
      </c>
      <c r="I1438" s="103">
        <f t="shared" si="602"/>
        <v>1.2750000000000001</v>
      </c>
      <c r="J1438" s="89" t="s">
        <v>78</v>
      </c>
      <c r="K1438" s="89">
        <v>1</v>
      </c>
      <c r="L1438" s="105">
        <f t="shared" si="616"/>
        <v>3.4</v>
      </c>
      <c r="M1438" s="89">
        <v>3.4</v>
      </c>
      <c r="X1438" s="106">
        <f t="shared" si="617"/>
        <v>9.5471999999999987E-3</v>
      </c>
      <c r="Y1438" s="106">
        <f t="shared" si="603"/>
        <v>8.5000000000000006E-3</v>
      </c>
      <c r="Z1438" s="106">
        <f t="shared" si="604"/>
        <v>0</v>
      </c>
      <c r="AA1438" s="106">
        <f t="shared" si="605"/>
        <v>0</v>
      </c>
      <c r="AB1438" s="106">
        <f t="shared" si="606"/>
        <v>0</v>
      </c>
      <c r="AC1438" s="106">
        <f t="shared" si="607"/>
        <v>0</v>
      </c>
      <c r="AD1438" s="106">
        <f t="shared" si="608"/>
        <v>0</v>
      </c>
      <c r="AE1438" s="106">
        <f t="shared" si="609"/>
        <v>0</v>
      </c>
      <c r="AF1438" s="172">
        <f t="shared" si="615"/>
        <v>8.5000000000000006E-3</v>
      </c>
      <c r="AG1438" s="106">
        <f t="shared" si="610"/>
        <v>0</v>
      </c>
      <c r="AH1438" s="106">
        <f t="shared" si="611"/>
        <v>0</v>
      </c>
      <c r="AI1438" s="106">
        <f t="shared" si="612"/>
        <v>0</v>
      </c>
      <c r="AJ1438" s="106">
        <f t="shared" si="613"/>
        <v>0</v>
      </c>
      <c r="AK1438" s="106">
        <f t="shared" si="618"/>
        <v>8.5000000000000006E-3</v>
      </c>
      <c r="AL1438" s="107">
        <f t="shared" si="614"/>
        <v>8.1854999999999993</v>
      </c>
    </row>
    <row r="1439" spans="1:38" ht="12.75">
      <c r="A1439" s="89">
        <v>45</v>
      </c>
      <c r="B1439" s="89">
        <v>88</v>
      </c>
      <c r="C1439" s="96">
        <v>0.36499999999999999</v>
      </c>
      <c r="D1439" s="96">
        <v>0.38500000000000001</v>
      </c>
      <c r="E1439" s="97">
        <v>3.4</v>
      </c>
      <c r="F1439" s="102">
        <f t="shared" si="619"/>
        <v>0.37551849687440497</v>
      </c>
      <c r="G1439" s="89">
        <v>26.1</v>
      </c>
      <c r="H1439" s="103">
        <f t="shared" si="601"/>
        <v>41.466666666666669</v>
      </c>
      <c r="I1439" s="103">
        <f t="shared" si="602"/>
        <v>1.2750000000000001</v>
      </c>
      <c r="J1439" s="89" t="s">
        <v>78</v>
      </c>
      <c r="K1439" s="89">
        <v>2</v>
      </c>
      <c r="L1439" s="105">
        <f t="shared" si="616"/>
        <v>3.4</v>
      </c>
      <c r="M1439" s="89">
        <v>3.4</v>
      </c>
      <c r="X1439" s="106">
        <f t="shared" si="617"/>
        <v>9.5471999999999987E-3</v>
      </c>
      <c r="Y1439" s="106">
        <f t="shared" si="603"/>
        <v>8.5000000000000006E-3</v>
      </c>
      <c r="Z1439" s="106">
        <f t="shared" si="604"/>
        <v>0</v>
      </c>
      <c r="AA1439" s="106">
        <f t="shared" si="605"/>
        <v>0</v>
      </c>
      <c r="AB1439" s="106">
        <f t="shared" si="606"/>
        <v>0</v>
      </c>
      <c r="AC1439" s="106">
        <f t="shared" si="607"/>
        <v>0</v>
      </c>
      <c r="AD1439" s="106">
        <f t="shared" si="608"/>
        <v>0</v>
      </c>
      <c r="AE1439" s="106">
        <f t="shared" si="609"/>
        <v>0</v>
      </c>
      <c r="AF1439" s="172">
        <f t="shared" si="615"/>
        <v>8.5000000000000006E-3</v>
      </c>
      <c r="AG1439" s="106">
        <f t="shared" si="610"/>
        <v>0</v>
      </c>
      <c r="AH1439" s="106">
        <f t="shared" si="611"/>
        <v>0</v>
      </c>
      <c r="AI1439" s="106">
        <f t="shared" si="612"/>
        <v>0</v>
      </c>
      <c r="AJ1439" s="106">
        <f t="shared" si="613"/>
        <v>0</v>
      </c>
      <c r="AK1439" s="106">
        <f t="shared" si="618"/>
        <v>8.5000000000000006E-3</v>
      </c>
      <c r="AL1439" s="107">
        <f t="shared" si="614"/>
        <v>8.1854999999999993</v>
      </c>
    </row>
    <row r="1440" spans="1:38" ht="12.75">
      <c r="A1440" s="89">
        <v>45</v>
      </c>
      <c r="B1440" s="89">
        <v>88</v>
      </c>
      <c r="C1440" s="96">
        <v>0.36499999999999999</v>
      </c>
      <c r="D1440" s="96">
        <v>0.38500000000000001</v>
      </c>
      <c r="E1440" s="97">
        <v>3.4</v>
      </c>
      <c r="F1440" s="102">
        <f t="shared" si="619"/>
        <v>0.37551849687440497</v>
      </c>
      <c r="G1440" s="89">
        <v>26.1</v>
      </c>
      <c r="H1440" s="103">
        <f t="shared" si="601"/>
        <v>41.466666666666669</v>
      </c>
      <c r="I1440" s="103">
        <f t="shared" si="602"/>
        <v>1.2750000000000001</v>
      </c>
      <c r="J1440" s="89" t="s">
        <v>78</v>
      </c>
      <c r="K1440" s="89">
        <v>3</v>
      </c>
      <c r="L1440" s="105">
        <f t="shared" si="616"/>
        <v>3.4</v>
      </c>
      <c r="M1440" s="89">
        <v>3.4</v>
      </c>
      <c r="X1440" s="106">
        <f t="shared" si="617"/>
        <v>9.5471999999999987E-3</v>
      </c>
      <c r="Y1440" s="106">
        <f t="shared" si="603"/>
        <v>8.5000000000000006E-3</v>
      </c>
      <c r="Z1440" s="106">
        <f t="shared" si="604"/>
        <v>0</v>
      </c>
      <c r="AA1440" s="106">
        <f t="shared" si="605"/>
        <v>0</v>
      </c>
      <c r="AB1440" s="106">
        <f t="shared" si="606"/>
        <v>0</v>
      </c>
      <c r="AC1440" s="106">
        <f t="shared" si="607"/>
        <v>0</v>
      </c>
      <c r="AD1440" s="106">
        <f t="shared" si="608"/>
        <v>0</v>
      </c>
      <c r="AE1440" s="106">
        <f t="shared" si="609"/>
        <v>0</v>
      </c>
      <c r="AF1440" s="172">
        <f t="shared" si="615"/>
        <v>8.5000000000000006E-3</v>
      </c>
      <c r="AG1440" s="106">
        <f t="shared" si="610"/>
        <v>0</v>
      </c>
      <c r="AH1440" s="106">
        <f t="shared" si="611"/>
        <v>0</v>
      </c>
      <c r="AI1440" s="106">
        <f t="shared" si="612"/>
        <v>0</v>
      </c>
      <c r="AJ1440" s="106">
        <f t="shared" si="613"/>
        <v>0</v>
      </c>
      <c r="AK1440" s="106">
        <f t="shared" si="618"/>
        <v>8.5000000000000006E-3</v>
      </c>
      <c r="AL1440" s="107">
        <f t="shared" si="614"/>
        <v>8.1854999999999993</v>
      </c>
    </row>
    <row r="1441" spans="1:38" ht="12.75">
      <c r="A1441" s="89">
        <v>45</v>
      </c>
      <c r="B1441" s="89">
        <v>88</v>
      </c>
      <c r="C1441" s="96">
        <v>0.36499999999999999</v>
      </c>
      <c r="D1441" s="96">
        <v>0.38500000000000001</v>
      </c>
      <c r="E1441" s="97">
        <v>3.4</v>
      </c>
      <c r="F1441" s="102">
        <f t="shared" si="619"/>
        <v>0.37551849687440497</v>
      </c>
      <c r="G1441" s="89">
        <v>26.1</v>
      </c>
      <c r="H1441" s="103">
        <f t="shared" si="601"/>
        <v>41.466666666666669</v>
      </c>
      <c r="I1441" s="103">
        <f t="shared" si="602"/>
        <v>1.2750000000000001</v>
      </c>
      <c r="J1441" s="89" t="s">
        <v>78</v>
      </c>
      <c r="K1441" s="89">
        <v>4</v>
      </c>
      <c r="L1441" s="105">
        <f t="shared" si="616"/>
        <v>3.4</v>
      </c>
      <c r="M1441" s="89">
        <v>3.4</v>
      </c>
      <c r="X1441" s="106">
        <f t="shared" si="617"/>
        <v>9.5471999999999987E-3</v>
      </c>
      <c r="Y1441" s="106">
        <f t="shared" si="603"/>
        <v>8.5000000000000006E-3</v>
      </c>
      <c r="Z1441" s="106">
        <f t="shared" si="604"/>
        <v>0</v>
      </c>
      <c r="AA1441" s="106">
        <f t="shared" si="605"/>
        <v>0</v>
      </c>
      <c r="AB1441" s="106">
        <f t="shared" si="606"/>
        <v>0</v>
      </c>
      <c r="AC1441" s="106">
        <f t="shared" si="607"/>
        <v>0</v>
      </c>
      <c r="AD1441" s="106">
        <f t="shared" si="608"/>
        <v>0</v>
      </c>
      <c r="AE1441" s="106">
        <f t="shared" si="609"/>
        <v>0</v>
      </c>
      <c r="AF1441" s="172">
        <f t="shared" si="615"/>
        <v>8.5000000000000006E-3</v>
      </c>
      <c r="AG1441" s="106">
        <f t="shared" si="610"/>
        <v>0</v>
      </c>
      <c r="AH1441" s="106">
        <f t="shared" si="611"/>
        <v>0</v>
      </c>
      <c r="AI1441" s="106">
        <f t="shared" si="612"/>
        <v>0</v>
      </c>
      <c r="AJ1441" s="106">
        <f t="shared" si="613"/>
        <v>0</v>
      </c>
      <c r="AK1441" s="106">
        <f t="shared" si="618"/>
        <v>8.5000000000000006E-3</v>
      </c>
      <c r="AL1441" s="107">
        <f t="shared" si="614"/>
        <v>8.1854999999999993</v>
      </c>
    </row>
    <row r="1442" spans="1:38" ht="12.75">
      <c r="A1442" s="89">
        <v>45</v>
      </c>
      <c r="B1442" s="89">
        <v>88</v>
      </c>
      <c r="C1442" s="96">
        <v>0.36499999999999999</v>
      </c>
      <c r="D1442" s="96">
        <v>0.38500000000000001</v>
      </c>
      <c r="E1442" s="97">
        <v>3.4</v>
      </c>
      <c r="F1442" s="102">
        <f t="shared" si="619"/>
        <v>0.37551849687440497</v>
      </c>
      <c r="G1442" s="89">
        <v>26.1</v>
      </c>
      <c r="H1442" s="103">
        <f t="shared" si="601"/>
        <v>41.466666666666669</v>
      </c>
      <c r="I1442" s="103">
        <f t="shared" si="602"/>
        <v>1.2750000000000001</v>
      </c>
      <c r="J1442" s="89" t="s">
        <v>78</v>
      </c>
      <c r="K1442" s="89">
        <v>5</v>
      </c>
      <c r="L1442" s="105">
        <f t="shared" si="616"/>
        <v>3.4</v>
      </c>
      <c r="M1442" s="89">
        <v>3.4</v>
      </c>
      <c r="X1442" s="106">
        <f t="shared" si="617"/>
        <v>9.5471999999999987E-3</v>
      </c>
      <c r="Y1442" s="106">
        <f t="shared" si="603"/>
        <v>8.5000000000000006E-3</v>
      </c>
      <c r="Z1442" s="106">
        <f t="shared" si="604"/>
        <v>0</v>
      </c>
      <c r="AA1442" s="106">
        <f t="shared" si="605"/>
        <v>0</v>
      </c>
      <c r="AB1442" s="106">
        <f t="shared" si="606"/>
        <v>0</v>
      </c>
      <c r="AC1442" s="106">
        <f t="shared" si="607"/>
        <v>0</v>
      </c>
      <c r="AD1442" s="106">
        <f t="shared" si="608"/>
        <v>0</v>
      </c>
      <c r="AE1442" s="106">
        <f t="shared" si="609"/>
        <v>0</v>
      </c>
      <c r="AF1442" s="172">
        <f t="shared" si="615"/>
        <v>8.5000000000000006E-3</v>
      </c>
      <c r="AG1442" s="106">
        <f t="shared" si="610"/>
        <v>0</v>
      </c>
      <c r="AH1442" s="106">
        <f t="shared" si="611"/>
        <v>0</v>
      </c>
      <c r="AI1442" s="106">
        <f t="shared" si="612"/>
        <v>0</v>
      </c>
      <c r="AJ1442" s="106">
        <f t="shared" si="613"/>
        <v>0</v>
      </c>
      <c r="AK1442" s="106">
        <f t="shared" si="618"/>
        <v>8.5000000000000006E-3</v>
      </c>
      <c r="AL1442" s="107">
        <f t="shared" si="614"/>
        <v>8.1854999999999993</v>
      </c>
    </row>
    <row r="1443" spans="1:38" ht="12.75">
      <c r="A1443" s="89">
        <v>45</v>
      </c>
      <c r="B1443" s="89">
        <v>88</v>
      </c>
      <c r="C1443" s="96">
        <v>0.36499999999999999</v>
      </c>
      <c r="D1443" s="96">
        <v>0.38500000000000001</v>
      </c>
      <c r="E1443" s="97">
        <v>3.4</v>
      </c>
      <c r="F1443" s="102">
        <f t="shared" si="619"/>
        <v>0.37551849687440497</v>
      </c>
      <c r="G1443" s="89">
        <v>26.1</v>
      </c>
      <c r="H1443" s="103">
        <f t="shared" si="601"/>
        <v>41.466666666666669</v>
      </c>
      <c r="I1443" s="103">
        <f t="shared" si="602"/>
        <v>2.3842499999999998</v>
      </c>
      <c r="J1443" s="89" t="s">
        <v>79</v>
      </c>
      <c r="K1443" s="89">
        <v>11</v>
      </c>
      <c r="L1443" s="97">
        <v>3.4</v>
      </c>
      <c r="X1443" s="106">
        <f>L1443*VLOOKUP(J1443,dimension,2,FALSE)*VLOOKUP(J1443,dimension,3,FALSE)*K1443</f>
        <v>1.9896799999999996E-2</v>
      </c>
      <c r="Y1443" s="106">
        <f t="shared" si="603"/>
        <v>0</v>
      </c>
      <c r="Z1443" s="106">
        <f t="shared" si="604"/>
        <v>0</v>
      </c>
      <c r="AA1443" s="106">
        <f t="shared" si="605"/>
        <v>0</v>
      </c>
      <c r="AB1443" s="106">
        <f t="shared" si="606"/>
        <v>0</v>
      </c>
      <c r="AC1443" s="106">
        <f t="shared" si="607"/>
        <v>0</v>
      </c>
      <c r="AD1443" s="106">
        <f t="shared" si="608"/>
        <v>0</v>
      </c>
      <c r="AE1443" s="106">
        <f t="shared" si="609"/>
        <v>1.5894999999999999E-2</v>
      </c>
      <c r="AF1443" s="172">
        <f t="shared" si="615"/>
        <v>1.5894999999999999E-2</v>
      </c>
      <c r="AG1443" s="106">
        <f t="shared" si="610"/>
        <v>0</v>
      </c>
      <c r="AH1443" s="106">
        <f t="shared" si="611"/>
        <v>0</v>
      </c>
      <c r="AI1443" s="106">
        <f t="shared" si="612"/>
        <v>0</v>
      </c>
      <c r="AJ1443" s="106">
        <f t="shared" si="613"/>
        <v>0</v>
      </c>
      <c r="AK1443" s="106">
        <f>L1443*VLOOKUP(J1443,dimension,4,FALSE)*VLOOKUP(J1443,dimension,5,FALSE)*K1443</f>
        <v>1.5894999999999999E-2</v>
      </c>
      <c r="AL1443" s="107">
        <f t="shared" si="614"/>
        <v>13.590225</v>
      </c>
    </row>
    <row r="1444" spans="1:38" ht="12.75">
      <c r="A1444" s="89">
        <v>45</v>
      </c>
      <c r="B1444" s="89">
        <v>89</v>
      </c>
      <c r="C1444" s="96">
        <v>0.39</v>
      </c>
      <c r="D1444" s="96">
        <v>0.45</v>
      </c>
      <c r="E1444" s="97">
        <v>3.42</v>
      </c>
      <c r="F1444" s="102">
        <f t="shared" si="619"/>
        <v>0.47382128719971983</v>
      </c>
      <c r="G1444" s="89">
        <v>32</v>
      </c>
      <c r="H1444" s="103">
        <f t="shared" si="601"/>
        <v>49.333333333333336</v>
      </c>
      <c r="I1444" s="103">
        <f t="shared" si="602"/>
        <v>1.2825</v>
      </c>
      <c r="J1444" s="89" t="s">
        <v>74</v>
      </c>
      <c r="K1444" s="89">
        <v>1</v>
      </c>
      <c r="L1444" s="105">
        <f t="shared" ref="L1444:L1464" si="620">SUM(M1444:V1444)</f>
        <v>3.42</v>
      </c>
      <c r="M1444" s="89">
        <v>3.42</v>
      </c>
      <c r="X1444" s="106">
        <f t="shared" ref="X1444:X1464" si="621">L1444*VLOOKUP(J1444,dimension,2,FALSE)*VLOOKUP(J1444,dimension,3,FALSE)</f>
        <v>1.0533600000000001E-2</v>
      </c>
      <c r="Y1444" s="106">
        <f t="shared" si="603"/>
        <v>8.5500000000000003E-3</v>
      </c>
      <c r="Z1444" s="106">
        <f t="shared" si="604"/>
        <v>0</v>
      </c>
      <c r="AA1444" s="106">
        <f t="shared" si="605"/>
        <v>0</v>
      </c>
      <c r="AB1444" s="106">
        <f t="shared" si="606"/>
        <v>0</v>
      </c>
      <c r="AC1444" s="106">
        <f t="shared" si="607"/>
        <v>0</v>
      </c>
      <c r="AD1444" s="106">
        <f t="shared" si="608"/>
        <v>0</v>
      </c>
      <c r="AE1444" s="106">
        <f t="shared" si="609"/>
        <v>0</v>
      </c>
      <c r="AF1444" s="172">
        <f t="shared" si="615"/>
        <v>8.5500000000000003E-3</v>
      </c>
      <c r="AG1444" s="106">
        <f t="shared" si="610"/>
        <v>0</v>
      </c>
      <c r="AH1444" s="106">
        <f t="shared" si="611"/>
        <v>0</v>
      </c>
      <c r="AI1444" s="106">
        <f t="shared" si="612"/>
        <v>0</v>
      </c>
      <c r="AJ1444" s="106">
        <f t="shared" si="613"/>
        <v>0</v>
      </c>
      <c r="AK1444" s="106">
        <f t="shared" ref="AK1444:AK1464" si="622">L1444*VLOOKUP(J1444,dimension,4,FALSE)*VLOOKUP(J1444,dimension,5,FALSE)</f>
        <v>8.5500000000000003E-3</v>
      </c>
      <c r="AL1444" s="107">
        <f t="shared" si="614"/>
        <v>8.233649999999999</v>
      </c>
    </row>
    <row r="1445" spans="1:38" ht="12.75">
      <c r="A1445" s="89">
        <v>45</v>
      </c>
      <c r="B1445" s="89">
        <v>89</v>
      </c>
      <c r="C1445" s="96">
        <v>0.39</v>
      </c>
      <c r="D1445" s="96">
        <v>0.45</v>
      </c>
      <c r="E1445" s="97">
        <v>3.42</v>
      </c>
      <c r="F1445" s="102">
        <f t="shared" si="619"/>
        <v>0.47382128719971983</v>
      </c>
      <c r="G1445" s="89">
        <v>32</v>
      </c>
      <c r="H1445" s="103">
        <f t="shared" si="601"/>
        <v>49.333333333333336</v>
      </c>
      <c r="I1445" s="103">
        <f t="shared" si="602"/>
        <v>1.2112500000000002</v>
      </c>
      <c r="J1445" s="89" t="s">
        <v>74</v>
      </c>
      <c r="K1445" s="89">
        <v>2</v>
      </c>
      <c r="L1445" s="105">
        <f t="shared" si="620"/>
        <v>3.42</v>
      </c>
      <c r="M1445" s="89">
        <v>3.23</v>
      </c>
      <c r="R1445" s="89">
        <v>0.19</v>
      </c>
      <c r="X1445" s="106">
        <f t="shared" si="621"/>
        <v>1.0533600000000001E-2</v>
      </c>
      <c r="Y1445" s="106">
        <f t="shared" si="603"/>
        <v>8.0750000000000006E-3</v>
      </c>
      <c r="Z1445" s="106">
        <f t="shared" si="604"/>
        <v>0</v>
      </c>
      <c r="AA1445" s="106">
        <f t="shared" si="605"/>
        <v>0</v>
      </c>
      <c r="AB1445" s="106">
        <f t="shared" si="606"/>
        <v>0</v>
      </c>
      <c r="AC1445" s="106">
        <f t="shared" si="607"/>
        <v>0</v>
      </c>
      <c r="AD1445" s="106">
        <f t="shared" si="608"/>
        <v>0</v>
      </c>
      <c r="AE1445" s="106">
        <f t="shared" si="609"/>
        <v>0</v>
      </c>
      <c r="AF1445" s="172">
        <f t="shared" si="615"/>
        <v>8.0750000000000006E-3</v>
      </c>
      <c r="AG1445" s="106">
        <f t="shared" si="610"/>
        <v>0</v>
      </c>
      <c r="AH1445" s="106">
        <f t="shared" si="611"/>
        <v>4.7500000000000011E-4</v>
      </c>
      <c r="AI1445" s="106">
        <f t="shared" si="612"/>
        <v>0</v>
      </c>
      <c r="AJ1445" s="106">
        <f t="shared" si="613"/>
        <v>0</v>
      </c>
      <c r="AK1445" s="106">
        <f t="shared" si="622"/>
        <v>8.5500000000000003E-3</v>
      </c>
      <c r="AL1445" s="107">
        <f t="shared" si="614"/>
        <v>7.7762249999999993</v>
      </c>
    </row>
    <row r="1446" spans="1:38" ht="12.75">
      <c r="A1446" s="89">
        <v>45</v>
      </c>
      <c r="B1446" s="89">
        <v>89</v>
      </c>
      <c r="C1446" s="96">
        <v>0.39</v>
      </c>
      <c r="D1446" s="96">
        <v>0.45</v>
      </c>
      <c r="E1446" s="97">
        <v>3.42</v>
      </c>
      <c r="F1446" s="102">
        <f t="shared" si="619"/>
        <v>0.47382128719971983</v>
      </c>
      <c r="G1446" s="89">
        <v>32</v>
      </c>
      <c r="H1446" s="103">
        <f t="shared" si="601"/>
        <v>49.333333333333336</v>
      </c>
      <c r="I1446" s="103">
        <f t="shared" si="602"/>
        <v>1.2825</v>
      </c>
      <c r="J1446" s="89" t="s">
        <v>74</v>
      </c>
      <c r="K1446" s="89">
        <v>3</v>
      </c>
      <c r="L1446" s="105">
        <f t="shared" si="620"/>
        <v>3.42</v>
      </c>
      <c r="M1446" s="89">
        <v>3.42</v>
      </c>
      <c r="X1446" s="106">
        <f t="shared" si="621"/>
        <v>1.0533600000000001E-2</v>
      </c>
      <c r="Y1446" s="106">
        <f t="shared" si="603"/>
        <v>8.5500000000000003E-3</v>
      </c>
      <c r="Z1446" s="106">
        <f t="shared" si="604"/>
        <v>0</v>
      </c>
      <c r="AA1446" s="106">
        <f t="shared" si="605"/>
        <v>0</v>
      </c>
      <c r="AB1446" s="106">
        <f t="shared" si="606"/>
        <v>0</v>
      </c>
      <c r="AC1446" s="106">
        <f t="shared" si="607"/>
        <v>0</v>
      </c>
      <c r="AD1446" s="106">
        <f t="shared" si="608"/>
        <v>0</v>
      </c>
      <c r="AE1446" s="106">
        <f t="shared" si="609"/>
        <v>0</v>
      </c>
      <c r="AF1446" s="172">
        <f t="shared" si="615"/>
        <v>8.5500000000000003E-3</v>
      </c>
      <c r="AG1446" s="106">
        <f t="shared" si="610"/>
        <v>0</v>
      </c>
      <c r="AH1446" s="106">
        <f t="shared" si="611"/>
        <v>0</v>
      </c>
      <c r="AI1446" s="106">
        <f t="shared" si="612"/>
        <v>0</v>
      </c>
      <c r="AJ1446" s="106">
        <f t="shared" si="613"/>
        <v>0</v>
      </c>
      <c r="AK1446" s="106">
        <f t="shared" si="622"/>
        <v>8.5500000000000003E-3</v>
      </c>
      <c r="AL1446" s="107">
        <f t="shared" si="614"/>
        <v>8.233649999999999</v>
      </c>
    </row>
    <row r="1447" spans="1:38" ht="12.75">
      <c r="A1447" s="89">
        <v>45</v>
      </c>
      <c r="B1447" s="89">
        <v>89</v>
      </c>
      <c r="C1447" s="96">
        <v>0.39</v>
      </c>
      <c r="D1447" s="96">
        <v>0.45</v>
      </c>
      <c r="E1447" s="97">
        <v>3.42</v>
      </c>
      <c r="F1447" s="102">
        <f t="shared" si="619"/>
        <v>0.47382128719971983</v>
      </c>
      <c r="G1447" s="89">
        <v>32</v>
      </c>
      <c r="H1447" s="103">
        <f t="shared" si="601"/>
        <v>49.333333333333336</v>
      </c>
      <c r="I1447" s="103">
        <f t="shared" si="602"/>
        <v>1.1962500000000003</v>
      </c>
      <c r="J1447" s="89" t="s">
        <v>74</v>
      </c>
      <c r="K1447" s="89">
        <v>4</v>
      </c>
      <c r="L1447" s="105">
        <f t="shared" si="620"/>
        <v>3.42</v>
      </c>
      <c r="M1447" s="89">
        <v>3.19</v>
      </c>
      <c r="R1447" s="89">
        <v>0.23</v>
      </c>
      <c r="X1447" s="106">
        <f t="shared" si="621"/>
        <v>1.0533600000000001E-2</v>
      </c>
      <c r="Y1447" s="106">
        <f t="shared" si="603"/>
        <v>7.9750000000000012E-3</v>
      </c>
      <c r="Z1447" s="106">
        <f t="shared" si="604"/>
        <v>0</v>
      </c>
      <c r="AA1447" s="106">
        <f t="shared" si="605"/>
        <v>0</v>
      </c>
      <c r="AB1447" s="106">
        <f t="shared" si="606"/>
        <v>0</v>
      </c>
      <c r="AC1447" s="106">
        <f t="shared" si="607"/>
        <v>0</v>
      </c>
      <c r="AD1447" s="106">
        <f t="shared" si="608"/>
        <v>0</v>
      </c>
      <c r="AE1447" s="106">
        <f t="shared" si="609"/>
        <v>0</v>
      </c>
      <c r="AF1447" s="172">
        <f t="shared" si="615"/>
        <v>7.9750000000000012E-3</v>
      </c>
      <c r="AG1447" s="106">
        <f t="shared" si="610"/>
        <v>0</v>
      </c>
      <c r="AH1447" s="106">
        <f t="shared" si="611"/>
        <v>5.750000000000001E-4</v>
      </c>
      <c r="AI1447" s="106">
        <f t="shared" si="612"/>
        <v>0</v>
      </c>
      <c r="AJ1447" s="106">
        <f t="shared" si="613"/>
        <v>0</v>
      </c>
      <c r="AK1447" s="106">
        <f t="shared" si="622"/>
        <v>8.5500000000000003E-3</v>
      </c>
      <c r="AL1447" s="107">
        <f t="shared" si="614"/>
        <v>7.679924999999999</v>
      </c>
    </row>
    <row r="1448" spans="1:38" ht="12.75">
      <c r="A1448" s="89">
        <v>45</v>
      </c>
      <c r="B1448" s="89">
        <v>89</v>
      </c>
      <c r="C1448" s="96">
        <v>0.39</v>
      </c>
      <c r="D1448" s="96">
        <v>0.45</v>
      </c>
      <c r="E1448" s="97">
        <v>3.42</v>
      </c>
      <c r="F1448" s="102">
        <f t="shared" si="619"/>
        <v>0.47382128719971983</v>
      </c>
      <c r="G1448" s="89">
        <v>32</v>
      </c>
      <c r="H1448" s="103">
        <f t="shared" si="601"/>
        <v>49.333333333333336</v>
      </c>
      <c r="I1448" s="103">
        <f t="shared" si="602"/>
        <v>1.2825</v>
      </c>
      <c r="J1448" s="89" t="s">
        <v>74</v>
      </c>
      <c r="K1448" s="89">
        <v>5</v>
      </c>
      <c r="L1448" s="105">
        <f t="shared" si="620"/>
        <v>3.42</v>
      </c>
      <c r="M1448" s="89">
        <v>3.42</v>
      </c>
      <c r="X1448" s="106">
        <f t="shared" si="621"/>
        <v>1.0533600000000001E-2</v>
      </c>
      <c r="Y1448" s="106">
        <f t="shared" si="603"/>
        <v>8.5500000000000003E-3</v>
      </c>
      <c r="Z1448" s="106">
        <f t="shared" si="604"/>
        <v>0</v>
      </c>
      <c r="AA1448" s="106">
        <f t="shared" si="605"/>
        <v>0</v>
      </c>
      <c r="AB1448" s="106">
        <f t="shared" si="606"/>
        <v>0</v>
      </c>
      <c r="AC1448" s="106">
        <f t="shared" si="607"/>
        <v>0</v>
      </c>
      <c r="AD1448" s="106">
        <f t="shared" si="608"/>
        <v>0</v>
      </c>
      <c r="AE1448" s="106">
        <f t="shared" si="609"/>
        <v>0</v>
      </c>
      <c r="AF1448" s="172">
        <f t="shared" si="615"/>
        <v>8.5500000000000003E-3</v>
      </c>
      <c r="AG1448" s="106">
        <f t="shared" si="610"/>
        <v>0</v>
      </c>
      <c r="AH1448" s="106">
        <f t="shared" si="611"/>
        <v>0</v>
      </c>
      <c r="AI1448" s="106">
        <f t="shared" si="612"/>
        <v>0</v>
      </c>
      <c r="AJ1448" s="106">
        <f t="shared" si="613"/>
        <v>0</v>
      </c>
      <c r="AK1448" s="106">
        <f t="shared" si="622"/>
        <v>8.5500000000000003E-3</v>
      </c>
      <c r="AL1448" s="107">
        <f t="shared" si="614"/>
        <v>8.233649999999999</v>
      </c>
    </row>
    <row r="1449" spans="1:38" ht="12.75">
      <c r="A1449" s="89">
        <v>45</v>
      </c>
      <c r="B1449" s="89">
        <v>89</v>
      </c>
      <c r="C1449" s="96">
        <v>0.39</v>
      </c>
      <c r="D1449" s="96">
        <v>0.45</v>
      </c>
      <c r="E1449" s="97">
        <v>3.42</v>
      </c>
      <c r="F1449" s="102">
        <f t="shared" si="619"/>
        <v>0.47382128719971983</v>
      </c>
      <c r="G1449" s="89">
        <v>32</v>
      </c>
      <c r="H1449" s="103">
        <f t="shared" si="601"/>
        <v>49.333333333333336</v>
      </c>
      <c r="I1449" s="103">
        <f t="shared" si="602"/>
        <v>1.7887500000000003</v>
      </c>
      <c r="J1449" s="89" t="s">
        <v>73</v>
      </c>
      <c r="K1449" s="89">
        <v>1</v>
      </c>
      <c r="L1449" s="105">
        <f t="shared" si="620"/>
        <v>3.42</v>
      </c>
      <c r="O1449" s="89">
        <v>3.18</v>
      </c>
      <c r="R1449" s="89">
        <v>0.24</v>
      </c>
      <c r="X1449" s="106">
        <f t="shared" si="621"/>
        <v>1.551312E-2</v>
      </c>
      <c r="Y1449" s="106">
        <f t="shared" si="603"/>
        <v>0</v>
      </c>
      <c r="Z1449" s="106">
        <f t="shared" si="604"/>
        <v>0</v>
      </c>
      <c r="AA1449" s="106">
        <f t="shared" si="605"/>
        <v>1.1925000000000002E-2</v>
      </c>
      <c r="AB1449" s="106">
        <f t="shared" si="606"/>
        <v>0</v>
      </c>
      <c r="AC1449" s="106">
        <f t="shared" si="607"/>
        <v>0</v>
      </c>
      <c r="AD1449" s="106">
        <f t="shared" si="608"/>
        <v>0</v>
      </c>
      <c r="AE1449" s="106">
        <f t="shared" si="609"/>
        <v>0</v>
      </c>
      <c r="AF1449" s="172">
        <f t="shared" si="615"/>
        <v>1.1925000000000002E-2</v>
      </c>
      <c r="AG1449" s="106">
        <f t="shared" si="610"/>
        <v>0</v>
      </c>
      <c r="AH1449" s="106">
        <f t="shared" si="611"/>
        <v>8.9999999999999998E-4</v>
      </c>
      <c r="AI1449" s="106">
        <f t="shared" si="612"/>
        <v>0</v>
      </c>
      <c r="AJ1449" s="106">
        <f t="shared" si="613"/>
        <v>0</v>
      </c>
      <c r="AK1449" s="106">
        <f t="shared" si="622"/>
        <v>1.2825000000000001E-2</v>
      </c>
      <c r="AL1449" s="107">
        <f t="shared" si="614"/>
        <v>10.195875000000001</v>
      </c>
    </row>
    <row r="1450" spans="1:38" ht="12.75">
      <c r="A1450" s="89">
        <v>45</v>
      </c>
      <c r="B1450" s="89">
        <v>89</v>
      </c>
      <c r="C1450" s="96">
        <v>0.39</v>
      </c>
      <c r="D1450" s="96">
        <v>0.45</v>
      </c>
      <c r="E1450" s="97">
        <v>3.42</v>
      </c>
      <c r="F1450" s="102">
        <f t="shared" si="619"/>
        <v>0.47382128719971983</v>
      </c>
      <c r="G1450" s="89">
        <v>32</v>
      </c>
      <c r="H1450" s="103">
        <f t="shared" si="601"/>
        <v>49.333333333333336</v>
      </c>
      <c r="I1450" s="103">
        <f t="shared" si="602"/>
        <v>1.8393750000000002</v>
      </c>
      <c r="J1450" s="89" t="s">
        <v>73</v>
      </c>
      <c r="K1450" s="89">
        <v>2</v>
      </c>
      <c r="L1450" s="105">
        <f t="shared" si="620"/>
        <v>3.4</v>
      </c>
      <c r="M1450" s="89">
        <v>2.75</v>
      </c>
      <c r="Q1450" s="89">
        <v>0.04</v>
      </c>
      <c r="R1450" s="89">
        <v>0.09</v>
      </c>
      <c r="U1450" s="89">
        <v>0.52</v>
      </c>
      <c r="X1450" s="106">
        <f t="shared" si="621"/>
        <v>1.5422399999999999E-2</v>
      </c>
      <c r="Y1450" s="106">
        <f t="shared" si="603"/>
        <v>1.03125E-2</v>
      </c>
      <c r="Z1450" s="106">
        <f t="shared" si="604"/>
        <v>0</v>
      </c>
      <c r="AA1450" s="106">
        <f t="shared" si="605"/>
        <v>0</v>
      </c>
      <c r="AB1450" s="106">
        <f t="shared" si="606"/>
        <v>0</v>
      </c>
      <c r="AC1450" s="106">
        <f t="shared" si="607"/>
        <v>1.9500000000000001E-3</v>
      </c>
      <c r="AD1450" s="106">
        <f t="shared" si="608"/>
        <v>0</v>
      </c>
      <c r="AE1450" s="106">
        <f t="shared" si="609"/>
        <v>0</v>
      </c>
      <c r="AF1450" s="172">
        <f t="shared" si="615"/>
        <v>1.2262500000000001E-2</v>
      </c>
      <c r="AG1450" s="106">
        <f t="shared" si="610"/>
        <v>1.4999999999999999E-4</v>
      </c>
      <c r="AH1450" s="106">
        <f t="shared" si="611"/>
        <v>3.3749999999999996E-4</v>
      </c>
      <c r="AI1450" s="106">
        <f t="shared" si="612"/>
        <v>0</v>
      </c>
      <c r="AJ1450" s="106">
        <f t="shared" si="613"/>
        <v>0</v>
      </c>
      <c r="AK1450" s="106">
        <f t="shared" si="622"/>
        <v>1.2750000000000001E-2</v>
      </c>
      <c r="AL1450" s="107">
        <f t="shared" si="614"/>
        <v>11.3709375</v>
      </c>
    </row>
    <row r="1451" spans="1:38" ht="12.75">
      <c r="A1451" s="89">
        <v>45</v>
      </c>
      <c r="B1451" s="89">
        <v>89</v>
      </c>
      <c r="C1451" s="96">
        <v>0.39</v>
      </c>
      <c r="D1451" s="96">
        <v>0.45</v>
      </c>
      <c r="E1451" s="97">
        <v>3.42</v>
      </c>
      <c r="F1451" s="102">
        <f t="shared" si="619"/>
        <v>0.47382128719971983</v>
      </c>
      <c r="G1451" s="89">
        <v>32</v>
      </c>
      <c r="H1451" s="103">
        <f t="shared" si="601"/>
        <v>49.333333333333336</v>
      </c>
      <c r="I1451" s="103">
        <f t="shared" si="602"/>
        <v>1.8562500000000002</v>
      </c>
      <c r="J1451" s="89" t="s">
        <v>73</v>
      </c>
      <c r="K1451" s="89">
        <v>3</v>
      </c>
      <c r="L1451" s="105">
        <f t="shared" si="620"/>
        <v>3.42</v>
      </c>
      <c r="M1451" s="89">
        <v>3.3</v>
      </c>
      <c r="R1451" s="89">
        <v>0.12</v>
      </c>
      <c r="X1451" s="106">
        <f t="shared" si="621"/>
        <v>1.551312E-2</v>
      </c>
      <c r="Y1451" s="106">
        <f t="shared" si="603"/>
        <v>1.2375000000000001E-2</v>
      </c>
      <c r="Z1451" s="106">
        <f t="shared" si="604"/>
        <v>0</v>
      </c>
      <c r="AA1451" s="106">
        <f t="shared" si="605"/>
        <v>0</v>
      </c>
      <c r="AB1451" s="106">
        <f t="shared" si="606"/>
        <v>0</v>
      </c>
      <c r="AC1451" s="106">
        <f t="shared" si="607"/>
        <v>0</v>
      </c>
      <c r="AD1451" s="106">
        <f t="shared" si="608"/>
        <v>0</v>
      </c>
      <c r="AE1451" s="106">
        <f t="shared" si="609"/>
        <v>0</v>
      </c>
      <c r="AF1451" s="172">
        <f t="shared" si="615"/>
        <v>1.2375000000000001E-2</v>
      </c>
      <c r="AG1451" s="106">
        <f t="shared" si="610"/>
        <v>0</v>
      </c>
      <c r="AH1451" s="106">
        <f t="shared" si="611"/>
        <v>4.4999999999999999E-4</v>
      </c>
      <c r="AI1451" s="106">
        <f t="shared" si="612"/>
        <v>0</v>
      </c>
      <c r="AJ1451" s="106">
        <f t="shared" si="613"/>
        <v>0</v>
      </c>
      <c r="AK1451" s="106">
        <f t="shared" si="622"/>
        <v>1.2825000000000001E-2</v>
      </c>
      <c r="AL1451" s="107">
        <f t="shared" si="614"/>
        <v>12.065624999999999</v>
      </c>
    </row>
    <row r="1452" spans="1:38" ht="12.75">
      <c r="A1452" s="89">
        <v>45</v>
      </c>
      <c r="B1452" s="89">
        <v>89</v>
      </c>
      <c r="C1452" s="96">
        <v>0.39</v>
      </c>
      <c r="D1452" s="96">
        <v>0.45</v>
      </c>
      <c r="E1452" s="97">
        <v>3.42</v>
      </c>
      <c r="F1452" s="102">
        <f t="shared" si="619"/>
        <v>0.47382128719971983</v>
      </c>
      <c r="G1452" s="89">
        <v>32</v>
      </c>
      <c r="H1452" s="103">
        <f t="shared" si="601"/>
        <v>49.333333333333336</v>
      </c>
      <c r="I1452" s="103">
        <f t="shared" si="602"/>
        <v>1.8112500000000002</v>
      </c>
      <c r="J1452" s="89" t="s">
        <v>73</v>
      </c>
      <c r="K1452" s="89">
        <v>4</v>
      </c>
      <c r="L1452" s="105">
        <f t="shared" si="620"/>
        <v>3.4200000000000004</v>
      </c>
      <c r="M1452" s="89">
        <v>3.22</v>
      </c>
      <c r="R1452" s="89">
        <v>0.2</v>
      </c>
      <c r="X1452" s="106">
        <f t="shared" si="621"/>
        <v>1.5513120000000002E-2</v>
      </c>
      <c r="Y1452" s="106">
        <f t="shared" si="603"/>
        <v>1.2075000000000002E-2</v>
      </c>
      <c r="Z1452" s="106">
        <f t="shared" si="604"/>
        <v>0</v>
      </c>
      <c r="AA1452" s="106">
        <f t="shared" si="605"/>
        <v>0</v>
      </c>
      <c r="AB1452" s="106">
        <f t="shared" si="606"/>
        <v>0</v>
      </c>
      <c r="AC1452" s="106">
        <f t="shared" si="607"/>
        <v>0</v>
      </c>
      <c r="AD1452" s="106">
        <f t="shared" si="608"/>
        <v>0</v>
      </c>
      <c r="AE1452" s="106">
        <f t="shared" si="609"/>
        <v>0</v>
      </c>
      <c r="AF1452" s="172">
        <f t="shared" si="615"/>
        <v>1.2075000000000002E-2</v>
      </c>
      <c r="AG1452" s="106">
        <f t="shared" si="610"/>
        <v>0</v>
      </c>
      <c r="AH1452" s="106">
        <f t="shared" si="611"/>
        <v>7.5000000000000012E-4</v>
      </c>
      <c r="AI1452" s="106">
        <f t="shared" si="612"/>
        <v>0</v>
      </c>
      <c r="AJ1452" s="106">
        <f t="shared" si="613"/>
        <v>0</v>
      </c>
      <c r="AK1452" s="106">
        <f t="shared" si="622"/>
        <v>1.2825000000000003E-2</v>
      </c>
      <c r="AL1452" s="107">
        <f t="shared" si="614"/>
        <v>11.773125</v>
      </c>
    </row>
    <row r="1453" spans="1:38" ht="12.75">
      <c r="A1453" s="89">
        <v>45</v>
      </c>
      <c r="B1453" s="89">
        <v>89</v>
      </c>
      <c r="C1453" s="96">
        <v>0.39</v>
      </c>
      <c r="D1453" s="96">
        <v>0.45</v>
      </c>
      <c r="E1453" s="97">
        <v>3.42</v>
      </c>
      <c r="F1453" s="102">
        <f t="shared" si="619"/>
        <v>0.47382128719971983</v>
      </c>
      <c r="G1453" s="89">
        <v>32</v>
      </c>
      <c r="H1453" s="103">
        <f t="shared" si="601"/>
        <v>49.333333333333336</v>
      </c>
      <c r="I1453" s="103">
        <f t="shared" si="602"/>
        <v>1.8112500000000002</v>
      </c>
      <c r="J1453" s="89" t="s">
        <v>73</v>
      </c>
      <c r="K1453" s="89">
        <v>5</v>
      </c>
      <c r="L1453" s="105">
        <f t="shared" si="620"/>
        <v>3.4200000000000004</v>
      </c>
      <c r="M1453" s="89">
        <v>3.22</v>
      </c>
      <c r="R1453" s="89">
        <v>0.2</v>
      </c>
      <c r="X1453" s="106">
        <f t="shared" si="621"/>
        <v>1.5513120000000002E-2</v>
      </c>
      <c r="Y1453" s="106">
        <f t="shared" si="603"/>
        <v>1.2075000000000002E-2</v>
      </c>
      <c r="Z1453" s="106">
        <f t="shared" si="604"/>
        <v>0</v>
      </c>
      <c r="AA1453" s="106">
        <f t="shared" si="605"/>
        <v>0</v>
      </c>
      <c r="AB1453" s="106">
        <f t="shared" si="606"/>
        <v>0</v>
      </c>
      <c r="AC1453" s="106">
        <f t="shared" si="607"/>
        <v>0</v>
      </c>
      <c r="AD1453" s="106">
        <f t="shared" si="608"/>
        <v>0</v>
      </c>
      <c r="AE1453" s="106">
        <f t="shared" si="609"/>
        <v>0</v>
      </c>
      <c r="AF1453" s="172">
        <f t="shared" si="615"/>
        <v>1.2075000000000002E-2</v>
      </c>
      <c r="AG1453" s="106">
        <f t="shared" si="610"/>
        <v>0</v>
      </c>
      <c r="AH1453" s="106">
        <f t="shared" si="611"/>
        <v>7.5000000000000012E-4</v>
      </c>
      <c r="AI1453" s="106">
        <f t="shared" si="612"/>
        <v>0</v>
      </c>
      <c r="AJ1453" s="106">
        <f t="shared" si="613"/>
        <v>0</v>
      </c>
      <c r="AK1453" s="106">
        <f t="shared" si="622"/>
        <v>1.2825000000000003E-2</v>
      </c>
      <c r="AL1453" s="107">
        <f t="shared" si="614"/>
        <v>11.773125</v>
      </c>
    </row>
    <row r="1454" spans="1:38" ht="12.75">
      <c r="A1454" s="89">
        <v>45</v>
      </c>
      <c r="B1454" s="89">
        <v>89</v>
      </c>
      <c r="C1454" s="96">
        <v>0.39</v>
      </c>
      <c r="D1454" s="96">
        <v>0.45</v>
      </c>
      <c r="E1454" s="97">
        <v>3.42</v>
      </c>
      <c r="F1454" s="102">
        <f t="shared" si="619"/>
        <v>0.47382128719971983</v>
      </c>
      <c r="G1454" s="89">
        <v>32</v>
      </c>
      <c r="H1454" s="103">
        <f t="shared" si="601"/>
        <v>49.333333333333336</v>
      </c>
      <c r="I1454" s="103">
        <f t="shared" si="602"/>
        <v>1.8562500000000002</v>
      </c>
      <c r="J1454" s="89" t="s">
        <v>73</v>
      </c>
      <c r="K1454" s="89">
        <v>6</v>
      </c>
      <c r="L1454" s="105">
        <f t="shared" si="620"/>
        <v>3.42</v>
      </c>
      <c r="M1454" s="89">
        <v>3.3</v>
      </c>
      <c r="R1454" s="89">
        <v>0.12</v>
      </c>
      <c r="X1454" s="106">
        <f t="shared" si="621"/>
        <v>1.551312E-2</v>
      </c>
      <c r="Y1454" s="106">
        <f t="shared" si="603"/>
        <v>1.2375000000000001E-2</v>
      </c>
      <c r="Z1454" s="106">
        <f t="shared" si="604"/>
        <v>0</v>
      </c>
      <c r="AA1454" s="106">
        <f t="shared" si="605"/>
        <v>0</v>
      </c>
      <c r="AB1454" s="106">
        <f t="shared" si="606"/>
        <v>0</v>
      </c>
      <c r="AC1454" s="106">
        <f t="shared" si="607"/>
        <v>0</v>
      </c>
      <c r="AD1454" s="106">
        <f t="shared" si="608"/>
        <v>0</v>
      </c>
      <c r="AE1454" s="106">
        <f t="shared" si="609"/>
        <v>0</v>
      </c>
      <c r="AF1454" s="172">
        <f t="shared" si="615"/>
        <v>1.2375000000000001E-2</v>
      </c>
      <c r="AG1454" s="106">
        <f t="shared" si="610"/>
        <v>0</v>
      </c>
      <c r="AH1454" s="106">
        <f t="shared" si="611"/>
        <v>4.4999999999999999E-4</v>
      </c>
      <c r="AI1454" s="106">
        <f t="shared" si="612"/>
        <v>0</v>
      </c>
      <c r="AJ1454" s="106">
        <f t="shared" si="613"/>
        <v>0</v>
      </c>
      <c r="AK1454" s="106">
        <f t="shared" si="622"/>
        <v>1.2825000000000001E-2</v>
      </c>
      <c r="AL1454" s="107">
        <f t="shared" si="614"/>
        <v>12.065624999999999</v>
      </c>
    </row>
    <row r="1455" spans="1:38" ht="12.75">
      <c r="A1455" s="89">
        <v>45</v>
      </c>
      <c r="B1455" s="89">
        <v>89</v>
      </c>
      <c r="C1455" s="96">
        <v>0.39</v>
      </c>
      <c r="D1455" s="96">
        <v>0.45</v>
      </c>
      <c r="E1455" s="97">
        <v>3.42</v>
      </c>
      <c r="F1455" s="102">
        <f t="shared" si="619"/>
        <v>0.47382128719971983</v>
      </c>
      <c r="G1455" s="89">
        <v>32</v>
      </c>
      <c r="H1455" s="103">
        <f t="shared" si="601"/>
        <v>49.333333333333336</v>
      </c>
      <c r="I1455" s="103">
        <f t="shared" si="602"/>
        <v>1.715625</v>
      </c>
      <c r="J1455" s="89" t="s">
        <v>73</v>
      </c>
      <c r="K1455" s="89">
        <v>7</v>
      </c>
      <c r="L1455" s="105">
        <f t="shared" si="620"/>
        <v>3.3</v>
      </c>
      <c r="O1455" s="89">
        <v>3.05</v>
      </c>
      <c r="R1455" s="89">
        <v>0.25</v>
      </c>
      <c r="X1455" s="106">
        <f t="shared" si="621"/>
        <v>1.4968799999999999E-2</v>
      </c>
      <c r="Y1455" s="106">
        <f t="shared" si="603"/>
        <v>0</v>
      </c>
      <c r="Z1455" s="106">
        <f t="shared" si="604"/>
        <v>0</v>
      </c>
      <c r="AA1455" s="106">
        <f t="shared" si="605"/>
        <v>1.14375E-2</v>
      </c>
      <c r="AB1455" s="106">
        <f t="shared" si="606"/>
        <v>0</v>
      </c>
      <c r="AC1455" s="106">
        <f t="shared" si="607"/>
        <v>0</v>
      </c>
      <c r="AD1455" s="106">
        <f t="shared" si="608"/>
        <v>0</v>
      </c>
      <c r="AE1455" s="106">
        <f t="shared" si="609"/>
        <v>0</v>
      </c>
      <c r="AF1455" s="172">
        <f t="shared" si="615"/>
        <v>1.14375E-2</v>
      </c>
      <c r="AG1455" s="106">
        <f t="shared" si="610"/>
        <v>0</v>
      </c>
      <c r="AH1455" s="106">
        <f t="shared" si="611"/>
        <v>9.3749999999999997E-4</v>
      </c>
      <c r="AI1455" s="106">
        <f t="shared" si="612"/>
        <v>0</v>
      </c>
      <c r="AJ1455" s="106">
        <f t="shared" si="613"/>
        <v>0</v>
      </c>
      <c r="AK1455" s="106">
        <f t="shared" si="622"/>
        <v>1.2375000000000001E-2</v>
      </c>
      <c r="AL1455" s="107">
        <f t="shared" si="614"/>
        <v>9.7790625000000002</v>
      </c>
    </row>
    <row r="1456" spans="1:38" ht="12.75">
      <c r="A1456" s="89">
        <v>45</v>
      </c>
      <c r="B1456" s="89">
        <v>89</v>
      </c>
      <c r="C1456" s="96">
        <v>0.39</v>
      </c>
      <c r="D1456" s="96">
        <v>0.45</v>
      </c>
      <c r="E1456" s="97">
        <v>3.42</v>
      </c>
      <c r="F1456" s="102">
        <f t="shared" si="619"/>
        <v>0.47382128719971983</v>
      </c>
      <c r="G1456" s="89">
        <v>32</v>
      </c>
      <c r="H1456" s="103">
        <f t="shared" si="601"/>
        <v>49.333333333333336</v>
      </c>
      <c r="I1456" s="103">
        <f t="shared" si="602"/>
        <v>1.8112500000000002</v>
      </c>
      <c r="J1456" s="89" t="s">
        <v>73</v>
      </c>
      <c r="K1456" s="89">
        <v>8</v>
      </c>
      <c r="L1456" s="105">
        <f t="shared" si="620"/>
        <v>3.4200000000000004</v>
      </c>
      <c r="M1456" s="89">
        <v>3.22</v>
      </c>
      <c r="R1456" s="89">
        <v>0.2</v>
      </c>
      <c r="X1456" s="106">
        <f t="shared" si="621"/>
        <v>1.5513120000000002E-2</v>
      </c>
      <c r="Y1456" s="106">
        <f t="shared" si="603"/>
        <v>1.2075000000000002E-2</v>
      </c>
      <c r="Z1456" s="106">
        <f t="shared" si="604"/>
        <v>0</v>
      </c>
      <c r="AA1456" s="106">
        <f t="shared" si="605"/>
        <v>0</v>
      </c>
      <c r="AB1456" s="106">
        <f t="shared" si="606"/>
        <v>0</v>
      </c>
      <c r="AC1456" s="106">
        <f t="shared" si="607"/>
        <v>0</v>
      </c>
      <c r="AD1456" s="106">
        <f t="shared" si="608"/>
        <v>0</v>
      </c>
      <c r="AE1456" s="106">
        <f t="shared" si="609"/>
        <v>0</v>
      </c>
      <c r="AF1456" s="172">
        <f t="shared" si="615"/>
        <v>1.2075000000000002E-2</v>
      </c>
      <c r="AG1456" s="106">
        <f t="shared" si="610"/>
        <v>0</v>
      </c>
      <c r="AH1456" s="106">
        <f t="shared" si="611"/>
        <v>7.5000000000000012E-4</v>
      </c>
      <c r="AI1456" s="106">
        <f t="shared" si="612"/>
        <v>0</v>
      </c>
      <c r="AJ1456" s="106">
        <f t="shared" si="613"/>
        <v>0</v>
      </c>
      <c r="AK1456" s="106">
        <f t="shared" si="622"/>
        <v>1.2825000000000003E-2</v>
      </c>
      <c r="AL1456" s="107">
        <f t="shared" si="614"/>
        <v>11.773125</v>
      </c>
    </row>
    <row r="1457" spans="1:38" ht="12.75">
      <c r="A1457" s="89">
        <v>45</v>
      </c>
      <c r="B1457" s="89">
        <v>89</v>
      </c>
      <c r="C1457" s="96">
        <v>0.39</v>
      </c>
      <c r="D1457" s="96">
        <v>0.45</v>
      </c>
      <c r="E1457" s="97">
        <v>3.42</v>
      </c>
      <c r="F1457" s="102">
        <f t="shared" si="619"/>
        <v>0.47382128719971983</v>
      </c>
      <c r="G1457" s="89">
        <v>32</v>
      </c>
      <c r="H1457" s="103">
        <f t="shared" si="601"/>
        <v>49.333333333333336</v>
      </c>
      <c r="I1457" s="103">
        <f t="shared" si="602"/>
        <v>1.7662500000000003</v>
      </c>
      <c r="J1457" s="89" t="s">
        <v>73</v>
      </c>
      <c r="K1457" s="89">
        <v>9</v>
      </c>
      <c r="L1457" s="105">
        <f t="shared" si="620"/>
        <v>3.42</v>
      </c>
      <c r="M1457" s="89">
        <v>3.14</v>
      </c>
      <c r="R1457" s="89">
        <v>0.28000000000000003</v>
      </c>
      <c r="X1457" s="106">
        <f t="shared" si="621"/>
        <v>1.551312E-2</v>
      </c>
      <c r="Y1457" s="106">
        <f t="shared" si="603"/>
        <v>1.1775000000000002E-2</v>
      </c>
      <c r="Z1457" s="106">
        <f t="shared" si="604"/>
        <v>0</v>
      </c>
      <c r="AA1457" s="106">
        <f t="shared" si="605"/>
        <v>0</v>
      </c>
      <c r="AB1457" s="106">
        <f t="shared" si="606"/>
        <v>0</v>
      </c>
      <c r="AC1457" s="106">
        <f t="shared" si="607"/>
        <v>0</v>
      </c>
      <c r="AD1457" s="106">
        <f t="shared" si="608"/>
        <v>0</v>
      </c>
      <c r="AE1457" s="106">
        <f t="shared" si="609"/>
        <v>0</v>
      </c>
      <c r="AF1457" s="172">
        <f t="shared" si="615"/>
        <v>1.1775000000000002E-2</v>
      </c>
      <c r="AG1457" s="106">
        <f t="shared" si="610"/>
        <v>0</v>
      </c>
      <c r="AH1457" s="106">
        <f t="shared" si="611"/>
        <v>1.0500000000000002E-3</v>
      </c>
      <c r="AI1457" s="106">
        <f t="shared" si="612"/>
        <v>0</v>
      </c>
      <c r="AJ1457" s="106">
        <f t="shared" si="613"/>
        <v>0</v>
      </c>
      <c r="AK1457" s="106">
        <f t="shared" si="622"/>
        <v>1.2825000000000001E-2</v>
      </c>
      <c r="AL1457" s="107">
        <f t="shared" si="614"/>
        <v>11.480625</v>
      </c>
    </row>
    <row r="1458" spans="1:38" ht="12.75">
      <c r="A1458" s="89">
        <v>45</v>
      </c>
      <c r="B1458" s="89">
        <v>89</v>
      </c>
      <c r="C1458" s="96">
        <v>0.39</v>
      </c>
      <c r="D1458" s="96">
        <v>0.45</v>
      </c>
      <c r="E1458" s="97">
        <v>3.42</v>
      </c>
      <c r="F1458" s="102">
        <f t="shared" si="619"/>
        <v>0.47382128719971983</v>
      </c>
      <c r="G1458" s="89">
        <v>32</v>
      </c>
      <c r="H1458" s="103">
        <f t="shared" si="601"/>
        <v>49.333333333333336</v>
      </c>
      <c r="I1458" s="103">
        <f t="shared" si="602"/>
        <v>1.9237500000000003</v>
      </c>
      <c r="J1458" s="89" t="s">
        <v>73</v>
      </c>
      <c r="K1458" s="89">
        <v>10</v>
      </c>
      <c r="L1458" s="105">
        <f t="shared" si="620"/>
        <v>3.42</v>
      </c>
      <c r="O1458" s="89">
        <v>3.42</v>
      </c>
      <c r="X1458" s="106">
        <f t="shared" si="621"/>
        <v>1.551312E-2</v>
      </c>
      <c r="Y1458" s="106">
        <f t="shared" si="603"/>
        <v>0</v>
      </c>
      <c r="Z1458" s="106">
        <f t="shared" si="604"/>
        <v>0</v>
      </c>
      <c r="AA1458" s="106">
        <f t="shared" si="605"/>
        <v>1.2825000000000001E-2</v>
      </c>
      <c r="AB1458" s="106">
        <f t="shared" si="606"/>
        <v>0</v>
      </c>
      <c r="AC1458" s="106">
        <f t="shared" si="607"/>
        <v>0</v>
      </c>
      <c r="AD1458" s="106">
        <f t="shared" si="608"/>
        <v>0</v>
      </c>
      <c r="AE1458" s="106">
        <f t="shared" si="609"/>
        <v>0</v>
      </c>
      <c r="AF1458" s="172">
        <f t="shared" si="615"/>
        <v>1.2825000000000001E-2</v>
      </c>
      <c r="AG1458" s="106">
        <f t="shared" si="610"/>
        <v>0</v>
      </c>
      <c r="AH1458" s="106">
        <f t="shared" si="611"/>
        <v>0</v>
      </c>
      <c r="AI1458" s="106">
        <f t="shared" si="612"/>
        <v>0</v>
      </c>
      <c r="AJ1458" s="106">
        <f t="shared" si="613"/>
        <v>0</v>
      </c>
      <c r="AK1458" s="106">
        <f t="shared" si="622"/>
        <v>1.2825000000000001E-2</v>
      </c>
      <c r="AL1458" s="107">
        <f t="shared" si="614"/>
        <v>10.965375</v>
      </c>
    </row>
    <row r="1459" spans="1:38" ht="12.75">
      <c r="A1459" s="89">
        <v>45</v>
      </c>
      <c r="B1459" s="89">
        <v>89</v>
      </c>
      <c r="C1459" s="96">
        <v>0.39</v>
      </c>
      <c r="D1459" s="96">
        <v>0.45</v>
      </c>
      <c r="E1459" s="97">
        <v>3.42</v>
      </c>
      <c r="F1459" s="102">
        <f t="shared" si="619"/>
        <v>0.47382128719971983</v>
      </c>
      <c r="G1459" s="89">
        <v>32</v>
      </c>
      <c r="H1459" s="103">
        <f t="shared" si="601"/>
        <v>49.333333333333336</v>
      </c>
      <c r="I1459" s="103">
        <f t="shared" si="602"/>
        <v>1.7606249999999999</v>
      </c>
      <c r="J1459" s="89" t="s">
        <v>73</v>
      </c>
      <c r="K1459" s="89">
        <v>11</v>
      </c>
      <c r="L1459" s="105">
        <f t="shared" si="620"/>
        <v>3.4000000000000004</v>
      </c>
      <c r="M1459" s="89">
        <v>2.6</v>
      </c>
      <c r="Q1459" s="89">
        <v>0.11</v>
      </c>
      <c r="R1459" s="89">
        <v>0.16</v>
      </c>
      <c r="U1459" s="89">
        <v>0.53</v>
      </c>
      <c r="X1459" s="106">
        <f t="shared" si="621"/>
        <v>1.5422400000000001E-2</v>
      </c>
      <c r="Y1459" s="106">
        <f t="shared" si="603"/>
        <v>9.75E-3</v>
      </c>
      <c r="Z1459" s="106">
        <f t="shared" si="604"/>
        <v>0</v>
      </c>
      <c r="AA1459" s="106">
        <f t="shared" si="605"/>
        <v>0</v>
      </c>
      <c r="AB1459" s="106">
        <f t="shared" si="606"/>
        <v>0</v>
      </c>
      <c r="AC1459" s="106">
        <f t="shared" si="607"/>
        <v>1.9875000000000001E-3</v>
      </c>
      <c r="AD1459" s="106">
        <f t="shared" si="608"/>
        <v>0</v>
      </c>
      <c r="AE1459" s="106">
        <f t="shared" si="609"/>
        <v>0</v>
      </c>
      <c r="AF1459" s="172">
        <f t="shared" si="615"/>
        <v>1.17375E-2</v>
      </c>
      <c r="AG1459" s="106">
        <f t="shared" si="610"/>
        <v>4.1250000000000005E-4</v>
      </c>
      <c r="AH1459" s="106">
        <f t="shared" si="611"/>
        <v>5.9999999999999995E-4</v>
      </c>
      <c r="AI1459" s="106">
        <f t="shared" si="612"/>
        <v>0</v>
      </c>
      <c r="AJ1459" s="106">
        <f t="shared" si="613"/>
        <v>0</v>
      </c>
      <c r="AK1459" s="106">
        <f t="shared" si="622"/>
        <v>1.2750000000000003E-2</v>
      </c>
      <c r="AL1459" s="107">
        <f t="shared" si="614"/>
        <v>10.8478125</v>
      </c>
    </row>
    <row r="1460" spans="1:38" ht="12.75">
      <c r="A1460" s="89">
        <v>45</v>
      </c>
      <c r="B1460" s="89">
        <v>89</v>
      </c>
      <c r="C1460" s="96">
        <v>0.39</v>
      </c>
      <c r="D1460" s="96">
        <v>0.45</v>
      </c>
      <c r="E1460" s="97">
        <v>3.42</v>
      </c>
      <c r="F1460" s="102">
        <f t="shared" si="619"/>
        <v>0.47382128719971983</v>
      </c>
      <c r="G1460" s="89">
        <v>32</v>
      </c>
      <c r="H1460" s="103">
        <f t="shared" si="601"/>
        <v>49.333333333333336</v>
      </c>
      <c r="I1460" s="103">
        <f t="shared" si="602"/>
        <v>1.2825</v>
      </c>
      <c r="J1460" s="89" t="s">
        <v>78</v>
      </c>
      <c r="K1460" s="89">
        <v>1</v>
      </c>
      <c r="L1460" s="105">
        <f t="shared" si="620"/>
        <v>3.42</v>
      </c>
      <c r="M1460" s="89">
        <v>3.42</v>
      </c>
      <c r="X1460" s="106">
        <f t="shared" si="621"/>
        <v>9.60336E-3</v>
      </c>
      <c r="Y1460" s="106">
        <f t="shared" si="603"/>
        <v>8.5500000000000003E-3</v>
      </c>
      <c r="Z1460" s="106">
        <f t="shared" si="604"/>
        <v>0</v>
      </c>
      <c r="AA1460" s="106">
        <f t="shared" si="605"/>
        <v>0</v>
      </c>
      <c r="AB1460" s="106">
        <f t="shared" si="606"/>
        <v>0</v>
      </c>
      <c r="AC1460" s="106">
        <f t="shared" si="607"/>
        <v>0</v>
      </c>
      <c r="AD1460" s="106">
        <f t="shared" si="608"/>
        <v>0</v>
      </c>
      <c r="AE1460" s="106">
        <f t="shared" si="609"/>
        <v>0</v>
      </c>
      <c r="AF1460" s="172">
        <f t="shared" si="615"/>
        <v>8.5500000000000003E-3</v>
      </c>
      <c r="AG1460" s="106">
        <f t="shared" si="610"/>
        <v>0</v>
      </c>
      <c r="AH1460" s="106">
        <f t="shared" si="611"/>
        <v>0</v>
      </c>
      <c r="AI1460" s="106">
        <f t="shared" si="612"/>
        <v>0</v>
      </c>
      <c r="AJ1460" s="106">
        <f t="shared" si="613"/>
        <v>0</v>
      </c>
      <c r="AK1460" s="106">
        <f t="shared" si="622"/>
        <v>8.5500000000000003E-3</v>
      </c>
      <c r="AL1460" s="107">
        <f t="shared" si="614"/>
        <v>8.233649999999999</v>
      </c>
    </row>
    <row r="1461" spans="1:38" ht="12.75">
      <c r="A1461" s="89">
        <v>45</v>
      </c>
      <c r="B1461" s="89">
        <v>89</v>
      </c>
      <c r="C1461" s="96">
        <v>0.39</v>
      </c>
      <c r="D1461" s="96">
        <v>0.45</v>
      </c>
      <c r="E1461" s="97">
        <v>3.42</v>
      </c>
      <c r="F1461" s="102">
        <f t="shared" si="619"/>
        <v>0.47382128719971983</v>
      </c>
      <c r="G1461" s="89">
        <v>32</v>
      </c>
      <c r="H1461" s="103">
        <f t="shared" si="601"/>
        <v>49.333333333333336</v>
      </c>
      <c r="I1461" s="103">
        <f t="shared" si="602"/>
        <v>1.2825</v>
      </c>
      <c r="J1461" s="89" t="s">
        <v>78</v>
      </c>
      <c r="K1461" s="89">
        <v>2</v>
      </c>
      <c r="L1461" s="105">
        <f t="shared" si="620"/>
        <v>3.42</v>
      </c>
      <c r="M1461" s="89">
        <v>3.42</v>
      </c>
      <c r="X1461" s="106">
        <f t="shared" si="621"/>
        <v>9.60336E-3</v>
      </c>
      <c r="Y1461" s="106">
        <f t="shared" si="603"/>
        <v>8.5500000000000003E-3</v>
      </c>
      <c r="Z1461" s="106">
        <f t="shared" si="604"/>
        <v>0</v>
      </c>
      <c r="AA1461" s="106">
        <f t="shared" si="605"/>
        <v>0</v>
      </c>
      <c r="AB1461" s="106">
        <f t="shared" si="606"/>
        <v>0</v>
      </c>
      <c r="AC1461" s="106">
        <f t="shared" si="607"/>
        <v>0</v>
      </c>
      <c r="AD1461" s="106">
        <f t="shared" si="608"/>
        <v>0</v>
      </c>
      <c r="AE1461" s="106">
        <f t="shared" si="609"/>
        <v>0</v>
      </c>
      <c r="AF1461" s="172">
        <f t="shared" si="615"/>
        <v>8.5500000000000003E-3</v>
      </c>
      <c r="AG1461" s="106">
        <f t="shared" si="610"/>
        <v>0</v>
      </c>
      <c r="AH1461" s="106">
        <f t="shared" si="611"/>
        <v>0</v>
      </c>
      <c r="AI1461" s="106">
        <f t="shared" si="612"/>
        <v>0</v>
      </c>
      <c r="AJ1461" s="106">
        <f t="shared" si="613"/>
        <v>0</v>
      </c>
      <c r="AK1461" s="106">
        <f t="shared" si="622"/>
        <v>8.5500000000000003E-3</v>
      </c>
      <c r="AL1461" s="107">
        <f t="shared" si="614"/>
        <v>8.233649999999999</v>
      </c>
    </row>
    <row r="1462" spans="1:38" ht="12.75">
      <c r="A1462" s="89">
        <v>45</v>
      </c>
      <c r="B1462" s="89">
        <v>89</v>
      </c>
      <c r="C1462" s="96">
        <v>0.39</v>
      </c>
      <c r="D1462" s="96">
        <v>0.45</v>
      </c>
      <c r="E1462" s="97">
        <v>3.42</v>
      </c>
      <c r="F1462" s="102">
        <f t="shared" si="619"/>
        <v>0.47382128719971983</v>
      </c>
      <c r="G1462" s="89">
        <v>32</v>
      </c>
      <c r="H1462" s="103">
        <f t="shared" si="601"/>
        <v>49.333333333333336</v>
      </c>
      <c r="I1462" s="103">
        <f t="shared" si="602"/>
        <v>1.2825</v>
      </c>
      <c r="J1462" s="89" t="s">
        <v>78</v>
      </c>
      <c r="K1462" s="89">
        <v>3</v>
      </c>
      <c r="L1462" s="105">
        <f t="shared" si="620"/>
        <v>3.42</v>
      </c>
      <c r="M1462" s="89">
        <v>3.42</v>
      </c>
      <c r="X1462" s="106">
        <f t="shared" si="621"/>
        <v>9.60336E-3</v>
      </c>
      <c r="Y1462" s="106">
        <f t="shared" si="603"/>
        <v>8.5500000000000003E-3</v>
      </c>
      <c r="Z1462" s="106">
        <f t="shared" si="604"/>
        <v>0</v>
      </c>
      <c r="AA1462" s="106">
        <f t="shared" si="605"/>
        <v>0</v>
      </c>
      <c r="AB1462" s="106">
        <f t="shared" si="606"/>
        <v>0</v>
      </c>
      <c r="AC1462" s="106">
        <f t="shared" si="607"/>
        <v>0</v>
      </c>
      <c r="AD1462" s="106">
        <f t="shared" si="608"/>
        <v>0</v>
      </c>
      <c r="AE1462" s="106">
        <f t="shared" si="609"/>
        <v>0</v>
      </c>
      <c r="AF1462" s="172">
        <f t="shared" si="615"/>
        <v>8.5500000000000003E-3</v>
      </c>
      <c r="AG1462" s="106">
        <f t="shared" si="610"/>
        <v>0</v>
      </c>
      <c r="AH1462" s="106">
        <f t="shared" si="611"/>
        <v>0</v>
      </c>
      <c r="AI1462" s="106">
        <f t="shared" si="612"/>
        <v>0</v>
      </c>
      <c r="AJ1462" s="106">
        <f t="shared" si="613"/>
        <v>0</v>
      </c>
      <c r="AK1462" s="106">
        <f t="shared" si="622"/>
        <v>8.5500000000000003E-3</v>
      </c>
      <c r="AL1462" s="107">
        <f t="shared" si="614"/>
        <v>8.233649999999999</v>
      </c>
    </row>
    <row r="1463" spans="1:38" ht="12.75">
      <c r="A1463" s="89">
        <v>45</v>
      </c>
      <c r="B1463" s="89">
        <v>89</v>
      </c>
      <c r="C1463" s="96">
        <v>0.39</v>
      </c>
      <c r="D1463" s="96">
        <v>0.45</v>
      </c>
      <c r="E1463" s="97">
        <v>3.42</v>
      </c>
      <c r="F1463" s="102">
        <f t="shared" si="619"/>
        <v>0.47382128719971983</v>
      </c>
      <c r="G1463" s="89">
        <v>32</v>
      </c>
      <c r="H1463" s="103">
        <f t="shared" si="601"/>
        <v>49.333333333333336</v>
      </c>
      <c r="I1463" s="103">
        <f t="shared" si="602"/>
        <v>1.1812499999999999</v>
      </c>
      <c r="J1463" s="89" t="s">
        <v>78</v>
      </c>
      <c r="K1463" s="89">
        <v>4</v>
      </c>
      <c r="L1463" s="105">
        <f t="shared" si="620"/>
        <v>3.42</v>
      </c>
      <c r="M1463" s="89">
        <v>3.15</v>
      </c>
      <c r="R1463" s="89">
        <v>0.27</v>
      </c>
      <c r="X1463" s="106">
        <f t="shared" si="621"/>
        <v>9.60336E-3</v>
      </c>
      <c r="Y1463" s="106">
        <f t="shared" si="603"/>
        <v>7.8750000000000001E-3</v>
      </c>
      <c r="Z1463" s="106">
        <f t="shared" si="604"/>
        <v>0</v>
      </c>
      <c r="AA1463" s="106">
        <f t="shared" si="605"/>
        <v>0</v>
      </c>
      <c r="AB1463" s="106">
        <f t="shared" si="606"/>
        <v>0</v>
      </c>
      <c r="AC1463" s="106">
        <f t="shared" si="607"/>
        <v>0</v>
      </c>
      <c r="AD1463" s="106">
        <f t="shared" si="608"/>
        <v>0</v>
      </c>
      <c r="AE1463" s="106">
        <f t="shared" si="609"/>
        <v>0</v>
      </c>
      <c r="AF1463" s="172">
        <f t="shared" si="615"/>
        <v>7.8750000000000001E-3</v>
      </c>
      <c r="AG1463" s="106">
        <f t="shared" si="610"/>
        <v>0</v>
      </c>
      <c r="AH1463" s="106">
        <f t="shared" si="611"/>
        <v>6.7500000000000014E-4</v>
      </c>
      <c r="AI1463" s="106">
        <f t="shared" si="612"/>
        <v>0</v>
      </c>
      <c r="AJ1463" s="106">
        <f t="shared" si="613"/>
        <v>0</v>
      </c>
      <c r="AK1463" s="106">
        <f t="shared" si="622"/>
        <v>8.5500000000000003E-3</v>
      </c>
      <c r="AL1463" s="107">
        <f t="shared" si="614"/>
        <v>7.5836249999999987</v>
      </c>
    </row>
    <row r="1464" spans="1:38" ht="12.75">
      <c r="A1464" s="89">
        <v>45</v>
      </c>
      <c r="B1464" s="89">
        <v>89</v>
      </c>
      <c r="C1464" s="96">
        <v>0.39</v>
      </c>
      <c r="D1464" s="96">
        <v>0.45</v>
      </c>
      <c r="E1464" s="97">
        <v>3.42</v>
      </c>
      <c r="F1464" s="102">
        <f t="shared" si="619"/>
        <v>0.47382128719971983</v>
      </c>
      <c r="G1464" s="89">
        <v>32</v>
      </c>
      <c r="H1464" s="103">
        <f t="shared" si="601"/>
        <v>49.333333333333336</v>
      </c>
      <c r="I1464" s="103">
        <f t="shared" si="602"/>
        <v>1.2825</v>
      </c>
      <c r="J1464" s="89" t="s">
        <v>78</v>
      </c>
      <c r="K1464" s="89">
        <v>5</v>
      </c>
      <c r="L1464" s="105">
        <f t="shared" si="620"/>
        <v>3.42</v>
      </c>
      <c r="M1464" s="89">
        <v>3.42</v>
      </c>
      <c r="X1464" s="106">
        <f t="shared" si="621"/>
        <v>9.60336E-3</v>
      </c>
      <c r="Y1464" s="106">
        <f t="shared" si="603"/>
        <v>8.5500000000000003E-3</v>
      </c>
      <c r="Z1464" s="106">
        <f t="shared" si="604"/>
        <v>0</v>
      </c>
      <c r="AA1464" s="106">
        <f t="shared" si="605"/>
        <v>0</v>
      </c>
      <c r="AB1464" s="106">
        <f t="shared" si="606"/>
        <v>0</v>
      </c>
      <c r="AC1464" s="106">
        <f t="shared" si="607"/>
        <v>0</v>
      </c>
      <c r="AD1464" s="106">
        <f t="shared" si="608"/>
        <v>0</v>
      </c>
      <c r="AE1464" s="106">
        <f t="shared" si="609"/>
        <v>0</v>
      </c>
      <c r="AF1464" s="172">
        <f t="shared" si="615"/>
        <v>8.5500000000000003E-3</v>
      </c>
      <c r="AG1464" s="106">
        <f t="shared" si="610"/>
        <v>0</v>
      </c>
      <c r="AH1464" s="106">
        <f t="shared" si="611"/>
        <v>0</v>
      </c>
      <c r="AI1464" s="106">
        <f t="shared" si="612"/>
        <v>0</v>
      </c>
      <c r="AJ1464" s="106">
        <f t="shared" si="613"/>
        <v>0</v>
      </c>
      <c r="AK1464" s="106">
        <f t="shared" si="622"/>
        <v>8.5500000000000003E-3</v>
      </c>
      <c r="AL1464" s="107">
        <f t="shared" si="614"/>
        <v>8.233649999999999</v>
      </c>
    </row>
    <row r="1465" spans="1:38" ht="12.75">
      <c r="A1465" s="89">
        <v>45</v>
      </c>
      <c r="B1465" s="89">
        <v>89</v>
      </c>
      <c r="C1465" s="96">
        <v>0.39</v>
      </c>
      <c r="D1465" s="96">
        <v>0.45</v>
      </c>
      <c r="E1465" s="97">
        <v>3.42</v>
      </c>
      <c r="F1465" s="102">
        <f t="shared" si="619"/>
        <v>0.47382128719971983</v>
      </c>
      <c r="G1465" s="89">
        <v>32</v>
      </c>
      <c r="H1465" s="103">
        <f t="shared" si="601"/>
        <v>49.333333333333336</v>
      </c>
      <c r="I1465" s="103">
        <f t="shared" si="602"/>
        <v>2.8343250000000002</v>
      </c>
      <c r="J1465" s="89" t="s">
        <v>79</v>
      </c>
      <c r="K1465" s="89">
        <v>13</v>
      </c>
      <c r="L1465" s="97">
        <v>3.42</v>
      </c>
      <c r="X1465" s="106">
        <f>L1465*VLOOKUP(J1465,dimension,2,FALSE)*VLOOKUP(J1465,dimension,3,FALSE)*K1465</f>
        <v>2.3652719999999999E-2</v>
      </c>
      <c r="Y1465" s="106">
        <f t="shared" si="603"/>
        <v>0</v>
      </c>
      <c r="Z1465" s="106">
        <f t="shared" si="604"/>
        <v>0</v>
      </c>
      <c r="AA1465" s="106">
        <f t="shared" si="605"/>
        <v>0</v>
      </c>
      <c r="AB1465" s="106">
        <f t="shared" si="606"/>
        <v>0</v>
      </c>
      <c r="AC1465" s="106">
        <f t="shared" si="607"/>
        <v>0</v>
      </c>
      <c r="AD1465" s="106">
        <f t="shared" si="608"/>
        <v>0</v>
      </c>
      <c r="AE1465" s="106">
        <f t="shared" si="609"/>
        <v>1.8895500000000003E-2</v>
      </c>
      <c r="AF1465" s="172">
        <f t="shared" si="615"/>
        <v>1.8895500000000003E-2</v>
      </c>
      <c r="AG1465" s="106">
        <f t="shared" si="610"/>
        <v>0</v>
      </c>
      <c r="AH1465" s="106">
        <f t="shared" si="611"/>
        <v>0</v>
      </c>
      <c r="AI1465" s="106">
        <f t="shared" si="612"/>
        <v>0</v>
      </c>
      <c r="AJ1465" s="106">
        <f t="shared" si="613"/>
        <v>0</v>
      </c>
      <c r="AK1465" s="106">
        <f>L1465*VLOOKUP(J1465,dimension,4,FALSE)*VLOOKUP(J1465,dimension,5,FALSE)*K1465</f>
        <v>1.8895500000000003E-2</v>
      </c>
      <c r="AL1465" s="107">
        <f t="shared" si="614"/>
        <v>16.155652500000002</v>
      </c>
    </row>
    <row r="1466" spans="1:38" ht="12.75">
      <c r="A1466" s="89">
        <v>47</v>
      </c>
      <c r="B1466" s="89">
        <v>92</v>
      </c>
      <c r="C1466" s="96">
        <v>0.255</v>
      </c>
      <c r="D1466" s="96">
        <v>0.27</v>
      </c>
      <c r="E1466" s="97">
        <v>2.73</v>
      </c>
      <c r="F1466" s="102">
        <f t="shared" si="619"/>
        <v>0.1477444391967328</v>
      </c>
      <c r="G1466" s="89">
        <v>13.75</v>
      </c>
      <c r="H1466" s="103">
        <f t="shared" si="601"/>
        <v>25</v>
      </c>
      <c r="I1466" s="103">
        <f t="shared" si="602"/>
        <v>0.87000000000000011</v>
      </c>
      <c r="J1466" s="89" t="s">
        <v>74</v>
      </c>
      <c r="K1466" s="89">
        <v>1</v>
      </c>
      <c r="L1466" s="105">
        <f t="shared" ref="L1466:L1475" si="623">SUM(M1466:V1466)</f>
        <v>2.73</v>
      </c>
      <c r="M1466" s="89">
        <v>1.74</v>
      </c>
      <c r="Q1466" s="89">
        <v>0.41</v>
      </c>
      <c r="U1466" s="89">
        <v>0.57999999999999996</v>
      </c>
      <c r="X1466" s="106">
        <f t="shared" ref="X1466:X1475" si="624">L1466*VLOOKUP(J1466,dimension,2,FALSE)*VLOOKUP(J1466,dimension,3,FALSE)</f>
        <v>8.4084000000000016E-3</v>
      </c>
      <c r="Y1466" s="106">
        <f t="shared" si="603"/>
        <v>4.3500000000000006E-3</v>
      </c>
      <c r="Z1466" s="106">
        <f t="shared" si="604"/>
        <v>0</v>
      </c>
      <c r="AA1466" s="106">
        <f t="shared" si="605"/>
        <v>0</v>
      </c>
      <c r="AB1466" s="106">
        <f t="shared" si="606"/>
        <v>0</v>
      </c>
      <c r="AC1466" s="106">
        <f t="shared" si="607"/>
        <v>1.4499999999999999E-3</v>
      </c>
      <c r="AD1466" s="106">
        <f t="shared" si="608"/>
        <v>0</v>
      </c>
      <c r="AE1466" s="106">
        <f t="shared" si="609"/>
        <v>0</v>
      </c>
      <c r="AF1466" s="172">
        <f t="shared" si="615"/>
        <v>5.8000000000000005E-3</v>
      </c>
      <c r="AG1466" s="106">
        <f t="shared" si="610"/>
        <v>1.0250000000000001E-3</v>
      </c>
      <c r="AH1466" s="106">
        <f t="shared" si="611"/>
        <v>0</v>
      </c>
      <c r="AI1466" s="106">
        <f t="shared" si="612"/>
        <v>0</v>
      </c>
      <c r="AJ1466" s="106">
        <f t="shared" si="613"/>
        <v>0</v>
      </c>
      <c r="AK1466" s="106">
        <f t="shared" ref="AK1466:AK1475" si="625">L1466*VLOOKUP(J1466,dimension,4,FALSE)*VLOOKUP(J1466,dimension,5,FALSE)</f>
        <v>6.8250000000000012E-3</v>
      </c>
      <c r="AL1466" s="107">
        <f t="shared" si="614"/>
        <v>5.1677999999999997</v>
      </c>
    </row>
    <row r="1467" spans="1:38" ht="12.75">
      <c r="A1467" s="89">
        <v>47</v>
      </c>
      <c r="B1467" s="89">
        <v>92</v>
      </c>
      <c r="C1467" s="96">
        <v>0.255</v>
      </c>
      <c r="D1467" s="96">
        <v>0.27</v>
      </c>
      <c r="E1467" s="97">
        <v>2.73</v>
      </c>
      <c r="F1467" s="102">
        <f t="shared" si="619"/>
        <v>0.1477444391967328</v>
      </c>
      <c r="G1467" s="89">
        <v>13.75</v>
      </c>
      <c r="H1467" s="103">
        <f t="shared" si="601"/>
        <v>25</v>
      </c>
      <c r="I1467" s="103">
        <f t="shared" si="602"/>
        <v>1.0237500000000002</v>
      </c>
      <c r="J1467" s="89" t="s">
        <v>74</v>
      </c>
      <c r="K1467" s="89">
        <v>2</v>
      </c>
      <c r="L1467" s="105">
        <f t="shared" si="623"/>
        <v>2.73</v>
      </c>
      <c r="M1467" s="89">
        <v>2.73</v>
      </c>
      <c r="X1467" s="106">
        <f t="shared" si="624"/>
        <v>8.4084000000000016E-3</v>
      </c>
      <c r="Y1467" s="106">
        <f t="shared" si="603"/>
        <v>6.8250000000000012E-3</v>
      </c>
      <c r="Z1467" s="106">
        <f t="shared" si="604"/>
        <v>0</v>
      </c>
      <c r="AA1467" s="106">
        <f t="shared" si="605"/>
        <v>0</v>
      </c>
      <c r="AB1467" s="106">
        <f t="shared" si="606"/>
        <v>0</v>
      </c>
      <c r="AC1467" s="106">
        <f t="shared" si="607"/>
        <v>0</v>
      </c>
      <c r="AD1467" s="106">
        <f t="shared" si="608"/>
        <v>0</v>
      </c>
      <c r="AE1467" s="106">
        <f t="shared" si="609"/>
        <v>0</v>
      </c>
      <c r="AF1467" s="172">
        <f t="shared" si="615"/>
        <v>6.8250000000000012E-3</v>
      </c>
      <c r="AG1467" s="106">
        <f t="shared" si="610"/>
        <v>0</v>
      </c>
      <c r="AH1467" s="106">
        <f t="shared" si="611"/>
        <v>0</v>
      </c>
      <c r="AI1467" s="106">
        <f t="shared" si="612"/>
        <v>0</v>
      </c>
      <c r="AJ1467" s="106">
        <f t="shared" si="613"/>
        <v>0</v>
      </c>
      <c r="AK1467" s="106">
        <f t="shared" si="625"/>
        <v>6.8250000000000012E-3</v>
      </c>
      <c r="AL1467" s="107">
        <f t="shared" si="614"/>
        <v>6.572474999999999</v>
      </c>
    </row>
    <row r="1468" spans="1:38" ht="12.75">
      <c r="A1468" s="89">
        <v>47</v>
      </c>
      <c r="B1468" s="89">
        <v>92</v>
      </c>
      <c r="C1468" s="96">
        <v>0.255</v>
      </c>
      <c r="D1468" s="96">
        <v>0.27</v>
      </c>
      <c r="E1468" s="97">
        <v>2.73</v>
      </c>
      <c r="F1468" s="102">
        <f t="shared" si="619"/>
        <v>0.1477444391967328</v>
      </c>
      <c r="G1468" s="89">
        <v>13.75</v>
      </c>
      <c r="H1468" s="103">
        <f t="shared" si="601"/>
        <v>25</v>
      </c>
      <c r="I1468" s="103">
        <f t="shared" si="602"/>
        <v>0.76781250000000001</v>
      </c>
      <c r="J1468" s="89" t="s">
        <v>77</v>
      </c>
      <c r="K1468" s="89">
        <v>1</v>
      </c>
      <c r="L1468" s="105">
        <f t="shared" si="623"/>
        <v>2.73</v>
      </c>
      <c r="M1468" s="89">
        <v>2.73</v>
      </c>
      <c r="X1468" s="106">
        <f t="shared" si="624"/>
        <v>6.3445200000000011E-3</v>
      </c>
      <c r="Y1468" s="106">
        <f t="shared" si="603"/>
        <v>5.11875E-3</v>
      </c>
      <c r="Z1468" s="106">
        <f t="shared" si="604"/>
        <v>0</v>
      </c>
      <c r="AA1468" s="106">
        <f t="shared" si="605"/>
        <v>0</v>
      </c>
      <c r="AB1468" s="106">
        <f t="shared" si="606"/>
        <v>0</v>
      </c>
      <c r="AC1468" s="106">
        <f t="shared" si="607"/>
        <v>0</v>
      </c>
      <c r="AD1468" s="106">
        <f t="shared" si="608"/>
        <v>0</v>
      </c>
      <c r="AE1468" s="106">
        <f t="shared" si="609"/>
        <v>0</v>
      </c>
      <c r="AF1468" s="172">
        <f t="shared" si="615"/>
        <v>5.11875E-3</v>
      </c>
      <c r="AG1468" s="106">
        <f t="shared" si="610"/>
        <v>0</v>
      </c>
      <c r="AH1468" s="106">
        <f t="shared" si="611"/>
        <v>0</v>
      </c>
      <c r="AI1468" s="106">
        <f t="shared" si="612"/>
        <v>0</v>
      </c>
      <c r="AJ1468" s="106">
        <f t="shared" si="613"/>
        <v>0</v>
      </c>
      <c r="AK1468" s="106">
        <f t="shared" si="625"/>
        <v>5.11875E-3</v>
      </c>
      <c r="AL1468" s="107">
        <f t="shared" si="614"/>
        <v>4.8679312499999998</v>
      </c>
    </row>
    <row r="1469" spans="1:38" ht="12.75">
      <c r="A1469" s="89">
        <v>47</v>
      </c>
      <c r="B1469" s="89">
        <v>92</v>
      </c>
      <c r="C1469" s="96">
        <v>0.255</v>
      </c>
      <c r="D1469" s="96">
        <v>0.27</v>
      </c>
      <c r="E1469" s="97">
        <v>2.73</v>
      </c>
      <c r="F1469" s="102">
        <f t="shared" si="619"/>
        <v>0.1477444391967328</v>
      </c>
      <c r="G1469" s="89">
        <v>13.75</v>
      </c>
      <c r="H1469" s="103">
        <f t="shared" si="601"/>
        <v>25</v>
      </c>
      <c r="I1469" s="103">
        <f t="shared" si="602"/>
        <v>0.73968749999999994</v>
      </c>
      <c r="J1469" s="89" t="s">
        <v>77</v>
      </c>
      <c r="K1469" s="89">
        <v>2</v>
      </c>
      <c r="L1469" s="105">
        <f t="shared" si="623"/>
        <v>2.63</v>
      </c>
      <c r="M1469" s="89">
        <v>2.63</v>
      </c>
      <c r="X1469" s="106">
        <f t="shared" si="624"/>
        <v>6.1121200000000004E-3</v>
      </c>
      <c r="Y1469" s="106">
        <f t="shared" si="603"/>
        <v>4.9312499999999999E-3</v>
      </c>
      <c r="Z1469" s="106">
        <f t="shared" si="604"/>
        <v>0</v>
      </c>
      <c r="AA1469" s="106">
        <f t="shared" si="605"/>
        <v>0</v>
      </c>
      <c r="AB1469" s="106">
        <f t="shared" si="606"/>
        <v>0</v>
      </c>
      <c r="AC1469" s="106">
        <f t="shared" si="607"/>
        <v>0</v>
      </c>
      <c r="AD1469" s="106">
        <f t="shared" si="608"/>
        <v>0</v>
      </c>
      <c r="AE1469" s="106">
        <f t="shared" si="609"/>
        <v>0</v>
      </c>
      <c r="AF1469" s="172">
        <f t="shared" si="615"/>
        <v>4.9312499999999999E-3</v>
      </c>
      <c r="AG1469" s="106">
        <f t="shared" si="610"/>
        <v>0</v>
      </c>
      <c r="AH1469" s="106">
        <f t="shared" si="611"/>
        <v>0</v>
      </c>
      <c r="AI1469" s="106">
        <f t="shared" si="612"/>
        <v>0</v>
      </c>
      <c r="AJ1469" s="106">
        <f t="shared" si="613"/>
        <v>0</v>
      </c>
      <c r="AK1469" s="106">
        <f t="shared" si="625"/>
        <v>4.9312499999999999E-3</v>
      </c>
      <c r="AL1469" s="107">
        <f t="shared" si="614"/>
        <v>4.6896187500000002</v>
      </c>
    </row>
    <row r="1470" spans="1:38" ht="12.75">
      <c r="A1470" s="89">
        <v>47</v>
      </c>
      <c r="B1470" s="89">
        <v>92</v>
      </c>
      <c r="C1470" s="96">
        <v>0.255</v>
      </c>
      <c r="D1470" s="96">
        <v>0.27</v>
      </c>
      <c r="E1470" s="97">
        <v>2.73</v>
      </c>
      <c r="F1470" s="102">
        <f t="shared" si="619"/>
        <v>0.1477444391967328</v>
      </c>
      <c r="G1470" s="89">
        <v>13.75</v>
      </c>
      <c r="H1470" s="103">
        <f t="shared" si="601"/>
        <v>25</v>
      </c>
      <c r="I1470" s="103">
        <f t="shared" si="602"/>
        <v>0.76781250000000001</v>
      </c>
      <c r="J1470" s="89" t="s">
        <v>77</v>
      </c>
      <c r="K1470" s="89">
        <v>3</v>
      </c>
      <c r="L1470" s="105">
        <f t="shared" si="623"/>
        <v>2.73</v>
      </c>
      <c r="M1470" s="89">
        <v>2.73</v>
      </c>
      <c r="X1470" s="106">
        <f t="shared" si="624"/>
        <v>6.3445200000000011E-3</v>
      </c>
      <c r="Y1470" s="106">
        <f t="shared" si="603"/>
        <v>5.11875E-3</v>
      </c>
      <c r="Z1470" s="106">
        <f t="shared" si="604"/>
        <v>0</v>
      </c>
      <c r="AA1470" s="106">
        <f t="shared" si="605"/>
        <v>0</v>
      </c>
      <c r="AB1470" s="106">
        <f t="shared" si="606"/>
        <v>0</v>
      </c>
      <c r="AC1470" s="106">
        <f t="shared" si="607"/>
        <v>0</v>
      </c>
      <c r="AD1470" s="106">
        <f t="shared" si="608"/>
        <v>0</v>
      </c>
      <c r="AE1470" s="106">
        <f t="shared" si="609"/>
        <v>0</v>
      </c>
      <c r="AF1470" s="172">
        <f t="shared" si="615"/>
        <v>5.11875E-3</v>
      </c>
      <c r="AG1470" s="106">
        <f t="shared" si="610"/>
        <v>0</v>
      </c>
      <c r="AH1470" s="106">
        <f t="shared" si="611"/>
        <v>0</v>
      </c>
      <c r="AI1470" s="106">
        <f t="shared" si="612"/>
        <v>0</v>
      </c>
      <c r="AJ1470" s="106">
        <f t="shared" si="613"/>
        <v>0</v>
      </c>
      <c r="AK1470" s="106">
        <f t="shared" si="625"/>
        <v>5.11875E-3</v>
      </c>
      <c r="AL1470" s="107">
        <f t="shared" si="614"/>
        <v>4.8679312499999998</v>
      </c>
    </row>
    <row r="1471" spans="1:38" ht="12.75">
      <c r="A1471" s="89">
        <v>47</v>
      </c>
      <c r="B1471" s="89">
        <v>92</v>
      </c>
      <c r="C1471" s="96">
        <v>0.255</v>
      </c>
      <c r="D1471" s="96">
        <v>0.27</v>
      </c>
      <c r="E1471" s="97">
        <v>2.73</v>
      </c>
      <c r="F1471" s="102">
        <f t="shared" si="619"/>
        <v>0.1477444391967328</v>
      </c>
      <c r="G1471" s="89">
        <v>13.75</v>
      </c>
      <c r="H1471" s="103">
        <f t="shared" si="601"/>
        <v>25</v>
      </c>
      <c r="I1471" s="103">
        <f t="shared" si="602"/>
        <v>0.72562499999999996</v>
      </c>
      <c r="J1471" s="89" t="s">
        <v>77</v>
      </c>
      <c r="K1471" s="89">
        <v>4</v>
      </c>
      <c r="L1471" s="105">
        <f t="shared" si="623"/>
        <v>2.73</v>
      </c>
      <c r="P1471" s="89">
        <v>2.58</v>
      </c>
      <c r="Q1471" s="89">
        <v>0.15</v>
      </c>
      <c r="X1471" s="106">
        <f t="shared" si="624"/>
        <v>6.3445200000000011E-3</v>
      </c>
      <c r="Y1471" s="106">
        <f t="shared" si="603"/>
        <v>0</v>
      </c>
      <c r="Z1471" s="106">
        <f t="shared" si="604"/>
        <v>0</v>
      </c>
      <c r="AA1471" s="106">
        <f t="shared" si="605"/>
        <v>0</v>
      </c>
      <c r="AB1471" s="106">
        <f t="shared" si="606"/>
        <v>4.8374999999999998E-3</v>
      </c>
      <c r="AC1471" s="106">
        <f t="shared" si="607"/>
        <v>0</v>
      </c>
      <c r="AD1471" s="106">
        <f t="shared" si="608"/>
        <v>0</v>
      </c>
      <c r="AE1471" s="106">
        <f t="shared" si="609"/>
        <v>0</v>
      </c>
      <c r="AF1471" s="172">
        <f t="shared" si="615"/>
        <v>4.8374999999999998E-3</v>
      </c>
      <c r="AG1471" s="106">
        <f t="shared" si="610"/>
        <v>2.8124999999999998E-4</v>
      </c>
      <c r="AH1471" s="106">
        <f t="shared" si="611"/>
        <v>0</v>
      </c>
      <c r="AI1471" s="106">
        <f t="shared" si="612"/>
        <v>0</v>
      </c>
      <c r="AJ1471" s="106">
        <f t="shared" si="613"/>
        <v>0</v>
      </c>
      <c r="AK1471" s="106">
        <f t="shared" si="625"/>
        <v>5.11875E-3</v>
      </c>
      <c r="AL1471" s="107">
        <f t="shared" si="614"/>
        <v>3.9038625000000002</v>
      </c>
    </row>
    <row r="1472" spans="1:38" ht="12.75">
      <c r="A1472" s="89">
        <v>47</v>
      </c>
      <c r="B1472" s="89">
        <v>92</v>
      </c>
      <c r="C1472" s="96">
        <v>0.255</v>
      </c>
      <c r="D1472" s="96">
        <v>0.27</v>
      </c>
      <c r="E1472" s="97">
        <v>2.73</v>
      </c>
      <c r="F1472" s="102">
        <f t="shared" si="619"/>
        <v>0.1477444391967328</v>
      </c>
      <c r="G1472" s="89">
        <v>13.75</v>
      </c>
      <c r="H1472" s="103">
        <f t="shared" si="601"/>
        <v>25</v>
      </c>
      <c r="I1472" s="103">
        <f t="shared" si="602"/>
        <v>0.94875000000000009</v>
      </c>
      <c r="J1472" s="89" t="s">
        <v>78</v>
      </c>
      <c r="K1472" s="89">
        <v>1</v>
      </c>
      <c r="L1472" s="105">
        <f t="shared" si="623"/>
        <v>2.6599999999999997</v>
      </c>
      <c r="M1472" s="89">
        <v>2.5299999999999998</v>
      </c>
      <c r="Q1472" s="89">
        <v>0.13</v>
      </c>
      <c r="X1472" s="106">
        <f t="shared" si="624"/>
        <v>7.4692799999999983E-3</v>
      </c>
      <c r="Y1472" s="106">
        <f t="shared" si="603"/>
        <v>6.3250000000000008E-3</v>
      </c>
      <c r="Z1472" s="106">
        <f t="shared" si="604"/>
        <v>0</v>
      </c>
      <c r="AA1472" s="106">
        <f t="shared" si="605"/>
        <v>0</v>
      </c>
      <c r="AB1472" s="106">
        <f t="shared" si="606"/>
        <v>0</v>
      </c>
      <c r="AC1472" s="106">
        <f t="shared" si="607"/>
        <v>0</v>
      </c>
      <c r="AD1472" s="106">
        <f t="shared" si="608"/>
        <v>0</v>
      </c>
      <c r="AE1472" s="106">
        <f t="shared" si="609"/>
        <v>0</v>
      </c>
      <c r="AF1472" s="172">
        <f t="shared" si="615"/>
        <v>6.3250000000000008E-3</v>
      </c>
      <c r="AG1472" s="106">
        <f t="shared" si="610"/>
        <v>3.2500000000000004E-4</v>
      </c>
      <c r="AH1472" s="106">
        <f t="shared" si="611"/>
        <v>0</v>
      </c>
      <c r="AI1472" s="106">
        <f t="shared" si="612"/>
        <v>0</v>
      </c>
      <c r="AJ1472" s="106">
        <f t="shared" si="613"/>
        <v>0</v>
      </c>
      <c r="AK1472" s="106">
        <f t="shared" si="625"/>
        <v>6.6499999999999997E-3</v>
      </c>
      <c r="AL1472" s="107">
        <f t="shared" si="614"/>
        <v>6.0909749999999985</v>
      </c>
    </row>
    <row r="1473" spans="1:38" ht="12.75">
      <c r="A1473" s="89">
        <v>47</v>
      </c>
      <c r="B1473" s="89">
        <v>92</v>
      </c>
      <c r="C1473" s="96">
        <v>0.255</v>
      </c>
      <c r="D1473" s="96">
        <v>0.27</v>
      </c>
      <c r="E1473" s="97">
        <v>2.73</v>
      </c>
      <c r="F1473" s="102">
        <f t="shared" si="619"/>
        <v>0.1477444391967328</v>
      </c>
      <c r="G1473" s="89">
        <v>13.75</v>
      </c>
      <c r="H1473" s="103">
        <f t="shared" si="601"/>
        <v>25</v>
      </c>
      <c r="I1473" s="103">
        <f t="shared" si="602"/>
        <v>1.0237500000000002</v>
      </c>
      <c r="J1473" s="89" t="s">
        <v>78</v>
      </c>
      <c r="K1473" s="89">
        <v>2</v>
      </c>
      <c r="L1473" s="105">
        <f t="shared" si="623"/>
        <v>2.73</v>
      </c>
      <c r="M1473" s="89">
        <v>2.73</v>
      </c>
      <c r="X1473" s="106">
        <f t="shared" si="624"/>
        <v>7.6658400000000002E-3</v>
      </c>
      <c r="Y1473" s="106">
        <f t="shared" si="603"/>
        <v>6.8250000000000012E-3</v>
      </c>
      <c r="Z1473" s="106">
        <f t="shared" si="604"/>
        <v>0</v>
      </c>
      <c r="AA1473" s="106">
        <f t="shared" si="605"/>
        <v>0</v>
      </c>
      <c r="AB1473" s="106">
        <f t="shared" si="606"/>
        <v>0</v>
      </c>
      <c r="AC1473" s="106">
        <f t="shared" si="607"/>
        <v>0</v>
      </c>
      <c r="AD1473" s="106">
        <f t="shared" si="608"/>
        <v>0</v>
      </c>
      <c r="AE1473" s="106">
        <f t="shared" si="609"/>
        <v>0</v>
      </c>
      <c r="AF1473" s="172">
        <f t="shared" si="615"/>
        <v>6.8250000000000012E-3</v>
      </c>
      <c r="AG1473" s="106">
        <f t="shared" si="610"/>
        <v>0</v>
      </c>
      <c r="AH1473" s="106">
        <f t="shared" si="611"/>
        <v>0</v>
      </c>
      <c r="AI1473" s="106">
        <f t="shared" si="612"/>
        <v>0</v>
      </c>
      <c r="AJ1473" s="106">
        <f t="shared" si="613"/>
        <v>0</v>
      </c>
      <c r="AK1473" s="106">
        <f t="shared" si="625"/>
        <v>6.8250000000000012E-3</v>
      </c>
      <c r="AL1473" s="107">
        <f t="shared" si="614"/>
        <v>6.572474999999999</v>
      </c>
    </row>
    <row r="1474" spans="1:38" ht="12.75">
      <c r="A1474" s="89">
        <v>47</v>
      </c>
      <c r="B1474" s="89">
        <v>92</v>
      </c>
      <c r="C1474" s="96">
        <v>0.255</v>
      </c>
      <c r="D1474" s="96">
        <v>0.27</v>
      </c>
      <c r="E1474" s="97">
        <v>2.73</v>
      </c>
      <c r="F1474" s="102">
        <f t="shared" si="619"/>
        <v>0.1477444391967328</v>
      </c>
      <c r="G1474" s="89">
        <v>13.75</v>
      </c>
      <c r="H1474" s="103">
        <f t="shared" si="601"/>
        <v>25</v>
      </c>
      <c r="I1474" s="103">
        <f t="shared" si="602"/>
        <v>1.0237500000000002</v>
      </c>
      <c r="J1474" s="89" t="s">
        <v>78</v>
      </c>
      <c r="K1474" s="89">
        <v>3</v>
      </c>
      <c r="L1474" s="105">
        <f t="shared" si="623"/>
        <v>2.73</v>
      </c>
      <c r="M1474" s="89">
        <v>2.73</v>
      </c>
      <c r="X1474" s="106">
        <f t="shared" si="624"/>
        <v>7.6658400000000002E-3</v>
      </c>
      <c r="Y1474" s="106">
        <f t="shared" si="603"/>
        <v>6.8250000000000012E-3</v>
      </c>
      <c r="Z1474" s="106">
        <f t="shared" si="604"/>
        <v>0</v>
      </c>
      <c r="AA1474" s="106">
        <f t="shared" si="605"/>
        <v>0</v>
      </c>
      <c r="AB1474" s="106">
        <f t="shared" si="606"/>
        <v>0</v>
      </c>
      <c r="AC1474" s="106">
        <f t="shared" si="607"/>
        <v>0</v>
      </c>
      <c r="AD1474" s="106">
        <f t="shared" si="608"/>
        <v>0</v>
      </c>
      <c r="AE1474" s="106">
        <f t="shared" si="609"/>
        <v>0</v>
      </c>
      <c r="AF1474" s="172">
        <f t="shared" si="615"/>
        <v>6.8250000000000012E-3</v>
      </c>
      <c r="AG1474" s="106">
        <f t="shared" si="610"/>
        <v>0</v>
      </c>
      <c r="AH1474" s="106">
        <f t="shared" si="611"/>
        <v>0</v>
      </c>
      <c r="AI1474" s="106">
        <f t="shared" si="612"/>
        <v>0</v>
      </c>
      <c r="AJ1474" s="106">
        <f t="shared" si="613"/>
        <v>0</v>
      </c>
      <c r="AK1474" s="106">
        <f t="shared" si="625"/>
        <v>6.8250000000000012E-3</v>
      </c>
      <c r="AL1474" s="107">
        <f t="shared" si="614"/>
        <v>6.572474999999999</v>
      </c>
    </row>
    <row r="1475" spans="1:38" ht="12.75">
      <c r="A1475" s="89">
        <v>47</v>
      </c>
      <c r="B1475" s="89">
        <v>92</v>
      </c>
      <c r="C1475" s="96">
        <v>0.255</v>
      </c>
      <c r="D1475" s="96">
        <v>0.27</v>
      </c>
      <c r="E1475" s="97">
        <v>2.73</v>
      </c>
      <c r="F1475" s="102">
        <f t="shared" si="619"/>
        <v>0.1477444391967328</v>
      </c>
      <c r="G1475" s="89">
        <v>13.75</v>
      </c>
      <c r="H1475" s="103">
        <f t="shared" ref="H1475:H1489" si="626">SUM(G1475,loadTime)/60*costMilling</f>
        <v>25</v>
      </c>
      <c r="I1475" s="103">
        <f t="shared" ref="I1475:I1489" si="627">AF1475*KDCost</f>
        <v>1.0237500000000002</v>
      </c>
      <c r="J1475" s="89" t="s">
        <v>78</v>
      </c>
      <c r="K1475" s="89">
        <v>4</v>
      </c>
      <c r="L1475" s="105">
        <f t="shared" si="623"/>
        <v>2.73</v>
      </c>
      <c r="M1475" s="89">
        <v>2.73</v>
      </c>
      <c r="X1475" s="106">
        <f t="shared" si="624"/>
        <v>7.6658400000000002E-3</v>
      </c>
      <c r="Y1475" s="106">
        <f t="shared" ref="Y1475:Y1489" si="628">M1475*VLOOKUP($J1475,dimension,4,FALSE)*VLOOKUP($J1475,dimension,5,FALSE)</f>
        <v>6.8250000000000012E-3</v>
      </c>
      <c r="Z1475" s="106">
        <f t="shared" ref="Z1475:Z1489" si="629">N1475*VLOOKUP($J1475,dimension,4,FALSE)*VLOOKUP($J1475,dimension,5,FALSE)</f>
        <v>0</v>
      </c>
      <c r="AA1475" s="106">
        <f t="shared" ref="AA1475:AA1489" si="630">O1475*VLOOKUP($J1475,dimension,4,FALSE)*VLOOKUP($J1475,dimension,5,FALSE)</f>
        <v>0</v>
      </c>
      <c r="AB1475" s="106">
        <f t="shared" ref="AB1475:AB1489" si="631">P1475*VLOOKUP($J1475,dimension,4,FALSE)*VLOOKUP($J1475,dimension,5,FALSE)</f>
        <v>0</v>
      </c>
      <c r="AC1475" s="106">
        <f t="shared" ref="AC1475:AC1489" si="632">U1475*VLOOKUP($J1475,dimension,4,FALSE)*VLOOKUP($J1475,dimension,5,FALSE)</f>
        <v>0</v>
      </c>
      <c r="AD1475" s="106">
        <f t="shared" ref="AD1475:AD1489" si="633">V1475*VLOOKUP($J1475,dimension,4,FALSE)*VLOOKUP($J1475,dimension,5,FALSE)</f>
        <v>0</v>
      </c>
      <c r="AE1475" s="106">
        <f t="shared" ref="AE1475:AE1489" si="634">IF(J1475="Fillets",K1475*VLOOKUP(J1475,dimension,4,FALSE)*VLOOKUP(J1475,dimension,5,FALSE),0)*L1475</f>
        <v>0</v>
      </c>
      <c r="AF1475" s="172">
        <f t="shared" si="615"/>
        <v>6.8250000000000012E-3</v>
      </c>
      <c r="AG1475" s="106">
        <f t="shared" ref="AG1475:AG1489" si="635">Q1475*VLOOKUP($J1475,dimension,4,FALSE)*VLOOKUP($J1475,dimension,5,FALSE)</f>
        <v>0</v>
      </c>
      <c r="AH1475" s="106">
        <f t="shared" ref="AH1475:AH1489" si="636">R1475*VLOOKUP($J1475,dimension,4,FALSE)*VLOOKUP($J1475,dimension,5,FALSE)</f>
        <v>0</v>
      </c>
      <c r="AI1475" s="106">
        <f t="shared" ref="AI1475:AI1489" si="637">S1475*VLOOKUP($J1475,dimension,4,FALSE)*VLOOKUP($J1475,dimension,5,FALSE)</f>
        <v>0</v>
      </c>
      <c r="AJ1475" s="106">
        <f t="shared" ref="AJ1475:AJ1489" si="638">T1475*VLOOKUP($J1475,dimension,4,FALSE)*VLOOKUP($J1475,dimension,5,FALSE)</f>
        <v>0</v>
      </c>
      <c r="AK1475" s="106">
        <f t="shared" si="625"/>
        <v>6.8250000000000012E-3</v>
      </c>
      <c r="AL1475" s="107">
        <f t="shared" ref="AL1475:AL1489" si="639">IF(J1475="Fillets",AK1475*priceFillets,IF(J1475="4 x 1",(M1475*priceSelect)+(N1475*priceSelect)+(O1475*priceStandard)+(P1475*priceHigh)+(U1475*priceShortClear)+(V1475*priceLongClear),IF(J1475="3 x 1",(M1475*priceSelect3)+(N1475*priceSelect3)+(O1475*priceStandard3)+(P1475*priceHigh3)+(U1475*priceShortClear3)+(V1475*priceLongClear3),IF(J1475="2 x 2",(M1475*priceSelect2)+(N1475*priceSelect2)+(O1475*priceStandard2)+(P1475*priceHigh2)+(U1475*priceShortClear2)+(V1475*priceLongClear2),IF(J1475="2 x 2",(M1475*priceSelect2)+(N1475*priceSelect2)+(O1475*priceStandard2)+(P1475*priceHigh2)+(U1475*priceShortClear2)+(V1475*priceLongClear2),(M1475*priceSelect6)+(N1475*priceSelect6)+(O1475*priceStandard6)+(P1475*priceHigh6)+(U1475*priceShortClear6)+(V1475*priceLongClear6))))))</f>
        <v>6.572474999999999</v>
      </c>
    </row>
    <row r="1476" spans="1:38" ht="12.75">
      <c r="A1476" s="89">
        <v>47</v>
      </c>
      <c r="B1476" s="89">
        <v>92</v>
      </c>
      <c r="C1476" s="96">
        <v>0.255</v>
      </c>
      <c r="D1476" s="96">
        <v>0.27</v>
      </c>
      <c r="E1476" s="97">
        <v>2.73</v>
      </c>
      <c r="F1476" s="102">
        <f t="shared" si="619"/>
        <v>0.1477444391967328</v>
      </c>
      <c r="G1476" s="89">
        <v>13.75</v>
      </c>
      <c r="H1476" s="103">
        <f t="shared" si="626"/>
        <v>25</v>
      </c>
      <c r="I1476" s="103">
        <f t="shared" si="627"/>
        <v>0</v>
      </c>
      <c r="J1476" s="89" t="s">
        <v>79</v>
      </c>
      <c r="K1476" s="89">
        <v>0</v>
      </c>
      <c r="L1476" s="97">
        <v>2.73</v>
      </c>
      <c r="X1476" s="106">
        <f>L1476*VLOOKUP(J1476,dimension,2,FALSE)*VLOOKUP(J1476,dimension,3,FALSE)*K1476</f>
        <v>0</v>
      </c>
      <c r="Y1476" s="106">
        <f t="shared" si="628"/>
        <v>0</v>
      </c>
      <c r="Z1476" s="106">
        <f t="shared" si="629"/>
        <v>0</v>
      </c>
      <c r="AA1476" s="106">
        <f t="shared" si="630"/>
        <v>0</v>
      </c>
      <c r="AB1476" s="106">
        <f t="shared" si="631"/>
        <v>0</v>
      </c>
      <c r="AC1476" s="106">
        <f t="shared" si="632"/>
        <v>0</v>
      </c>
      <c r="AD1476" s="106">
        <f t="shared" si="633"/>
        <v>0</v>
      </c>
      <c r="AE1476" s="106">
        <f t="shared" si="634"/>
        <v>0</v>
      </c>
      <c r="AF1476" s="172">
        <f t="shared" ref="AF1476:AF1489" si="640">SUM(Y1476:AE1476)</f>
        <v>0</v>
      </c>
      <c r="AG1476" s="106">
        <f t="shared" si="635"/>
        <v>0</v>
      </c>
      <c r="AH1476" s="106">
        <f t="shared" si="636"/>
        <v>0</v>
      </c>
      <c r="AI1476" s="106">
        <f t="shared" si="637"/>
        <v>0</v>
      </c>
      <c r="AJ1476" s="106">
        <f t="shared" si="638"/>
        <v>0</v>
      </c>
      <c r="AK1476" s="106">
        <f>L1476*VLOOKUP(J1476,dimension,4,FALSE)*VLOOKUP(J1476,dimension,5,FALSE)*K1476</f>
        <v>0</v>
      </c>
      <c r="AL1476" s="107">
        <f t="shared" si="639"/>
        <v>0</v>
      </c>
    </row>
    <row r="1477" spans="1:38" ht="12.75">
      <c r="A1477" s="89">
        <v>47</v>
      </c>
      <c r="B1477" s="89">
        <v>93</v>
      </c>
      <c r="C1477" s="96">
        <v>0.27</v>
      </c>
      <c r="D1477" s="96">
        <v>0.29499999999999998</v>
      </c>
      <c r="E1477" s="97">
        <v>2.7</v>
      </c>
      <c r="F1477" s="102">
        <f t="shared" si="619"/>
        <v>0.16923514187962149</v>
      </c>
      <c r="G1477" s="89">
        <v>15</v>
      </c>
      <c r="H1477" s="103">
        <f t="shared" si="626"/>
        <v>26.666666666666664</v>
      </c>
      <c r="I1477" s="103">
        <f t="shared" si="627"/>
        <v>1.0125000000000002</v>
      </c>
      <c r="J1477" s="89" t="s">
        <v>74</v>
      </c>
      <c r="K1477" s="89">
        <v>1</v>
      </c>
      <c r="L1477" s="105">
        <f t="shared" ref="L1477:L1488" si="641">SUM(M1477:V1477)</f>
        <v>2.7</v>
      </c>
      <c r="M1477" s="89">
        <v>2.7</v>
      </c>
      <c r="X1477" s="106">
        <f t="shared" ref="X1477:X1488" si="642">L1477*VLOOKUP(J1477,dimension,2,FALSE)*VLOOKUP(J1477,dimension,3,FALSE)</f>
        <v>8.3160000000000005E-3</v>
      </c>
      <c r="Y1477" s="106">
        <f t="shared" si="628"/>
        <v>6.7500000000000008E-3</v>
      </c>
      <c r="Z1477" s="106">
        <f t="shared" si="629"/>
        <v>0</v>
      </c>
      <c r="AA1477" s="106">
        <f t="shared" si="630"/>
        <v>0</v>
      </c>
      <c r="AB1477" s="106">
        <f t="shared" si="631"/>
        <v>0</v>
      </c>
      <c r="AC1477" s="106">
        <f t="shared" si="632"/>
        <v>0</v>
      </c>
      <c r="AD1477" s="106">
        <f t="shared" si="633"/>
        <v>0</v>
      </c>
      <c r="AE1477" s="106">
        <f t="shared" si="634"/>
        <v>0</v>
      </c>
      <c r="AF1477" s="172">
        <f t="shared" si="640"/>
        <v>6.7500000000000008E-3</v>
      </c>
      <c r="AG1477" s="106">
        <f t="shared" si="635"/>
        <v>0</v>
      </c>
      <c r="AH1477" s="106">
        <f t="shared" si="636"/>
        <v>0</v>
      </c>
      <c r="AI1477" s="106">
        <f t="shared" si="637"/>
        <v>0</v>
      </c>
      <c r="AJ1477" s="106">
        <f t="shared" si="638"/>
        <v>0</v>
      </c>
      <c r="AK1477" s="106">
        <f t="shared" ref="AK1477:AK1488" si="643">L1477*VLOOKUP(J1477,dimension,4,FALSE)*VLOOKUP(J1477,dimension,5,FALSE)</f>
        <v>6.7500000000000008E-3</v>
      </c>
      <c r="AL1477" s="107">
        <f t="shared" si="639"/>
        <v>6.5002499999999994</v>
      </c>
    </row>
    <row r="1478" spans="1:38" ht="12.75">
      <c r="A1478" s="89">
        <v>47</v>
      </c>
      <c r="B1478" s="89">
        <v>93</v>
      </c>
      <c r="C1478" s="96">
        <v>0.27</v>
      </c>
      <c r="D1478" s="96">
        <v>0.29499999999999998</v>
      </c>
      <c r="E1478" s="97">
        <v>2.7</v>
      </c>
      <c r="F1478" s="102">
        <f t="shared" si="619"/>
        <v>0.16923514187962149</v>
      </c>
      <c r="G1478" s="89">
        <v>15</v>
      </c>
      <c r="H1478" s="103">
        <f t="shared" si="626"/>
        <v>26.666666666666664</v>
      </c>
      <c r="I1478" s="103">
        <f t="shared" si="627"/>
        <v>1.0125000000000002</v>
      </c>
      <c r="J1478" s="89" t="s">
        <v>74</v>
      </c>
      <c r="K1478" s="89">
        <v>2</v>
      </c>
      <c r="L1478" s="105">
        <f t="shared" si="641"/>
        <v>2.7</v>
      </c>
      <c r="M1478" s="89">
        <v>2.7</v>
      </c>
      <c r="X1478" s="106">
        <f t="shared" si="642"/>
        <v>8.3160000000000005E-3</v>
      </c>
      <c r="Y1478" s="106">
        <f t="shared" si="628"/>
        <v>6.7500000000000008E-3</v>
      </c>
      <c r="Z1478" s="106">
        <f t="shared" si="629"/>
        <v>0</v>
      </c>
      <c r="AA1478" s="106">
        <f t="shared" si="630"/>
        <v>0</v>
      </c>
      <c r="AB1478" s="106">
        <f t="shared" si="631"/>
        <v>0</v>
      </c>
      <c r="AC1478" s="106">
        <f t="shared" si="632"/>
        <v>0</v>
      </c>
      <c r="AD1478" s="106">
        <f t="shared" si="633"/>
        <v>0</v>
      </c>
      <c r="AE1478" s="106">
        <f t="shared" si="634"/>
        <v>0</v>
      </c>
      <c r="AF1478" s="172">
        <f t="shared" si="640"/>
        <v>6.7500000000000008E-3</v>
      </c>
      <c r="AG1478" s="106">
        <f t="shared" si="635"/>
        <v>0</v>
      </c>
      <c r="AH1478" s="106">
        <f t="shared" si="636"/>
        <v>0</v>
      </c>
      <c r="AI1478" s="106">
        <f t="shared" si="637"/>
        <v>0</v>
      </c>
      <c r="AJ1478" s="106">
        <f t="shared" si="638"/>
        <v>0</v>
      </c>
      <c r="AK1478" s="106">
        <f t="shared" si="643"/>
        <v>6.7500000000000008E-3</v>
      </c>
      <c r="AL1478" s="107">
        <f t="shared" si="639"/>
        <v>6.5002499999999994</v>
      </c>
    </row>
    <row r="1479" spans="1:38" ht="12.75">
      <c r="A1479" s="89">
        <v>47</v>
      </c>
      <c r="B1479" s="89">
        <v>93</v>
      </c>
      <c r="C1479" s="96">
        <v>0.27</v>
      </c>
      <c r="D1479" s="96">
        <v>0.29499999999999998</v>
      </c>
      <c r="E1479" s="97">
        <v>2.7</v>
      </c>
      <c r="F1479" s="102">
        <f t="shared" si="619"/>
        <v>0.16923514187962149</v>
      </c>
      <c r="G1479" s="89">
        <v>15</v>
      </c>
      <c r="H1479" s="103">
        <f t="shared" si="626"/>
        <v>26.666666666666664</v>
      </c>
      <c r="I1479" s="103">
        <f t="shared" si="627"/>
        <v>1.0125000000000002</v>
      </c>
      <c r="J1479" s="89" t="s">
        <v>74</v>
      </c>
      <c r="K1479" s="89">
        <v>3</v>
      </c>
      <c r="L1479" s="105">
        <f t="shared" si="641"/>
        <v>2.7</v>
      </c>
      <c r="O1479" s="89">
        <v>2.7</v>
      </c>
      <c r="X1479" s="106">
        <f t="shared" si="642"/>
        <v>8.3160000000000005E-3</v>
      </c>
      <c r="Y1479" s="106">
        <f t="shared" si="628"/>
        <v>0</v>
      </c>
      <c r="Z1479" s="106">
        <f t="shared" si="629"/>
        <v>0</v>
      </c>
      <c r="AA1479" s="106">
        <f t="shared" si="630"/>
        <v>6.7500000000000008E-3</v>
      </c>
      <c r="AB1479" s="106">
        <f t="shared" si="631"/>
        <v>0</v>
      </c>
      <c r="AC1479" s="106">
        <f t="shared" si="632"/>
        <v>0</v>
      </c>
      <c r="AD1479" s="106">
        <f t="shared" si="633"/>
        <v>0</v>
      </c>
      <c r="AE1479" s="106">
        <f t="shared" si="634"/>
        <v>0</v>
      </c>
      <c r="AF1479" s="172">
        <f t="shared" si="640"/>
        <v>6.7500000000000008E-3</v>
      </c>
      <c r="AG1479" s="106">
        <f t="shared" si="635"/>
        <v>0</v>
      </c>
      <c r="AH1479" s="106">
        <f t="shared" si="636"/>
        <v>0</v>
      </c>
      <c r="AI1479" s="106">
        <f t="shared" si="637"/>
        <v>0</v>
      </c>
      <c r="AJ1479" s="106">
        <f t="shared" si="638"/>
        <v>0</v>
      </c>
      <c r="AK1479" s="106">
        <f t="shared" si="643"/>
        <v>6.7500000000000008E-3</v>
      </c>
      <c r="AL1479" s="107">
        <f t="shared" si="639"/>
        <v>5.7712500000000011</v>
      </c>
    </row>
    <row r="1480" spans="1:38" ht="12.75">
      <c r="A1480" s="89">
        <v>47</v>
      </c>
      <c r="B1480" s="89">
        <v>93</v>
      </c>
      <c r="C1480" s="96">
        <v>0.27</v>
      </c>
      <c r="D1480" s="96">
        <v>0.29499999999999998</v>
      </c>
      <c r="E1480" s="97">
        <v>2.7</v>
      </c>
      <c r="F1480" s="102">
        <f t="shared" si="619"/>
        <v>0.16923514187962149</v>
      </c>
      <c r="G1480" s="89">
        <v>15</v>
      </c>
      <c r="H1480" s="103">
        <f t="shared" si="626"/>
        <v>26.666666666666664</v>
      </c>
      <c r="I1480" s="103">
        <f t="shared" si="627"/>
        <v>0.75937500000000002</v>
      </c>
      <c r="J1480" s="89" t="s">
        <v>77</v>
      </c>
      <c r="K1480" s="89">
        <v>1</v>
      </c>
      <c r="L1480" s="105">
        <f t="shared" si="641"/>
        <v>2.7</v>
      </c>
      <c r="M1480" s="89">
        <v>2.7</v>
      </c>
      <c r="X1480" s="106">
        <f t="shared" si="642"/>
        <v>6.2748000000000005E-3</v>
      </c>
      <c r="Y1480" s="106">
        <f t="shared" si="628"/>
        <v>5.0625000000000002E-3</v>
      </c>
      <c r="Z1480" s="106">
        <f t="shared" si="629"/>
        <v>0</v>
      </c>
      <c r="AA1480" s="106">
        <f t="shared" si="630"/>
        <v>0</v>
      </c>
      <c r="AB1480" s="106">
        <f t="shared" si="631"/>
        <v>0</v>
      </c>
      <c r="AC1480" s="106">
        <f t="shared" si="632"/>
        <v>0</v>
      </c>
      <c r="AD1480" s="106">
        <f t="shared" si="633"/>
        <v>0</v>
      </c>
      <c r="AE1480" s="106">
        <f t="shared" si="634"/>
        <v>0</v>
      </c>
      <c r="AF1480" s="172">
        <f t="shared" si="640"/>
        <v>5.0625000000000002E-3</v>
      </c>
      <c r="AG1480" s="106">
        <f t="shared" si="635"/>
        <v>0</v>
      </c>
      <c r="AH1480" s="106">
        <f t="shared" si="636"/>
        <v>0</v>
      </c>
      <c r="AI1480" s="106">
        <f t="shared" si="637"/>
        <v>0</v>
      </c>
      <c r="AJ1480" s="106">
        <f t="shared" si="638"/>
        <v>0</v>
      </c>
      <c r="AK1480" s="106">
        <f t="shared" si="643"/>
        <v>5.0625000000000002E-3</v>
      </c>
      <c r="AL1480" s="107">
        <f t="shared" si="639"/>
        <v>4.8144375000000004</v>
      </c>
    </row>
    <row r="1481" spans="1:38" ht="12.75">
      <c r="A1481" s="89">
        <v>47</v>
      </c>
      <c r="B1481" s="89">
        <v>93</v>
      </c>
      <c r="C1481" s="96">
        <v>0.27</v>
      </c>
      <c r="D1481" s="96">
        <v>0.29499999999999998</v>
      </c>
      <c r="E1481" s="97">
        <v>2.7</v>
      </c>
      <c r="F1481" s="102">
        <f t="shared" si="619"/>
        <v>0.16923514187962149</v>
      </c>
      <c r="G1481" s="89">
        <v>15</v>
      </c>
      <c r="H1481" s="103">
        <f t="shared" si="626"/>
        <v>26.666666666666664</v>
      </c>
      <c r="I1481" s="103">
        <f t="shared" si="627"/>
        <v>0.75937500000000002</v>
      </c>
      <c r="J1481" s="89" t="s">
        <v>77</v>
      </c>
      <c r="K1481" s="89">
        <v>2</v>
      </c>
      <c r="L1481" s="105">
        <f t="shared" si="641"/>
        <v>2.7</v>
      </c>
      <c r="O1481" s="89">
        <v>2.7</v>
      </c>
      <c r="X1481" s="106">
        <f t="shared" si="642"/>
        <v>6.2748000000000005E-3</v>
      </c>
      <c r="Y1481" s="106">
        <f t="shared" si="628"/>
        <v>0</v>
      </c>
      <c r="Z1481" s="106">
        <f t="shared" si="629"/>
        <v>0</v>
      </c>
      <c r="AA1481" s="106">
        <f t="shared" si="630"/>
        <v>5.0625000000000002E-3</v>
      </c>
      <c r="AB1481" s="106">
        <f t="shared" si="631"/>
        <v>0</v>
      </c>
      <c r="AC1481" s="106">
        <f t="shared" si="632"/>
        <v>0</v>
      </c>
      <c r="AD1481" s="106">
        <f t="shared" si="633"/>
        <v>0</v>
      </c>
      <c r="AE1481" s="106">
        <f t="shared" si="634"/>
        <v>0</v>
      </c>
      <c r="AF1481" s="172">
        <f t="shared" si="640"/>
        <v>5.0625000000000002E-3</v>
      </c>
      <c r="AG1481" s="106">
        <f t="shared" si="635"/>
        <v>0</v>
      </c>
      <c r="AH1481" s="106">
        <f t="shared" si="636"/>
        <v>0</v>
      </c>
      <c r="AI1481" s="106">
        <f t="shared" si="637"/>
        <v>0</v>
      </c>
      <c r="AJ1481" s="106">
        <f t="shared" si="638"/>
        <v>0</v>
      </c>
      <c r="AK1481" s="106">
        <f t="shared" si="643"/>
        <v>5.0625000000000002E-3</v>
      </c>
      <c r="AL1481" s="107">
        <f t="shared" si="639"/>
        <v>4.3284375000000006</v>
      </c>
    </row>
    <row r="1482" spans="1:38" ht="12.75">
      <c r="A1482" s="89">
        <v>47</v>
      </c>
      <c r="B1482" s="89">
        <v>93</v>
      </c>
      <c r="C1482" s="96">
        <v>0.27</v>
      </c>
      <c r="D1482" s="96">
        <v>0.29499999999999998</v>
      </c>
      <c r="E1482" s="97">
        <v>2.7</v>
      </c>
      <c r="F1482" s="102">
        <f t="shared" si="619"/>
        <v>0.16923514187962149</v>
      </c>
      <c r="G1482" s="89">
        <v>15</v>
      </c>
      <c r="H1482" s="103">
        <f t="shared" si="626"/>
        <v>26.666666666666664</v>
      </c>
      <c r="I1482" s="103">
        <f t="shared" si="627"/>
        <v>0.75937500000000002</v>
      </c>
      <c r="J1482" s="89" t="s">
        <v>77</v>
      </c>
      <c r="K1482" s="89">
        <v>3</v>
      </c>
      <c r="L1482" s="105">
        <f t="shared" si="641"/>
        <v>2.7</v>
      </c>
      <c r="M1482" s="89">
        <v>2.7</v>
      </c>
      <c r="X1482" s="106">
        <f t="shared" si="642"/>
        <v>6.2748000000000005E-3</v>
      </c>
      <c r="Y1482" s="106">
        <f t="shared" si="628"/>
        <v>5.0625000000000002E-3</v>
      </c>
      <c r="Z1482" s="106">
        <f t="shared" si="629"/>
        <v>0</v>
      </c>
      <c r="AA1482" s="106">
        <f t="shared" si="630"/>
        <v>0</v>
      </c>
      <c r="AB1482" s="106">
        <f t="shared" si="631"/>
        <v>0</v>
      </c>
      <c r="AC1482" s="106">
        <f t="shared" si="632"/>
        <v>0</v>
      </c>
      <c r="AD1482" s="106">
        <f t="shared" si="633"/>
        <v>0</v>
      </c>
      <c r="AE1482" s="106">
        <f t="shared" si="634"/>
        <v>0</v>
      </c>
      <c r="AF1482" s="172">
        <f t="shared" si="640"/>
        <v>5.0625000000000002E-3</v>
      </c>
      <c r="AG1482" s="106">
        <f t="shared" si="635"/>
        <v>0</v>
      </c>
      <c r="AH1482" s="106">
        <f t="shared" si="636"/>
        <v>0</v>
      </c>
      <c r="AI1482" s="106">
        <f t="shared" si="637"/>
        <v>0</v>
      </c>
      <c r="AJ1482" s="106">
        <f t="shared" si="638"/>
        <v>0</v>
      </c>
      <c r="AK1482" s="106">
        <f t="shared" si="643"/>
        <v>5.0625000000000002E-3</v>
      </c>
      <c r="AL1482" s="107">
        <f t="shared" si="639"/>
        <v>4.8144375000000004</v>
      </c>
    </row>
    <row r="1483" spans="1:38" ht="12.75">
      <c r="A1483" s="89">
        <v>47</v>
      </c>
      <c r="B1483" s="89">
        <v>93</v>
      </c>
      <c r="C1483" s="96">
        <v>0.27</v>
      </c>
      <c r="D1483" s="96">
        <v>0.29499999999999998</v>
      </c>
      <c r="E1483" s="97">
        <v>2.7</v>
      </c>
      <c r="F1483" s="102">
        <f t="shared" si="619"/>
        <v>0.16923514187962149</v>
      </c>
      <c r="G1483" s="89">
        <v>15</v>
      </c>
      <c r="H1483" s="103">
        <f t="shared" si="626"/>
        <v>26.666666666666664</v>
      </c>
      <c r="I1483" s="103">
        <f t="shared" si="627"/>
        <v>0.75937500000000002</v>
      </c>
      <c r="J1483" s="89" t="s">
        <v>77</v>
      </c>
      <c r="K1483" s="89">
        <v>4</v>
      </c>
      <c r="L1483" s="105">
        <f t="shared" si="641"/>
        <v>2.7</v>
      </c>
      <c r="M1483" s="89">
        <v>2.7</v>
      </c>
      <c r="X1483" s="106">
        <f t="shared" si="642"/>
        <v>6.2748000000000005E-3</v>
      </c>
      <c r="Y1483" s="106">
        <f t="shared" si="628"/>
        <v>5.0625000000000002E-3</v>
      </c>
      <c r="Z1483" s="106">
        <f t="shared" si="629"/>
        <v>0</v>
      </c>
      <c r="AA1483" s="106">
        <f t="shared" si="630"/>
        <v>0</v>
      </c>
      <c r="AB1483" s="106">
        <f t="shared" si="631"/>
        <v>0</v>
      </c>
      <c r="AC1483" s="106">
        <f t="shared" si="632"/>
        <v>0</v>
      </c>
      <c r="AD1483" s="106">
        <f t="shared" si="633"/>
        <v>0</v>
      </c>
      <c r="AE1483" s="106">
        <f t="shared" si="634"/>
        <v>0</v>
      </c>
      <c r="AF1483" s="172">
        <f t="shared" si="640"/>
        <v>5.0625000000000002E-3</v>
      </c>
      <c r="AG1483" s="106">
        <f t="shared" si="635"/>
        <v>0</v>
      </c>
      <c r="AH1483" s="106">
        <f t="shared" si="636"/>
        <v>0</v>
      </c>
      <c r="AI1483" s="106">
        <f t="shared" si="637"/>
        <v>0</v>
      </c>
      <c r="AJ1483" s="106">
        <f t="shared" si="638"/>
        <v>0</v>
      </c>
      <c r="AK1483" s="106">
        <f t="shared" si="643"/>
        <v>5.0625000000000002E-3</v>
      </c>
      <c r="AL1483" s="107">
        <f t="shared" si="639"/>
        <v>4.8144375000000004</v>
      </c>
    </row>
    <row r="1484" spans="1:38" ht="12.75">
      <c r="A1484" s="89">
        <v>47</v>
      </c>
      <c r="B1484" s="89">
        <v>93</v>
      </c>
      <c r="C1484" s="96">
        <v>0.27</v>
      </c>
      <c r="D1484" s="96">
        <v>0.29499999999999998</v>
      </c>
      <c r="E1484" s="97">
        <v>2.7</v>
      </c>
      <c r="F1484" s="102">
        <f t="shared" si="619"/>
        <v>0.16923514187962149</v>
      </c>
      <c r="G1484" s="89">
        <v>15</v>
      </c>
      <c r="H1484" s="103">
        <f t="shared" si="626"/>
        <v>26.666666666666664</v>
      </c>
      <c r="I1484" s="103">
        <f t="shared" si="627"/>
        <v>0.75937500000000002</v>
      </c>
      <c r="J1484" s="89" t="s">
        <v>77</v>
      </c>
      <c r="K1484" s="89">
        <v>5</v>
      </c>
      <c r="L1484" s="105">
        <f t="shared" si="641"/>
        <v>2.7</v>
      </c>
      <c r="M1484" s="89">
        <v>2.7</v>
      </c>
      <c r="X1484" s="106">
        <f t="shared" si="642"/>
        <v>6.2748000000000005E-3</v>
      </c>
      <c r="Y1484" s="106">
        <f t="shared" si="628"/>
        <v>5.0625000000000002E-3</v>
      </c>
      <c r="Z1484" s="106">
        <f t="shared" si="629"/>
        <v>0</v>
      </c>
      <c r="AA1484" s="106">
        <f t="shared" si="630"/>
        <v>0</v>
      </c>
      <c r="AB1484" s="106">
        <f t="shared" si="631"/>
        <v>0</v>
      </c>
      <c r="AC1484" s="106">
        <f t="shared" si="632"/>
        <v>0</v>
      </c>
      <c r="AD1484" s="106">
        <f t="shared" si="633"/>
        <v>0</v>
      </c>
      <c r="AE1484" s="106">
        <f t="shared" si="634"/>
        <v>0</v>
      </c>
      <c r="AF1484" s="172">
        <f t="shared" si="640"/>
        <v>5.0625000000000002E-3</v>
      </c>
      <c r="AG1484" s="106">
        <f t="shared" si="635"/>
        <v>0</v>
      </c>
      <c r="AH1484" s="106">
        <f t="shared" si="636"/>
        <v>0</v>
      </c>
      <c r="AI1484" s="106">
        <f t="shared" si="637"/>
        <v>0</v>
      </c>
      <c r="AJ1484" s="106">
        <f t="shared" si="638"/>
        <v>0</v>
      </c>
      <c r="AK1484" s="106">
        <f t="shared" si="643"/>
        <v>5.0625000000000002E-3</v>
      </c>
      <c r="AL1484" s="107">
        <f t="shared" si="639"/>
        <v>4.8144375000000004</v>
      </c>
    </row>
    <row r="1485" spans="1:38" ht="12.75">
      <c r="A1485" s="89">
        <v>47</v>
      </c>
      <c r="B1485" s="89">
        <v>93</v>
      </c>
      <c r="C1485" s="96">
        <v>0.27</v>
      </c>
      <c r="D1485" s="96">
        <v>0.29499999999999998</v>
      </c>
      <c r="E1485" s="97">
        <v>2.7</v>
      </c>
      <c r="F1485" s="102">
        <f t="shared" si="619"/>
        <v>0.16923514187962149</v>
      </c>
      <c r="G1485" s="89">
        <v>15</v>
      </c>
      <c r="H1485" s="103">
        <f t="shared" si="626"/>
        <v>26.666666666666664</v>
      </c>
      <c r="I1485" s="103">
        <f t="shared" si="627"/>
        <v>1.0125000000000002</v>
      </c>
      <c r="J1485" s="89" t="s">
        <v>78</v>
      </c>
      <c r="K1485" s="89">
        <v>1</v>
      </c>
      <c r="L1485" s="105">
        <f t="shared" si="641"/>
        <v>2.7</v>
      </c>
      <c r="M1485" s="89">
        <v>2.7</v>
      </c>
      <c r="X1485" s="106">
        <f t="shared" si="642"/>
        <v>7.5816E-3</v>
      </c>
      <c r="Y1485" s="106">
        <f t="shared" si="628"/>
        <v>6.7500000000000008E-3</v>
      </c>
      <c r="Z1485" s="106">
        <f t="shared" si="629"/>
        <v>0</v>
      </c>
      <c r="AA1485" s="106">
        <f t="shared" si="630"/>
        <v>0</v>
      </c>
      <c r="AB1485" s="106">
        <f t="shared" si="631"/>
        <v>0</v>
      </c>
      <c r="AC1485" s="106">
        <f t="shared" si="632"/>
        <v>0</v>
      </c>
      <c r="AD1485" s="106">
        <f t="shared" si="633"/>
        <v>0</v>
      </c>
      <c r="AE1485" s="106">
        <f t="shared" si="634"/>
        <v>0</v>
      </c>
      <c r="AF1485" s="172">
        <f t="shared" si="640"/>
        <v>6.7500000000000008E-3</v>
      </c>
      <c r="AG1485" s="106">
        <f t="shared" si="635"/>
        <v>0</v>
      </c>
      <c r="AH1485" s="106">
        <f t="shared" si="636"/>
        <v>0</v>
      </c>
      <c r="AI1485" s="106">
        <f t="shared" si="637"/>
        <v>0</v>
      </c>
      <c r="AJ1485" s="106">
        <f t="shared" si="638"/>
        <v>0</v>
      </c>
      <c r="AK1485" s="106">
        <f t="shared" si="643"/>
        <v>6.7500000000000008E-3</v>
      </c>
      <c r="AL1485" s="107">
        <f t="shared" si="639"/>
        <v>6.5002499999999994</v>
      </c>
    </row>
    <row r="1486" spans="1:38" ht="12.75">
      <c r="A1486" s="89">
        <v>47</v>
      </c>
      <c r="B1486" s="89">
        <v>93</v>
      </c>
      <c r="C1486" s="96">
        <v>0.27</v>
      </c>
      <c r="D1486" s="96">
        <v>0.29499999999999998</v>
      </c>
      <c r="E1486" s="97">
        <v>2.7</v>
      </c>
      <c r="F1486" s="102">
        <f t="shared" si="619"/>
        <v>0.16923514187962149</v>
      </c>
      <c r="G1486" s="89">
        <v>15</v>
      </c>
      <c r="H1486" s="103">
        <f t="shared" si="626"/>
        <v>26.666666666666664</v>
      </c>
      <c r="I1486" s="103">
        <f t="shared" si="627"/>
        <v>1.0125000000000002</v>
      </c>
      <c r="J1486" s="89" t="s">
        <v>78</v>
      </c>
      <c r="K1486" s="89">
        <v>2</v>
      </c>
      <c r="L1486" s="105">
        <f t="shared" si="641"/>
        <v>2.7</v>
      </c>
      <c r="O1486" s="89">
        <v>2.7</v>
      </c>
      <c r="X1486" s="106">
        <f t="shared" si="642"/>
        <v>7.5816E-3</v>
      </c>
      <c r="Y1486" s="106">
        <f t="shared" si="628"/>
        <v>0</v>
      </c>
      <c r="Z1486" s="106">
        <f t="shared" si="629"/>
        <v>0</v>
      </c>
      <c r="AA1486" s="106">
        <f t="shared" si="630"/>
        <v>6.7500000000000008E-3</v>
      </c>
      <c r="AB1486" s="106">
        <f t="shared" si="631"/>
        <v>0</v>
      </c>
      <c r="AC1486" s="106">
        <f t="shared" si="632"/>
        <v>0</v>
      </c>
      <c r="AD1486" s="106">
        <f t="shared" si="633"/>
        <v>0</v>
      </c>
      <c r="AE1486" s="106">
        <f t="shared" si="634"/>
        <v>0</v>
      </c>
      <c r="AF1486" s="172">
        <f t="shared" si="640"/>
        <v>6.7500000000000008E-3</v>
      </c>
      <c r="AG1486" s="106">
        <f t="shared" si="635"/>
        <v>0</v>
      </c>
      <c r="AH1486" s="106">
        <f t="shared" si="636"/>
        <v>0</v>
      </c>
      <c r="AI1486" s="106">
        <f t="shared" si="637"/>
        <v>0</v>
      </c>
      <c r="AJ1486" s="106">
        <f t="shared" si="638"/>
        <v>0</v>
      </c>
      <c r="AK1486" s="106">
        <f t="shared" si="643"/>
        <v>6.7500000000000008E-3</v>
      </c>
      <c r="AL1486" s="107">
        <f t="shared" si="639"/>
        <v>5.7712500000000011</v>
      </c>
    </row>
    <row r="1487" spans="1:38" ht="12.75">
      <c r="A1487" s="89">
        <v>47</v>
      </c>
      <c r="B1487" s="89">
        <v>93</v>
      </c>
      <c r="C1487" s="96">
        <v>0.27</v>
      </c>
      <c r="D1487" s="96">
        <v>0.29499999999999998</v>
      </c>
      <c r="E1487" s="97">
        <v>2.7</v>
      </c>
      <c r="F1487" s="102">
        <f t="shared" si="619"/>
        <v>0.16923514187962149</v>
      </c>
      <c r="G1487" s="89">
        <v>15</v>
      </c>
      <c r="H1487" s="103">
        <f t="shared" si="626"/>
        <v>26.666666666666664</v>
      </c>
      <c r="I1487" s="103">
        <f t="shared" si="627"/>
        <v>1.0125000000000002</v>
      </c>
      <c r="J1487" s="89" t="s">
        <v>78</v>
      </c>
      <c r="K1487" s="89">
        <v>3</v>
      </c>
      <c r="L1487" s="105">
        <f t="shared" si="641"/>
        <v>2.7</v>
      </c>
      <c r="M1487" s="89">
        <v>2.7</v>
      </c>
      <c r="X1487" s="106">
        <f t="shared" si="642"/>
        <v>7.5816E-3</v>
      </c>
      <c r="Y1487" s="106">
        <f t="shared" si="628"/>
        <v>6.7500000000000008E-3</v>
      </c>
      <c r="Z1487" s="106">
        <f t="shared" si="629"/>
        <v>0</v>
      </c>
      <c r="AA1487" s="106">
        <f t="shared" si="630"/>
        <v>0</v>
      </c>
      <c r="AB1487" s="106">
        <f t="shared" si="631"/>
        <v>0</v>
      </c>
      <c r="AC1487" s="106">
        <f t="shared" si="632"/>
        <v>0</v>
      </c>
      <c r="AD1487" s="106">
        <f t="shared" si="633"/>
        <v>0</v>
      </c>
      <c r="AE1487" s="106">
        <f t="shared" si="634"/>
        <v>0</v>
      </c>
      <c r="AF1487" s="172">
        <f t="shared" si="640"/>
        <v>6.7500000000000008E-3</v>
      </c>
      <c r="AG1487" s="106">
        <f t="shared" si="635"/>
        <v>0</v>
      </c>
      <c r="AH1487" s="106">
        <f t="shared" si="636"/>
        <v>0</v>
      </c>
      <c r="AI1487" s="106">
        <f t="shared" si="637"/>
        <v>0</v>
      </c>
      <c r="AJ1487" s="106">
        <f t="shared" si="638"/>
        <v>0</v>
      </c>
      <c r="AK1487" s="106">
        <f t="shared" si="643"/>
        <v>6.7500000000000008E-3</v>
      </c>
      <c r="AL1487" s="107">
        <f t="shared" si="639"/>
        <v>6.5002499999999994</v>
      </c>
    </row>
    <row r="1488" spans="1:38" ht="12.75">
      <c r="A1488" s="89">
        <v>47</v>
      </c>
      <c r="B1488" s="89">
        <v>93</v>
      </c>
      <c r="C1488" s="96">
        <v>0.27</v>
      </c>
      <c r="D1488" s="96">
        <v>0.29499999999999998</v>
      </c>
      <c r="E1488" s="97">
        <v>2.7</v>
      </c>
      <c r="F1488" s="102">
        <f t="shared" si="619"/>
        <v>0.16923514187962149</v>
      </c>
      <c r="G1488" s="89">
        <v>15</v>
      </c>
      <c r="H1488" s="103">
        <f t="shared" si="626"/>
        <v>26.666666666666664</v>
      </c>
      <c r="I1488" s="103">
        <f t="shared" si="627"/>
        <v>1.0125000000000002</v>
      </c>
      <c r="J1488" s="89" t="s">
        <v>78</v>
      </c>
      <c r="K1488" s="89">
        <v>4</v>
      </c>
      <c r="L1488" s="105">
        <f t="shared" si="641"/>
        <v>2.7</v>
      </c>
      <c r="M1488" s="89">
        <v>2.7</v>
      </c>
      <c r="X1488" s="106">
        <f t="shared" si="642"/>
        <v>7.5816E-3</v>
      </c>
      <c r="Y1488" s="106">
        <f t="shared" si="628"/>
        <v>6.7500000000000008E-3</v>
      </c>
      <c r="Z1488" s="106">
        <f t="shared" si="629"/>
        <v>0</v>
      </c>
      <c r="AA1488" s="106">
        <f t="shared" si="630"/>
        <v>0</v>
      </c>
      <c r="AB1488" s="106">
        <f t="shared" si="631"/>
        <v>0</v>
      </c>
      <c r="AC1488" s="106">
        <f t="shared" si="632"/>
        <v>0</v>
      </c>
      <c r="AD1488" s="106">
        <f t="shared" si="633"/>
        <v>0</v>
      </c>
      <c r="AE1488" s="106">
        <f t="shared" si="634"/>
        <v>0</v>
      </c>
      <c r="AF1488" s="172">
        <f t="shared" si="640"/>
        <v>6.7500000000000008E-3</v>
      </c>
      <c r="AG1488" s="106">
        <f t="shared" si="635"/>
        <v>0</v>
      </c>
      <c r="AH1488" s="106">
        <f t="shared" si="636"/>
        <v>0</v>
      </c>
      <c r="AI1488" s="106">
        <f t="shared" si="637"/>
        <v>0</v>
      </c>
      <c r="AJ1488" s="106">
        <f t="shared" si="638"/>
        <v>0</v>
      </c>
      <c r="AK1488" s="106">
        <f t="shared" si="643"/>
        <v>6.7500000000000008E-3</v>
      </c>
      <c r="AL1488" s="107">
        <f t="shared" si="639"/>
        <v>6.5002499999999994</v>
      </c>
    </row>
    <row r="1489" spans="1:38" ht="12.75">
      <c r="A1489" s="89">
        <v>47</v>
      </c>
      <c r="B1489" s="89">
        <v>93</v>
      </c>
      <c r="C1489" s="96">
        <v>0.27</v>
      </c>
      <c r="D1489" s="96">
        <v>0.29499999999999998</v>
      </c>
      <c r="E1489" s="97">
        <v>2.7</v>
      </c>
      <c r="F1489" s="102">
        <f t="shared" si="619"/>
        <v>0.16923514187962149</v>
      </c>
      <c r="G1489" s="89">
        <v>15</v>
      </c>
      <c r="H1489" s="103">
        <f t="shared" si="626"/>
        <v>26.666666666666664</v>
      </c>
      <c r="I1489" s="103">
        <f t="shared" si="627"/>
        <v>0</v>
      </c>
      <c r="J1489" s="89" t="s">
        <v>79</v>
      </c>
      <c r="K1489" s="89">
        <v>0</v>
      </c>
      <c r="L1489" s="97">
        <v>2.7</v>
      </c>
      <c r="X1489" s="106">
        <f>L1489*VLOOKUP(J1489,dimension,2,FALSE)*VLOOKUP(J1489,dimension,3,FALSE)*K1489</f>
        <v>0</v>
      </c>
      <c r="Y1489" s="106">
        <f t="shared" si="628"/>
        <v>0</v>
      </c>
      <c r="Z1489" s="106">
        <f t="shared" si="629"/>
        <v>0</v>
      </c>
      <c r="AA1489" s="106">
        <f t="shared" si="630"/>
        <v>0</v>
      </c>
      <c r="AB1489" s="106">
        <f t="shared" si="631"/>
        <v>0</v>
      </c>
      <c r="AC1489" s="106">
        <f t="shared" si="632"/>
        <v>0</v>
      </c>
      <c r="AD1489" s="106">
        <f t="shared" si="633"/>
        <v>0</v>
      </c>
      <c r="AE1489" s="106">
        <f t="shared" si="634"/>
        <v>0</v>
      </c>
      <c r="AF1489" s="172">
        <f t="shared" si="640"/>
        <v>0</v>
      </c>
      <c r="AG1489" s="106">
        <f t="shared" si="635"/>
        <v>0</v>
      </c>
      <c r="AH1489" s="106">
        <f t="shared" si="636"/>
        <v>0</v>
      </c>
      <c r="AI1489" s="106">
        <f t="shared" si="637"/>
        <v>0</v>
      </c>
      <c r="AJ1489" s="106">
        <f t="shared" si="638"/>
        <v>0</v>
      </c>
      <c r="AK1489" s="106">
        <f>L1489*VLOOKUP(J1489,dimension,4,FALSE)*VLOOKUP(J1489,dimension,5,FALSE)*K1489</f>
        <v>0</v>
      </c>
      <c r="AL1489" s="107">
        <f t="shared" si="639"/>
        <v>0</v>
      </c>
    </row>
    <row r="1490" spans="1:38" s="88" customFormat="1" ht="12.75">
      <c r="C1490" s="174"/>
      <c r="D1490" s="174"/>
      <c r="E1490" s="169"/>
      <c r="L1490" s="169"/>
      <c r="W1490" s="88" t="s">
        <v>168</v>
      </c>
      <c r="X1490" s="169">
        <f>SUM(X3:X1472)</f>
        <v>13.861976320000009</v>
      </c>
      <c r="Y1490" s="169">
        <f t="shared" ref="Y1490:AK1490" si="644">SUM(Y3:Y1472)</f>
        <v>6.7362125000000104</v>
      </c>
      <c r="Z1490" s="169">
        <f t="shared" si="644"/>
        <v>0.6134125000000008</v>
      </c>
      <c r="AA1490" s="169">
        <f t="shared" si="644"/>
        <v>1.4883874999999984</v>
      </c>
      <c r="AB1490" s="169">
        <f t="shared" si="644"/>
        <v>0.76845624999999995</v>
      </c>
      <c r="AC1490" s="169">
        <f t="shared" si="644"/>
        <v>0.10743125000000003</v>
      </c>
      <c r="AD1490" s="169">
        <f t="shared" si="644"/>
        <v>0.2968187499999998</v>
      </c>
      <c r="AE1490" s="169">
        <f t="shared" si="644"/>
        <v>0.75068599999999996</v>
      </c>
      <c r="AF1490" s="175">
        <f t="shared" si="644"/>
        <v>10.761404749999945</v>
      </c>
      <c r="AG1490" s="169">
        <f t="shared" si="644"/>
        <v>0.4964687499999989</v>
      </c>
      <c r="AH1490" s="169">
        <f t="shared" si="644"/>
        <v>0.16429375000000015</v>
      </c>
      <c r="AI1490" s="169">
        <f t="shared" si="644"/>
        <v>6.2143749999999998E-2</v>
      </c>
      <c r="AJ1490" s="169">
        <f t="shared" si="644"/>
        <v>1.1300000000000001E-2</v>
      </c>
      <c r="AK1490" s="169">
        <f t="shared" si="644"/>
        <v>11.495610999999927</v>
      </c>
    </row>
    <row r="1491" spans="1:38" s="88" customFormat="1" ht="12.75">
      <c r="C1491" s="174"/>
      <c r="D1491" s="174"/>
      <c r="E1491" s="169"/>
      <c r="L1491" s="169"/>
      <c r="W1491" s="88" t="s">
        <v>177</v>
      </c>
      <c r="Y1491" s="173">
        <f>Y$1490/$AF1490</f>
        <v>0.62596033292029507</v>
      </c>
      <c r="Z1491" s="173">
        <f t="shared" ref="Z1491:AE1491" si="645">Z1490/$AF1490</f>
        <v>5.7001154983972138E-2</v>
      </c>
      <c r="AA1491" s="173">
        <f t="shared" si="645"/>
        <v>0.13830791932623906</v>
      </c>
      <c r="AB1491" s="173">
        <f t="shared" si="645"/>
        <v>7.1408544502519877E-2</v>
      </c>
      <c r="AC1491" s="173">
        <f t="shared" si="645"/>
        <v>9.983013602383144E-3</v>
      </c>
      <c r="AD1491" s="173">
        <f t="shared" si="645"/>
        <v>2.7581784803698727E-2</v>
      </c>
      <c r="AE1491" s="173">
        <f t="shared" si="645"/>
        <v>6.975724986089793E-2</v>
      </c>
      <c r="AF1491" s="176">
        <f>AF1490/AK1490</f>
        <v>0.93613160274821527</v>
      </c>
      <c r="AG1491" s="173">
        <f>AG1490/$AK1490</f>
        <v>4.3187678323492511E-2</v>
      </c>
      <c r="AH1491" s="173">
        <f t="shared" ref="AH1491:AJ1491" si="646">AH1490/$AK1490</f>
        <v>1.4291867565804131E-2</v>
      </c>
      <c r="AI1491" s="173">
        <f t="shared" si="646"/>
        <v>5.4058675089127834E-3</v>
      </c>
      <c r="AJ1491" s="173">
        <f t="shared" si="646"/>
        <v>9.8298385357681924E-4</v>
      </c>
    </row>
    <row r="1492" spans="1:38">
      <c r="W1492" s="88" t="s">
        <v>174</v>
      </c>
      <c r="Y1492" s="173">
        <f>Y$1490/GraphData!$I$93</f>
        <v>0.26924045658948476</v>
      </c>
      <c r="Z1492" s="173">
        <f>Z$1490/GraphData!$I$93</f>
        <v>2.451755516585875E-2</v>
      </c>
      <c r="AA1492" s="173">
        <f>AA$1490/GraphData!$I$93</f>
        <v>5.9489532149123961E-2</v>
      </c>
      <c r="AB1492" s="173">
        <f>AB$1490/GraphData!$I$93</f>
        <v>3.0714516743502809E-2</v>
      </c>
      <c r="AC1492" s="173">
        <f>AC$1490/GraphData!$I$93</f>
        <v>4.2939320578112769E-3</v>
      </c>
      <c r="AD1492" s="173">
        <f>AD$1490/GraphData!$I$93</f>
        <v>1.1863582951743275E-2</v>
      </c>
      <c r="AE1492" s="173">
        <f>AE$1490/GraphData!$I$93</f>
        <v>3.0004255565769879E-2</v>
      </c>
      <c r="AF1492" s="173">
        <f>AF1490/GraphData!I93</f>
        <v>0.43012383122329217</v>
      </c>
    </row>
    <row r="1493" spans="1:38">
      <c r="W1493" s="88" t="s">
        <v>175</v>
      </c>
      <c r="Y1493" s="173">
        <f>Y$1490/$AK1490</f>
        <v>0.5859812497134822</v>
      </c>
      <c r="Z1493" s="173">
        <f t="shared" ref="Z1493:AF1493" si="647">Z$1490/$AK1490</f>
        <v>5.3360582573645253E-2</v>
      </c>
      <c r="AA1493" s="173">
        <f t="shared" si="647"/>
        <v>0.12947441419164304</v>
      </c>
      <c r="AB1493" s="173">
        <f t="shared" si="647"/>
        <v>6.6847795215061193E-2</v>
      </c>
      <c r="AC1493" s="173">
        <f t="shared" si="647"/>
        <v>9.3454145238561666E-3</v>
      </c>
      <c r="AD1493" s="173">
        <f t="shared" si="647"/>
        <v>2.5820180414942856E-2</v>
      </c>
      <c r="AE1493" s="173">
        <f t="shared" si="647"/>
        <v>6.5301966115590096E-2</v>
      </c>
      <c r="AF1493" s="173">
        <f t="shared" si="647"/>
        <v>0.93613160274821527</v>
      </c>
    </row>
    <row r="1494" spans="1:38">
      <c r="W1494" s="179" t="s">
        <v>172</v>
      </c>
      <c r="X1494" s="169">
        <f>SUMIF($J3:$J1489,"=Fillets",X3:X1489)</f>
        <v>0.93968224000000022</v>
      </c>
    </row>
    <row r="1495" spans="1:38">
      <c r="W1495" s="89" t="s">
        <v>173</v>
      </c>
      <c r="X1495" s="168">
        <f>X1494/GraphData!I93</f>
        <v>3.7558268143504894E-2</v>
      </c>
    </row>
  </sheetData>
  <autoFilter ref="A2:AM1491">
    <filterColumn colId="8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</autoFilter>
  <mergeCells count="2">
    <mergeCell ref="L1:V1"/>
    <mergeCell ref="Y1:AF1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U95"/>
  <sheetViews>
    <sheetView zoomScale="85" zoomScaleNormal="85" workbookViewId="0">
      <pane xSplit="1" ySplit="1" topLeftCell="B2" activePane="bottomRight" state="frozenSplit"/>
      <selection activeCell="AP3" sqref="AP3"/>
      <selection pane="topRight" activeCell="AP3" sqref="AP3"/>
      <selection pane="bottomLeft" activeCell="AP3" sqref="AP3"/>
      <selection pane="bottomRight" activeCell="AP3" sqref="AP3"/>
    </sheetView>
  </sheetViews>
  <sheetFormatPr defaultRowHeight="12.75"/>
  <cols>
    <col min="1" max="1" width="9.140625" style="89"/>
    <col min="2" max="2" width="9.42578125" style="89" customWidth="1"/>
    <col min="3" max="3" width="9.140625" style="89"/>
    <col min="4" max="4" width="9.42578125" style="89" bestFit="1" customWidth="1"/>
    <col min="5" max="6" width="9.42578125" style="89" customWidth="1"/>
    <col min="7" max="8" width="11.5703125" style="89" customWidth="1"/>
    <col min="9" max="9" width="12.7109375" style="89" customWidth="1"/>
    <col min="10" max="10" width="20.5703125" style="89" bestFit="1" customWidth="1"/>
    <col min="11" max="11" width="20.42578125" style="89" bestFit="1" customWidth="1"/>
    <col min="12" max="12" width="26.28515625" style="89" bestFit="1" customWidth="1"/>
    <col min="13" max="16" width="20.42578125" style="89" customWidth="1"/>
    <col min="17" max="19" width="13.5703125" style="89" customWidth="1"/>
    <col min="20" max="20" width="11.140625" style="89" customWidth="1"/>
    <col min="21" max="21" width="11.28515625" style="89" customWidth="1"/>
    <col min="22" max="263" width="9.140625" style="89"/>
    <col min="264" max="264" width="9.42578125" style="89" customWidth="1"/>
    <col min="265" max="265" width="9.140625" style="89"/>
    <col min="266" max="266" width="9.42578125" style="89" bestFit="1" customWidth="1"/>
    <col min="267" max="267" width="11.5703125" style="89" customWidth="1"/>
    <col min="268" max="268" width="12.7109375" style="89" customWidth="1"/>
    <col min="269" max="269" width="20.5703125" style="89" bestFit="1" customWidth="1"/>
    <col min="270" max="270" width="20.42578125" style="89" bestFit="1" customWidth="1"/>
    <col min="271" max="271" width="26.28515625" style="89" bestFit="1" customWidth="1"/>
    <col min="272" max="274" width="20.42578125" style="89" customWidth="1"/>
    <col min="275" max="275" width="13.5703125" style="89" bestFit="1" customWidth="1"/>
    <col min="276" max="276" width="11.140625" style="89" customWidth="1"/>
    <col min="277" max="519" width="9.140625" style="89"/>
    <col min="520" max="520" width="9.42578125" style="89" customWidth="1"/>
    <col min="521" max="521" width="9.140625" style="89"/>
    <col min="522" max="522" width="9.42578125" style="89" bestFit="1" customWidth="1"/>
    <col min="523" max="523" width="11.5703125" style="89" customWidth="1"/>
    <col min="524" max="524" width="12.7109375" style="89" customWidth="1"/>
    <col min="525" max="525" width="20.5703125" style="89" bestFit="1" customWidth="1"/>
    <col min="526" max="526" width="20.42578125" style="89" bestFit="1" customWidth="1"/>
    <col min="527" max="527" width="26.28515625" style="89" bestFit="1" customWidth="1"/>
    <col min="528" max="530" width="20.42578125" style="89" customWidth="1"/>
    <col min="531" max="531" width="13.5703125" style="89" bestFit="1" customWidth="1"/>
    <col min="532" max="532" width="11.140625" style="89" customWidth="1"/>
    <col min="533" max="775" width="9.140625" style="89"/>
    <col min="776" max="776" width="9.42578125" style="89" customWidth="1"/>
    <col min="777" max="777" width="9.140625" style="89"/>
    <col min="778" max="778" width="9.42578125" style="89" bestFit="1" customWidth="1"/>
    <col min="779" max="779" width="11.5703125" style="89" customWidth="1"/>
    <col min="780" max="780" width="12.7109375" style="89" customWidth="1"/>
    <col min="781" max="781" width="20.5703125" style="89" bestFit="1" customWidth="1"/>
    <col min="782" max="782" width="20.42578125" style="89" bestFit="1" customWidth="1"/>
    <col min="783" max="783" width="26.28515625" style="89" bestFit="1" customWidth="1"/>
    <col min="784" max="786" width="20.42578125" style="89" customWidth="1"/>
    <col min="787" max="787" width="13.5703125" style="89" bestFit="1" customWidth="1"/>
    <col min="788" max="788" width="11.140625" style="89" customWidth="1"/>
    <col min="789" max="1031" width="9.140625" style="89"/>
    <col min="1032" max="1032" width="9.42578125" style="89" customWidth="1"/>
    <col min="1033" max="1033" width="9.140625" style="89"/>
    <col min="1034" max="1034" width="9.42578125" style="89" bestFit="1" customWidth="1"/>
    <col min="1035" max="1035" width="11.5703125" style="89" customWidth="1"/>
    <col min="1036" max="1036" width="12.7109375" style="89" customWidth="1"/>
    <col min="1037" max="1037" width="20.5703125" style="89" bestFit="1" customWidth="1"/>
    <col min="1038" max="1038" width="20.42578125" style="89" bestFit="1" customWidth="1"/>
    <col min="1039" max="1039" width="26.28515625" style="89" bestFit="1" customWidth="1"/>
    <col min="1040" max="1042" width="20.42578125" style="89" customWidth="1"/>
    <col min="1043" max="1043" width="13.5703125" style="89" bestFit="1" customWidth="1"/>
    <col min="1044" max="1044" width="11.140625" style="89" customWidth="1"/>
    <col min="1045" max="1287" width="9.140625" style="89"/>
    <col min="1288" max="1288" width="9.42578125" style="89" customWidth="1"/>
    <col min="1289" max="1289" width="9.140625" style="89"/>
    <col min="1290" max="1290" width="9.42578125" style="89" bestFit="1" customWidth="1"/>
    <col min="1291" max="1291" width="11.5703125" style="89" customWidth="1"/>
    <col min="1292" max="1292" width="12.7109375" style="89" customWidth="1"/>
    <col min="1293" max="1293" width="20.5703125" style="89" bestFit="1" customWidth="1"/>
    <col min="1294" max="1294" width="20.42578125" style="89" bestFit="1" customWidth="1"/>
    <col min="1295" max="1295" width="26.28515625" style="89" bestFit="1" customWidth="1"/>
    <col min="1296" max="1298" width="20.42578125" style="89" customWidth="1"/>
    <col min="1299" max="1299" width="13.5703125" style="89" bestFit="1" customWidth="1"/>
    <col min="1300" max="1300" width="11.140625" style="89" customWidth="1"/>
    <col min="1301" max="1543" width="9.140625" style="89"/>
    <col min="1544" max="1544" width="9.42578125" style="89" customWidth="1"/>
    <col min="1545" max="1545" width="9.140625" style="89"/>
    <col min="1546" max="1546" width="9.42578125" style="89" bestFit="1" customWidth="1"/>
    <col min="1547" max="1547" width="11.5703125" style="89" customWidth="1"/>
    <col min="1548" max="1548" width="12.7109375" style="89" customWidth="1"/>
    <col min="1549" max="1549" width="20.5703125" style="89" bestFit="1" customWidth="1"/>
    <col min="1550" max="1550" width="20.42578125" style="89" bestFit="1" customWidth="1"/>
    <col min="1551" max="1551" width="26.28515625" style="89" bestFit="1" customWidth="1"/>
    <col min="1552" max="1554" width="20.42578125" style="89" customWidth="1"/>
    <col min="1555" max="1555" width="13.5703125" style="89" bestFit="1" customWidth="1"/>
    <col min="1556" max="1556" width="11.140625" style="89" customWidth="1"/>
    <col min="1557" max="1799" width="9.140625" style="89"/>
    <col min="1800" max="1800" width="9.42578125" style="89" customWidth="1"/>
    <col min="1801" max="1801" width="9.140625" style="89"/>
    <col min="1802" max="1802" width="9.42578125" style="89" bestFit="1" customWidth="1"/>
    <col min="1803" max="1803" width="11.5703125" style="89" customWidth="1"/>
    <col min="1804" max="1804" width="12.7109375" style="89" customWidth="1"/>
    <col min="1805" max="1805" width="20.5703125" style="89" bestFit="1" customWidth="1"/>
    <col min="1806" max="1806" width="20.42578125" style="89" bestFit="1" customWidth="1"/>
    <col min="1807" max="1807" width="26.28515625" style="89" bestFit="1" customWidth="1"/>
    <col min="1808" max="1810" width="20.42578125" style="89" customWidth="1"/>
    <col min="1811" max="1811" width="13.5703125" style="89" bestFit="1" customWidth="1"/>
    <col min="1812" max="1812" width="11.140625" style="89" customWidth="1"/>
    <col min="1813" max="2055" width="9.140625" style="89"/>
    <col min="2056" max="2056" width="9.42578125" style="89" customWidth="1"/>
    <col min="2057" max="2057" width="9.140625" style="89"/>
    <col min="2058" max="2058" width="9.42578125" style="89" bestFit="1" customWidth="1"/>
    <col min="2059" max="2059" width="11.5703125" style="89" customWidth="1"/>
    <col min="2060" max="2060" width="12.7109375" style="89" customWidth="1"/>
    <col min="2061" max="2061" width="20.5703125" style="89" bestFit="1" customWidth="1"/>
    <col min="2062" max="2062" width="20.42578125" style="89" bestFit="1" customWidth="1"/>
    <col min="2063" max="2063" width="26.28515625" style="89" bestFit="1" customWidth="1"/>
    <col min="2064" max="2066" width="20.42578125" style="89" customWidth="1"/>
    <col min="2067" max="2067" width="13.5703125" style="89" bestFit="1" customWidth="1"/>
    <col min="2068" max="2068" width="11.140625" style="89" customWidth="1"/>
    <col min="2069" max="2311" width="9.140625" style="89"/>
    <col min="2312" max="2312" width="9.42578125" style="89" customWidth="1"/>
    <col min="2313" max="2313" width="9.140625" style="89"/>
    <col min="2314" max="2314" width="9.42578125" style="89" bestFit="1" customWidth="1"/>
    <col min="2315" max="2315" width="11.5703125" style="89" customWidth="1"/>
    <col min="2316" max="2316" width="12.7109375" style="89" customWidth="1"/>
    <col min="2317" max="2317" width="20.5703125" style="89" bestFit="1" customWidth="1"/>
    <col min="2318" max="2318" width="20.42578125" style="89" bestFit="1" customWidth="1"/>
    <col min="2319" max="2319" width="26.28515625" style="89" bestFit="1" customWidth="1"/>
    <col min="2320" max="2322" width="20.42578125" style="89" customWidth="1"/>
    <col min="2323" max="2323" width="13.5703125" style="89" bestFit="1" customWidth="1"/>
    <col min="2324" max="2324" width="11.140625" style="89" customWidth="1"/>
    <col min="2325" max="2567" width="9.140625" style="89"/>
    <col min="2568" max="2568" width="9.42578125" style="89" customWidth="1"/>
    <col min="2569" max="2569" width="9.140625" style="89"/>
    <col min="2570" max="2570" width="9.42578125" style="89" bestFit="1" customWidth="1"/>
    <col min="2571" max="2571" width="11.5703125" style="89" customWidth="1"/>
    <col min="2572" max="2572" width="12.7109375" style="89" customWidth="1"/>
    <col min="2573" max="2573" width="20.5703125" style="89" bestFit="1" customWidth="1"/>
    <col min="2574" max="2574" width="20.42578125" style="89" bestFit="1" customWidth="1"/>
    <col min="2575" max="2575" width="26.28515625" style="89" bestFit="1" customWidth="1"/>
    <col min="2576" max="2578" width="20.42578125" style="89" customWidth="1"/>
    <col min="2579" max="2579" width="13.5703125" style="89" bestFit="1" customWidth="1"/>
    <col min="2580" max="2580" width="11.140625" style="89" customWidth="1"/>
    <col min="2581" max="2823" width="9.140625" style="89"/>
    <col min="2824" max="2824" width="9.42578125" style="89" customWidth="1"/>
    <col min="2825" max="2825" width="9.140625" style="89"/>
    <col min="2826" max="2826" width="9.42578125" style="89" bestFit="1" customWidth="1"/>
    <col min="2827" max="2827" width="11.5703125" style="89" customWidth="1"/>
    <col min="2828" max="2828" width="12.7109375" style="89" customWidth="1"/>
    <col min="2829" max="2829" width="20.5703125" style="89" bestFit="1" customWidth="1"/>
    <col min="2830" max="2830" width="20.42578125" style="89" bestFit="1" customWidth="1"/>
    <col min="2831" max="2831" width="26.28515625" style="89" bestFit="1" customWidth="1"/>
    <col min="2832" max="2834" width="20.42578125" style="89" customWidth="1"/>
    <col min="2835" max="2835" width="13.5703125" style="89" bestFit="1" customWidth="1"/>
    <col min="2836" max="2836" width="11.140625" style="89" customWidth="1"/>
    <col min="2837" max="3079" width="9.140625" style="89"/>
    <col min="3080" max="3080" width="9.42578125" style="89" customWidth="1"/>
    <col min="3081" max="3081" width="9.140625" style="89"/>
    <col min="3082" max="3082" width="9.42578125" style="89" bestFit="1" customWidth="1"/>
    <col min="3083" max="3083" width="11.5703125" style="89" customWidth="1"/>
    <col min="3084" max="3084" width="12.7109375" style="89" customWidth="1"/>
    <col min="3085" max="3085" width="20.5703125" style="89" bestFit="1" customWidth="1"/>
    <col min="3086" max="3086" width="20.42578125" style="89" bestFit="1" customWidth="1"/>
    <col min="3087" max="3087" width="26.28515625" style="89" bestFit="1" customWidth="1"/>
    <col min="3088" max="3090" width="20.42578125" style="89" customWidth="1"/>
    <col min="3091" max="3091" width="13.5703125" style="89" bestFit="1" customWidth="1"/>
    <col min="3092" max="3092" width="11.140625" style="89" customWidth="1"/>
    <col min="3093" max="3335" width="9.140625" style="89"/>
    <col min="3336" max="3336" width="9.42578125" style="89" customWidth="1"/>
    <col min="3337" max="3337" width="9.140625" style="89"/>
    <col min="3338" max="3338" width="9.42578125" style="89" bestFit="1" customWidth="1"/>
    <col min="3339" max="3339" width="11.5703125" style="89" customWidth="1"/>
    <col min="3340" max="3340" width="12.7109375" style="89" customWidth="1"/>
    <col min="3341" max="3341" width="20.5703125" style="89" bestFit="1" customWidth="1"/>
    <col min="3342" max="3342" width="20.42578125" style="89" bestFit="1" customWidth="1"/>
    <col min="3343" max="3343" width="26.28515625" style="89" bestFit="1" customWidth="1"/>
    <col min="3344" max="3346" width="20.42578125" style="89" customWidth="1"/>
    <col min="3347" max="3347" width="13.5703125" style="89" bestFit="1" customWidth="1"/>
    <col min="3348" max="3348" width="11.140625" style="89" customWidth="1"/>
    <col min="3349" max="3591" width="9.140625" style="89"/>
    <col min="3592" max="3592" width="9.42578125" style="89" customWidth="1"/>
    <col min="3593" max="3593" width="9.140625" style="89"/>
    <col min="3594" max="3594" width="9.42578125" style="89" bestFit="1" customWidth="1"/>
    <col min="3595" max="3595" width="11.5703125" style="89" customWidth="1"/>
    <col min="3596" max="3596" width="12.7109375" style="89" customWidth="1"/>
    <col min="3597" max="3597" width="20.5703125" style="89" bestFit="1" customWidth="1"/>
    <col min="3598" max="3598" width="20.42578125" style="89" bestFit="1" customWidth="1"/>
    <col min="3599" max="3599" width="26.28515625" style="89" bestFit="1" customWidth="1"/>
    <col min="3600" max="3602" width="20.42578125" style="89" customWidth="1"/>
    <col min="3603" max="3603" width="13.5703125" style="89" bestFit="1" customWidth="1"/>
    <col min="3604" max="3604" width="11.140625" style="89" customWidth="1"/>
    <col min="3605" max="3847" width="9.140625" style="89"/>
    <col min="3848" max="3848" width="9.42578125" style="89" customWidth="1"/>
    <col min="3849" max="3849" width="9.140625" style="89"/>
    <col min="3850" max="3850" width="9.42578125" style="89" bestFit="1" customWidth="1"/>
    <col min="3851" max="3851" width="11.5703125" style="89" customWidth="1"/>
    <col min="3852" max="3852" width="12.7109375" style="89" customWidth="1"/>
    <col min="3853" max="3853" width="20.5703125" style="89" bestFit="1" customWidth="1"/>
    <col min="3854" max="3854" width="20.42578125" style="89" bestFit="1" customWidth="1"/>
    <col min="3855" max="3855" width="26.28515625" style="89" bestFit="1" customWidth="1"/>
    <col min="3856" max="3858" width="20.42578125" style="89" customWidth="1"/>
    <col min="3859" max="3859" width="13.5703125" style="89" bestFit="1" customWidth="1"/>
    <col min="3860" max="3860" width="11.140625" style="89" customWidth="1"/>
    <col min="3861" max="4103" width="9.140625" style="89"/>
    <col min="4104" max="4104" width="9.42578125" style="89" customWidth="1"/>
    <col min="4105" max="4105" width="9.140625" style="89"/>
    <col min="4106" max="4106" width="9.42578125" style="89" bestFit="1" customWidth="1"/>
    <col min="4107" max="4107" width="11.5703125" style="89" customWidth="1"/>
    <col min="4108" max="4108" width="12.7109375" style="89" customWidth="1"/>
    <col min="4109" max="4109" width="20.5703125" style="89" bestFit="1" customWidth="1"/>
    <col min="4110" max="4110" width="20.42578125" style="89" bestFit="1" customWidth="1"/>
    <col min="4111" max="4111" width="26.28515625" style="89" bestFit="1" customWidth="1"/>
    <col min="4112" max="4114" width="20.42578125" style="89" customWidth="1"/>
    <col min="4115" max="4115" width="13.5703125" style="89" bestFit="1" customWidth="1"/>
    <col min="4116" max="4116" width="11.140625" style="89" customWidth="1"/>
    <col min="4117" max="4359" width="9.140625" style="89"/>
    <col min="4360" max="4360" width="9.42578125" style="89" customWidth="1"/>
    <col min="4361" max="4361" width="9.140625" style="89"/>
    <col min="4362" max="4362" width="9.42578125" style="89" bestFit="1" customWidth="1"/>
    <col min="4363" max="4363" width="11.5703125" style="89" customWidth="1"/>
    <col min="4364" max="4364" width="12.7109375" style="89" customWidth="1"/>
    <col min="4365" max="4365" width="20.5703125" style="89" bestFit="1" customWidth="1"/>
    <col min="4366" max="4366" width="20.42578125" style="89" bestFit="1" customWidth="1"/>
    <col min="4367" max="4367" width="26.28515625" style="89" bestFit="1" customWidth="1"/>
    <col min="4368" max="4370" width="20.42578125" style="89" customWidth="1"/>
    <col min="4371" max="4371" width="13.5703125" style="89" bestFit="1" customWidth="1"/>
    <col min="4372" max="4372" width="11.140625" style="89" customWidth="1"/>
    <col min="4373" max="4615" width="9.140625" style="89"/>
    <col min="4616" max="4616" width="9.42578125" style="89" customWidth="1"/>
    <col min="4617" max="4617" width="9.140625" style="89"/>
    <col min="4618" max="4618" width="9.42578125" style="89" bestFit="1" customWidth="1"/>
    <col min="4619" max="4619" width="11.5703125" style="89" customWidth="1"/>
    <col min="4620" max="4620" width="12.7109375" style="89" customWidth="1"/>
    <col min="4621" max="4621" width="20.5703125" style="89" bestFit="1" customWidth="1"/>
    <col min="4622" max="4622" width="20.42578125" style="89" bestFit="1" customWidth="1"/>
    <col min="4623" max="4623" width="26.28515625" style="89" bestFit="1" customWidth="1"/>
    <col min="4624" max="4626" width="20.42578125" style="89" customWidth="1"/>
    <col min="4627" max="4627" width="13.5703125" style="89" bestFit="1" customWidth="1"/>
    <col min="4628" max="4628" width="11.140625" style="89" customWidth="1"/>
    <col min="4629" max="4871" width="9.140625" style="89"/>
    <col min="4872" max="4872" width="9.42578125" style="89" customWidth="1"/>
    <col min="4873" max="4873" width="9.140625" style="89"/>
    <col min="4874" max="4874" width="9.42578125" style="89" bestFit="1" customWidth="1"/>
    <col min="4875" max="4875" width="11.5703125" style="89" customWidth="1"/>
    <col min="4876" max="4876" width="12.7109375" style="89" customWidth="1"/>
    <col min="4877" max="4877" width="20.5703125" style="89" bestFit="1" customWidth="1"/>
    <col min="4878" max="4878" width="20.42578125" style="89" bestFit="1" customWidth="1"/>
    <col min="4879" max="4879" width="26.28515625" style="89" bestFit="1" customWidth="1"/>
    <col min="4880" max="4882" width="20.42578125" style="89" customWidth="1"/>
    <col min="4883" max="4883" width="13.5703125" style="89" bestFit="1" customWidth="1"/>
    <col min="4884" max="4884" width="11.140625" style="89" customWidth="1"/>
    <col min="4885" max="5127" width="9.140625" style="89"/>
    <col min="5128" max="5128" width="9.42578125" style="89" customWidth="1"/>
    <col min="5129" max="5129" width="9.140625" style="89"/>
    <col min="5130" max="5130" width="9.42578125" style="89" bestFit="1" customWidth="1"/>
    <col min="5131" max="5131" width="11.5703125" style="89" customWidth="1"/>
    <col min="5132" max="5132" width="12.7109375" style="89" customWidth="1"/>
    <col min="5133" max="5133" width="20.5703125" style="89" bestFit="1" customWidth="1"/>
    <col min="5134" max="5134" width="20.42578125" style="89" bestFit="1" customWidth="1"/>
    <col min="5135" max="5135" width="26.28515625" style="89" bestFit="1" customWidth="1"/>
    <col min="5136" max="5138" width="20.42578125" style="89" customWidth="1"/>
    <col min="5139" max="5139" width="13.5703125" style="89" bestFit="1" customWidth="1"/>
    <col min="5140" max="5140" width="11.140625" style="89" customWidth="1"/>
    <col min="5141" max="5383" width="9.140625" style="89"/>
    <col min="5384" max="5384" width="9.42578125" style="89" customWidth="1"/>
    <col min="5385" max="5385" width="9.140625" style="89"/>
    <col min="5386" max="5386" width="9.42578125" style="89" bestFit="1" customWidth="1"/>
    <col min="5387" max="5387" width="11.5703125" style="89" customWidth="1"/>
    <col min="5388" max="5388" width="12.7109375" style="89" customWidth="1"/>
    <col min="5389" max="5389" width="20.5703125" style="89" bestFit="1" customWidth="1"/>
    <col min="5390" max="5390" width="20.42578125" style="89" bestFit="1" customWidth="1"/>
    <col min="5391" max="5391" width="26.28515625" style="89" bestFit="1" customWidth="1"/>
    <col min="5392" max="5394" width="20.42578125" style="89" customWidth="1"/>
    <col min="5395" max="5395" width="13.5703125" style="89" bestFit="1" customWidth="1"/>
    <col min="5396" max="5396" width="11.140625" style="89" customWidth="1"/>
    <col min="5397" max="5639" width="9.140625" style="89"/>
    <col min="5640" max="5640" width="9.42578125" style="89" customWidth="1"/>
    <col min="5641" max="5641" width="9.140625" style="89"/>
    <col min="5642" max="5642" width="9.42578125" style="89" bestFit="1" customWidth="1"/>
    <col min="5643" max="5643" width="11.5703125" style="89" customWidth="1"/>
    <col min="5644" max="5644" width="12.7109375" style="89" customWidth="1"/>
    <col min="5645" max="5645" width="20.5703125" style="89" bestFit="1" customWidth="1"/>
    <col min="5646" max="5646" width="20.42578125" style="89" bestFit="1" customWidth="1"/>
    <col min="5647" max="5647" width="26.28515625" style="89" bestFit="1" customWidth="1"/>
    <col min="5648" max="5650" width="20.42578125" style="89" customWidth="1"/>
    <col min="5651" max="5651" width="13.5703125" style="89" bestFit="1" customWidth="1"/>
    <col min="5652" max="5652" width="11.140625" style="89" customWidth="1"/>
    <col min="5653" max="5895" width="9.140625" style="89"/>
    <col min="5896" max="5896" width="9.42578125" style="89" customWidth="1"/>
    <col min="5897" max="5897" width="9.140625" style="89"/>
    <col min="5898" max="5898" width="9.42578125" style="89" bestFit="1" customWidth="1"/>
    <col min="5899" max="5899" width="11.5703125" style="89" customWidth="1"/>
    <col min="5900" max="5900" width="12.7109375" style="89" customWidth="1"/>
    <col min="5901" max="5901" width="20.5703125" style="89" bestFit="1" customWidth="1"/>
    <col min="5902" max="5902" width="20.42578125" style="89" bestFit="1" customWidth="1"/>
    <col min="5903" max="5903" width="26.28515625" style="89" bestFit="1" customWidth="1"/>
    <col min="5904" max="5906" width="20.42578125" style="89" customWidth="1"/>
    <col min="5907" max="5907" width="13.5703125" style="89" bestFit="1" customWidth="1"/>
    <col min="5908" max="5908" width="11.140625" style="89" customWidth="1"/>
    <col min="5909" max="6151" width="9.140625" style="89"/>
    <col min="6152" max="6152" width="9.42578125" style="89" customWidth="1"/>
    <col min="6153" max="6153" width="9.140625" style="89"/>
    <col min="6154" max="6154" width="9.42578125" style="89" bestFit="1" customWidth="1"/>
    <col min="6155" max="6155" width="11.5703125" style="89" customWidth="1"/>
    <col min="6156" max="6156" width="12.7109375" style="89" customWidth="1"/>
    <col min="6157" max="6157" width="20.5703125" style="89" bestFit="1" customWidth="1"/>
    <col min="6158" max="6158" width="20.42578125" style="89" bestFit="1" customWidth="1"/>
    <col min="6159" max="6159" width="26.28515625" style="89" bestFit="1" customWidth="1"/>
    <col min="6160" max="6162" width="20.42578125" style="89" customWidth="1"/>
    <col min="6163" max="6163" width="13.5703125" style="89" bestFit="1" customWidth="1"/>
    <col min="6164" max="6164" width="11.140625" style="89" customWidth="1"/>
    <col min="6165" max="6407" width="9.140625" style="89"/>
    <col min="6408" max="6408" width="9.42578125" style="89" customWidth="1"/>
    <col min="6409" max="6409" width="9.140625" style="89"/>
    <col min="6410" max="6410" width="9.42578125" style="89" bestFit="1" customWidth="1"/>
    <col min="6411" max="6411" width="11.5703125" style="89" customWidth="1"/>
    <col min="6412" max="6412" width="12.7109375" style="89" customWidth="1"/>
    <col min="6413" max="6413" width="20.5703125" style="89" bestFit="1" customWidth="1"/>
    <col min="6414" max="6414" width="20.42578125" style="89" bestFit="1" customWidth="1"/>
    <col min="6415" max="6415" width="26.28515625" style="89" bestFit="1" customWidth="1"/>
    <col min="6416" max="6418" width="20.42578125" style="89" customWidth="1"/>
    <col min="6419" max="6419" width="13.5703125" style="89" bestFit="1" customWidth="1"/>
    <col min="6420" max="6420" width="11.140625" style="89" customWidth="1"/>
    <col min="6421" max="6663" width="9.140625" style="89"/>
    <col min="6664" max="6664" width="9.42578125" style="89" customWidth="1"/>
    <col min="6665" max="6665" width="9.140625" style="89"/>
    <col min="6666" max="6666" width="9.42578125" style="89" bestFit="1" customWidth="1"/>
    <col min="6667" max="6667" width="11.5703125" style="89" customWidth="1"/>
    <col min="6668" max="6668" width="12.7109375" style="89" customWidth="1"/>
    <col min="6669" max="6669" width="20.5703125" style="89" bestFit="1" customWidth="1"/>
    <col min="6670" max="6670" width="20.42578125" style="89" bestFit="1" customWidth="1"/>
    <col min="6671" max="6671" width="26.28515625" style="89" bestFit="1" customWidth="1"/>
    <col min="6672" max="6674" width="20.42578125" style="89" customWidth="1"/>
    <col min="6675" max="6675" width="13.5703125" style="89" bestFit="1" customWidth="1"/>
    <col min="6676" max="6676" width="11.140625" style="89" customWidth="1"/>
    <col min="6677" max="6919" width="9.140625" style="89"/>
    <col min="6920" max="6920" width="9.42578125" style="89" customWidth="1"/>
    <col min="6921" max="6921" width="9.140625" style="89"/>
    <col min="6922" max="6922" width="9.42578125" style="89" bestFit="1" customWidth="1"/>
    <col min="6923" max="6923" width="11.5703125" style="89" customWidth="1"/>
    <col min="6924" max="6924" width="12.7109375" style="89" customWidth="1"/>
    <col min="6925" max="6925" width="20.5703125" style="89" bestFit="1" customWidth="1"/>
    <col min="6926" max="6926" width="20.42578125" style="89" bestFit="1" customWidth="1"/>
    <col min="6927" max="6927" width="26.28515625" style="89" bestFit="1" customWidth="1"/>
    <col min="6928" max="6930" width="20.42578125" style="89" customWidth="1"/>
    <col min="6931" max="6931" width="13.5703125" style="89" bestFit="1" customWidth="1"/>
    <col min="6932" max="6932" width="11.140625" style="89" customWidth="1"/>
    <col min="6933" max="7175" width="9.140625" style="89"/>
    <col min="7176" max="7176" width="9.42578125" style="89" customWidth="1"/>
    <col min="7177" max="7177" width="9.140625" style="89"/>
    <col min="7178" max="7178" width="9.42578125" style="89" bestFit="1" customWidth="1"/>
    <col min="7179" max="7179" width="11.5703125" style="89" customWidth="1"/>
    <col min="7180" max="7180" width="12.7109375" style="89" customWidth="1"/>
    <col min="7181" max="7181" width="20.5703125" style="89" bestFit="1" customWidth="1"/>
    <col min="7182" max="7182" width="20.42578125" style="89" bestFit="1" customWidth="1"/>
    <col min="7183" max="7183" width="26.28515625" style="89" bestFit="1" customWidth="1"/>
    <col min="7184" max="7186" width="20.42578125" style="89" customWidth="1"/>
    <col min="7187" max="7187" width="13.5703125" style="89" bestFit="1" customWidth="1"/>
    <col min="7188" max="7188" width="11.140625" style="89" customWidth="1"/>
    <col min="7189" max="7431" width="9.140625" style="89"/>
    <col min="7432" max="7432" width="9.42578125" style="89" customWidth="1"/>
    <col min="7433" max="7433" width="9.140625" style="89"/>
    <col min="7434" max="7434" width="9.42578125" style="89" bestFit="1" customWidth="1"/>
    <col min="7435" max="7435" width="11.5703125" style="89" customWidth="1"/>
    <col min="7436" max="7436" width="12.7109375" style="89" customWidth="1"/>
    <col min="7437" max="7437" width="20.5703125" style="89" bestFit="1" customWidth="1"/>
    <col min="7438" max="7438" width="20.42578125" style="89" bestFit="1" customWidth="1"/>
    <col min="7439" max="7439" width="26.28515625" style="89" bestFit="1" customWidth="1"/>
    <col min="7440" max="7442" width="20.42578125" style="89" customWidth="1"/>
    <col min="7443" max="7443" width="13.5703125" style="89" bestFit="1" customWidth="1"/>
    <col min="7444" max="7444" width="11.140625" style="89" customWidth="1"/>
    <col min="7445" max="7687" width="9.140625" style="89"/>
    <col min="7688" max="7688" width="9.42578125" style="89" customWidth="1"/>
    <col min="7689" max="7689" width="9.140625" style="89"/>
    <col min="7690" max="7690" width="9.42578125" style="89" bestFit="1" customWidth="1"/>
    <col min="7691" max="7691" width="11.5703125" style="89" customWidth="1"/>
    <col min="7692" max="7692" width="12.7109375" style="89" customWidth="1"/>
    <col min="7693" max="7693" width="20.5703125" style="89" bestFit="1" customWidth="1"/>
    <col min="7694" max="7694" width="20.42578125" style="89" bestFit="1" customWidth="1"/>
    <col min="7695" max="7695" width="26.28515625" style="89" bestFit="1" customWidth="1"/>
    <col min="7696" max="7698" width="20.42578125" style="89" customWidth="1"/>
    <col min="7699" max="7699" width="13.5703125" style="89" bestFit="1" customWidth="1"/>
    <col min="7700" max="7700" width="11.140625" style="89" customWidth="1"/>
    <col min="7701" max="7943" width="9.140625" style="89"/>
    <col min="7944" max="7944" width="9.42578125" style="89" customWidth="1"/>
    <col min="7945" max="7945" width="9.140625" style="89"/>
    <col min="7946" max="7946" width="9.42578125" style="89" bestFit="1" customWidth="1"/>
    <col min="7947" max="7947" width="11.5703125" style="89" customWidth="1"/>
    <col min="7948" max="7948" width="12.7109375" style="89" customWidth="1"/>
    <col min="7949" max="7949" width="20.5703125" style="89" bestFit="1" customWidth="1"/>
    <col min="7950" max="7950" width="20.42578125" style="89" bestFit="1" customWidth="1"/>
    <col min="7951" max="7951" width="26.28515625" style="89" bestFit="1" customWidth="1"/>
    <col min="7952" max="7954" width="20.42578125" style="89" customWidth="1"/>
    <col min="7955" max="7955" width="13.5703125" style="89" bestFit="1" customWidth="1"/>
    <col min="7956" max="7956" width="11.140625" style="89" customWidth="1"/>
    <col min="7957" max="8199" width="9.140625" style="89"/>
    <col min="8200" max="8200" width="9.42578125" style="89" customWidth="1"/>
    <col min="8201" max="8201" width="9.140625" style="89"/>
    <col min="8202" max="8202" width="9.42578125" style="89" bestFit="1" customWidth="1"/>
    <col min="8203" max="8203" width="11.5703125" style="89" customWidth="1"/>
    <col min="8204" max="8204" width="12.7109375" style="89" customWidth="1"/>
    <col min="8205" max="8205" width="20.5703125" style="89" bestFit="1" customWidth="1"/>
    <col min="8206" max="8206" width="20.42578125" style="89" bestFit="1" customWidth="1"/>
    <col min="8207" max="8207" width="26.28515625" style="89" bestFit="1" customWidth="1"/>
    <col min="8208" max="8210" width="20.42578125" style="89" customWidth="1"/>
    <col min="8211" max="8211" width="13.5703125" style="89" bestFit="1" customWidth="1"/>
    <col min="8212" max="8212" width="11.140625" style="89" customWidth="1"/>
    <col min="8213" max="8455" width="9.140625" style="89"/>
    <col min="8456" max="8456" width="9.42578125" style="89" customWidth="1"/>
    <col min="8457" max="8457" width="9.140625" style="89"/>
    <col min="8458" max="8458" width="9.42578125" style="89" bestFit="1" customWidth="1"/>
    <col min="8459" max="8459" width="11.5703125" style="89" customWidth="1"/>
    <col min="8460" max="8460" width="12.7109375" style="89" customWidth="1"/>
    <col min="8461" max="8461" width="20.5703125" style="89" bestFit="1" customWidth="1"/>
    <col min="8462" max="8462" width="20.42578125" style="89" bestFit="1" customWidth="1"/>
    <col min="8463" max="8463" width="26.28515625" style="89" bestFit="1" customWidth="1"/>
    <col min="8464" max="8466" width="20.42578125" style="89" customWidth="1"/>
    <col min="8467" max="8467" width="13.5703125" style="89" bestFit="1" customWidth="1"/>
    <col min="8468" max="8468" width="11.140625" style="89" customWidth="1"/>
    <col min="8469" max="8711" width="9.140625" style="89"/>
    <col min="8712" max="8712" width="9.42578125" style="89" customWidth="1"/>
    <col min="8713" max="8713" width="9.140625" style="89"/>
    <col min="8714" max="8714" width="9.42578125" style="89" bestFit="1" customWidth="1"/>
    <col min="8715" max="8715" width="11.5703125" style="89" customWidth="1"/>
    <col min="8716" max="8716" width="12.7109375" style="89" customWidth="1"/>
    <col min="8717" max="8717" width="20.5703125" style="89" bestFit="1" customWidth="1"/>
    <col min="8718" max="8718" width="20.42578125" style="89" bestFit="1" customWidth="1"/>
    <col min="8719" max="8719" width="26.28515625" style="89" bestFit="1" customWidth="1"/>
    <col min="8720" max="8722" width="20.42578125" style="89" customWidth="1"/>
    <col min="8723" max="8723" width="13.5703125" style="89" bestFit="1" customWidth="1"/>
    <col min="8724" max="8724" width="11.140625" style="89" customWidth="1"/>
    <col min="8725" max="8967" width="9.140625" style="89"/>
    <col min="8968" max="8968" width="9.42578125" style="89" customWidth="1"/>
    <col min="8969" max="8969" width="9.140625" style="89"/>
    <col min="8970" max="8970" width="9.42578125" style="89" bestFit="1" customWidth="1"/>
    <col min="8971" max="8971" width="11.5703125" style="89" customWidth="1"/>
    <col min="8972" max="8972" width="12.7109375" style="89" customWidth="1"/>
    <col min="8973" max="8973" width="20.5703125" style="89" bestFit="1" customWidth="1"/>
    <col min="8974" max="8974" width="20.42578125" style="89" bestFit="1" customWidth="1"/>
    <col min="8975" max="8975" width="26.28515625" style="89" bestFit="1" customWidth="1"/>
    <col min="8976" max="8978" width="20.42578125" style="89" customWidth="1"/>
    <col min="8979" max="8979" width="13.5703125" style="89" bestFit="1" customWidth="1"/>
    <col min="8980" max="8980" width="11.140625" style="89" customWidth="1"/>
    <col min="8981" max="9223" width="9.140625" style="89"/>
    <col min="9224" max="9224" width="9.42578125" style="89" customWidth="1"/>
    <col min="9225" max="9225" width="9.140625" style="89"/>
    <col min="9226" max="9226" width="9.42578125" style="89" bestFit="1" customWidth="1"/>
    <col min="9227" max="9227" width="11.5703125" style="89" customWidth="1"/>
    <col min="9228" max="9228" width="12.7109375" style="89" customWidth="1"/>
    <col min="9229" max="9229" width="20.5703125" style="89" bestFit="1" customWidth="1"/>
    <col min="9230" max="9230" width="20.42578125" style="89" bestFit="1" customWidth="1"/>
    <col min="9231" max="9231" width="26.28515625" style="89" bestFit="1" customWidth="1"/>
    <col min="9232" max="9234" width="20.42578125" style="89" customWidth="1"/>
    <col min="9235" max="9235" width="13.5703125" style="89" bestFit="1" customWidth="1"/>
    <col min="9236" max="9236" width="11.140625" style="89" customWidth="1"/>
    <col min="9237" max="9479" width="9.140625" style="89"/>
    <col min="9480" max="9480" width="9.42578125" style="89" customWidth="1"/>
    <col min="9481" max="9481" width="9.140625" style="89"/>
    <col min="9482" max="9482" width="9.42578125" style="89" bestFit="1" customWidth="1"/>
    <col min="9483" max="9483" width="11.5703125" style="89" customWidth="1"/>
    <col min="9484" max="9484" width="12.7109375" style="89" customWidth="1"/>
    <col min="9485" max="9485" width="20.5703125" style="89" bestFit="1" customWidth="1"/>
    <col min="9486" max="9486" width="20.42578125" style="89" bestFit="1" customWidth="1"/>
    <col min="9487" max="9487" width="26.28515625" style="89" bestFit="1" customWidth="1"/>
    <col min="9488" max="9490" width="20.42578125" style="89" customWidth="1"/>
    <col min="9491" max="9491" width="13.5703125" style="89" bestFit="1" customWidth="1"/>
    <col min="9492" max="9492" width="11.140625" style="89" customWidth="1"/>
    <col min="9493" max="9735" width="9.140625" style="89"/>
    <col min="9736" max="9736" width="9.42578125" style="89" customWidth="1"/>
    <col min="9737" max="9737" width="9.140625" style="89"/>
    <col min="9738" max="9738" width="9.42578125" style="89" bestFit="1" customWidth="1"/>
    <col min="9739" max="9739" width="11.5703125" style="89" customWidth="1"/>
    <col min="9740" max="9740" width="12.7109375" style="89" customWidth="1"/>
    <col min="9741" max="9741" width="20.5703125" style="89" bestFit="1" customWidth="1"/>
    <col min="9742" max="9742" width="20.42578125" style="89" bestFit="1" customWidth="1"/>
    <col min="9743" max="9743" width="26.28515625" style="89" bestFit="1" customWidth="1"/>
    <col min="9744" max="9746" width="20.42578125" style="89" customWidth="1"/>
    <col min="9747" max="9747" width="13.5703125" style="89" bestFit="1" customWidth="1"/>
    <col min="9748" max="9748" width="11.140625" style="89" customWidth="1"/>
    <col min="9749" max="9991" width="9.140625" style="89"/>
    <col min="9992" max="9992" width="9.42578125" style="89" customWidth="1"/>
    <col min="9993" max="9993" width="9.140625" style="89"/>
    <col min="9994" max="9994" width="9.42578125" style="89" bestFit="1" customWidth="1"/>
    <col min="9995" max="9995" width="11.5703125" style="89" customWidth="1"/>
    <col min="9996" max="9996" width="12.7109375" style="89" customWidth="1"/>
    <col min="9997" max="9997" width="20.5703125" style="89" bestFit="1" customWidth="1"/>
    <col min="9998" max="9998" width="20.42578125" style="89" bestFit="1" customWidth="1"/>
    <col min="9999" max="9999" width="26.28515625" style="89" bestFit="1" customWidth="1"/>
    <col min="10000" max="10002" width="20.42578125" style="89" customWidth="1"/>
    <col min="10003" max="10003" width="13.5703125" style="89" bestFit="1" customWidth="1"/>
    <col min="10004" max="10004" width="11.140625" style="89" customWidth="1"/>
    <col min="10005" max="10247" width="9.140625" style="89"/>
    <col min="10248" max="10248" width="9.42578125" style="89" customWidth="1"/>
    <col min="10249" max="10249" width="9.140625" style="89"/>
    <col min="10250" max="10250" width="9.42578125" style="89" bestFit="1" customWidth="1"/>
    <col min="10251" max="10251" width="11.5703125" style="89" customWidth="1"/>
    <col min="10252" max="10252" width="12.7109375" style="89" customWidth="1"/>
    <col min="10253" max="10253" width="20.5703125" style="89" bestFit="1" customWidth="1"/>
    <col min="10254" max="10254" width="20.42578125" style="89" bestFit="1" customWidth="1"/>
    <col min="10255" max="10255" width="26.28515625" style="89" bestFit="1" customWidth="1"/>
    <col min="10256" max="10258" width="20.42578125" style="89" customWidth="1"/>
    <col min="10259" max="10259" width="13.5703125" style="89" bestFit="1" customWidth="1"/>
    <col min="10260" max="10260" width="11.140625" style="89" customWidth="1"/>
    <col min="10261" max="10503" width="9.140625" style="89"/>
    <col min="10504" max="10504" width="9.42578125" style="89" customWidth="1"/>
    <col min="10505" max="10505" width="9.140625" style="89"/>
    <col min="10506" max="10506" width="9.42578125" style="89" bestFit="1" customWidth="1"/>
    <col min="10507" max="10507" width="11.5703125" style="89" customWidth="1"/>
    <col min="10508" max="10508" width="12.7109375" style="89" customWidth="1"/>
    <col min="10509" max="10509" width="20.5703125" style="89" bestFit="1" customWidth="1"/>
    <col min="10510" max="10510" width="20.42578125" style="89" bestFit="1" customWidth="1"/>
    <col min="10511" max="10511" width="26.28515625" style="89" bestFit="1" customWidth="1"/>
    <col min="10512" max="10514" width="20.42578125" style="89" customWidth="1"/>
    <col min="10515" max="10515" width="13.5703125" style="89" bestFit="1" customWidth="1"/>
    <col min="10516" max="10516" width="11.140625" style="89" customWidth="1"/>
    <col min="10517" max="10759" width="9.140625" style="89"/>
    <col min="10760" max="10760" width="9.42578125" style="89" customWidth="1"/>
    <col min="10761" max="10761" width="9.140625" style="89"/>
    <col min="10762" max="10762" width="9.42578125" style="89" bestFit="1" customWidth="1"/>
    <col min="10763" max="10763" width="11.5703125" style="89" customWidth="1"/>
    <col min="10764" max="10764" width="12.7109375" style="89" customWidth="1"/>
    <col min="10765" max="10765" width="20.5703125" style="89" bestFit="1" customWidth="1"/>
    <col min="10766" max="10766" width="20.42578125" style="89" bestFit="1" customWidth="1"/>
    <col min="10767" max="10767" width="26.28515625" style="89" bestFit="1" customWidth="1"/>
    <col min="10768" max="10770" width="20.42578125" style="89" customWidth="1"/>
    <col min="10771" max="10771" width="13.5703125" style="89" bestFit="1" customWidth="1"/>
    <col min="10772" max="10772" width="11.140625" style="89" customWidth="1"/>
    <col min="10773" max="11015" width="9.140625" style="89"/>
    <col min="11016" max="11016" width="9.42578125" style="89" customWidth="1"/>
    <col min="11017" max="11017" width="9.140625" style="89"/>
    <col min="11018" max="11018" width="9.42578125" style="89" bestFit="1" customWidth="1"/>
    <col min="11019" max="11019" width="11.5703125" style="89" customWidth="1"/>
    <col min="11020" max="11020" width="12.7109375" style="89" customWidth="1"/>
    <col min="11021" max="11021" width="20.5703125" style="89" bestFit="1" customWidth="1"/>
    <col min="11022" max="11022" width="20.42578125" style="89" bestFit="1" customWidth="1"/>
    <col min="11023" max="11023" width="26.28515625" style="89" bestFit="1" customWidth="1"/>
    <col min="11024" max="11026" width="20.42578125" style="89" customWidth="1"/>
    <col min="11027" max="11027" width="13.5703125" style="89" bestFit="1" customWidth="1"/>
    <col min="11028" max="11028" width="11.140625" style="89" customWidth="1"/>
    <col min="11029" max="11271" width="9.140625" style="89"/>
    <col min="11272" max="11272" width="9.42578125" style="89" customWidth="1"/>
    <col min="11273" max="11273" width="9.140625" style="89"/>
    <col min="11274" max="11274" width="9.42578125" style="89" bestFit="1" customWidth="1"/>
    <col min="11275" max="11275" width="11.5703125" style="89" customWidth="1"/>
    <col min="11276" max="11276" width="12.7109375" style="89" customWidth="1"/>
    <col min="11277" max="11277" width="20.5703125" style="89" bestFit="1" customWidth="1"/>
    <col min="11278" max="11278" width="20.42578125" style="89" bestFit="1" customWidth="1"/>
    <col min="11279" max="11279" width="26.28515625" style="89" bestFit="1" customWidth="1"/>
    <col min="11280" max="11282" width="20.42578125" style="89" customWidth="1"/>
    <col min="11283" max="11283" width="13.5703125" style="89" bestFit="1" customWidth="1"/>
    <col min="11284" max="11284" width="11.140625" style="89" customWidth="1"/>
    <col min="11285" max="11527" width="9.140625" style="89"/>
    <col min="11528" max="11528" width="9.42578125" style="89" customWidth="1"/>
    <col min="11529" max="11529" width="9.140625" style="89"/>
    <col min="11530" max="11530" width="9.42578125" style="89" bestFit="1" customWidth="1"/>
    <col min="11531" max="11531" width="11.5703125" style="89" customWidth="1"/>
    <col min="11532" max="11532" width="12.7109375" style="89" customWidth="1"/>
    <col min="11533" max="11533" width="20.5703125" style="89" bestFit="1" customWidth="1"/>
    <col min="11534" max="11534" width="20.42578125" style="89" bestFit="1" customWidth="1"/>
    <col min="11535" max="11535" width="26.28515625" style="89" bestFit="1" customWidth="1"/>
    <col min="11536" max="11538" width="20.42578125" style="89" customWidth="1"/>
    <col min="11539" max="11539" width="13.5703125" style="89" bestFit="1" customWidth="1"/>
    <col min="11540" max="11540" width="11.140625" style="89" customWidth="1"/>
    <col min="11541" max="11783" width="9.140625" style="89"/>
    <col min="11784" max="11784" width="9.42578125" style="89" customWidth="1"/>
    <col min="11785" max="11785" width="9.140625" style="89"/>
    <col min="11786" max="11786" width="9.42578125" style="89" bestFit="1" customWidth="1"/>
    <col min="11787" max="11787" width="11.5703125" style="89" customWidth="1"/>
    <col min="11788" max="11788" width="12.7109375" style="89" customWidth="1"/>
    <col min="11789" max="11789" width="20.5703125" style="89" bestFit="1" customWidth="1"/>
    <col min="11790" max="11790" width="20.42578125" style="89" bestFit="1" customWidth="1"/>
    <col min="11791" max="11791" width="26.28515625" style="89" bestFit="1" customWidth="1"/>
    <col min="11792" max="11794" width="20.42578125" style="89" customWidth="1"/>
    <col min="11795" max="11795" width="13.5703125" style="89" bestFit="1" customWidth="1"/>
    <col min="11796" max="11796" width="11.140625" style="89" customWidth="1"/>
    <col min="11797" max="12039" width="9.140625" style="89"/>
    <col min="12040" max="12040" width="9.42578125" style="89" customWidth="1"/>
    <col min="12041" max="12041" width="9.140625" style="89"/>
    <col min="12042" max="12042" width="9.42578125" style="89" bestFit="1" customWidth="1"/>
    <col min="12043" max="12043" width="11.5703125" style="89" customWidth="1"/>
    <col min="12044" max="12044" width="12.7109375" style="89" customWidth="1"/>
    <col min="12045" max="12045" width="20.5703125" style="89" bestFit="1" customWidth="1"/>
    <col min="12046" max="12046" width="20.42578125" style="89" bestFit="1" customWidth="1"/>
    <col min="12047" max="12047" width="26.28515625" style="89" bestFit="1" customWidth="1"/>
    <col min="12048" max="12050" width="20.42578125" style="89" customWidth="1"/>
    <col min="12051" max="12051" width="13.5703125" style="89" bestFit="1" customWidth="1"/>
    <col min="12052" max="12052" width="11.140625" style="89" customWidth="1"/>
    <col min="12053" max="12295" width="9.140625" style="89"/>
    <col min="12296" max="12296" width="9.42578125" style="89" customWidth="1"/>
    <col min="12297" max="12297" width="9.140625" style="89"/>
    <col min="12298" max="12298" width="9.42578125" style="89" bestFit="1" customWidth="1"/>
    <col min="12299" max="12299" width="11.5703125" style="89" customWidth="1"/>
    <col min="12300" max="12300" width="12.7109375" style="89" customWidth="1"/>
    <col min="12301" max="12301" width="20.5703125" style="89" bestFit="1" customWidth="1"/>
    <col min="12302" max="12302" width="20.42578125" style="89" bestFit="1" customWidth="1"/>
    <col min="12303" max="12303" width="26.28515625" style="89" bestFit="1" customWidth="1"/>
    <col min="12304" max="12306" width="20.42578125" style="89" customWidth="1"/>
    <col min="12307" max="12307" width="13.5703125" style="89" bestFit="1" customWidth="1"/>
    <col min="12308" max="12308" width="11.140625" style="89" customWidth="1"/>
    <col min="12309" max="12551" width="9.140625" style="89"/>
    <col min="12552" max="12552" width="9.42578125" style="89" customWidth="1"/>
    <col min="12553" max="12553" width="9.140625" style="89"/>
    <col min="12554" max="12554" width="9.42578125" style="89" bestFit="1" customWidth="1"/>
    <col min="12555" max="12555" width="11.5703125" style="89" customWidth="1"/>
    <col min="12556" max="12556" width="12.7109375" style="89" customWidth="1"/>
    <col min="12557" max="12557" width="20.5703125" style="89" bestFit="1" customWidth="1"/>
    <col min="12558" max="12558" width="20.42578125" style="89" bestFit="1" customWidth="1"/>
    <col min="12559" max="12559" width="26.28515625" style="89" bestFit="1" customWidth="1"/>
    <col min="12560" max="12562" width="20.42578125" style="89" customWidth="1"/>
    <col min="12563" max="12563" width="13.5703125" style="89" bestFit="1" customWidth="1"/>
    <col min="12564" max="12564" width="11.140625" style="89" customWidth="1"/>
    <col min="12565" max="12807" width="9.140625" style="89"/>
    <col min="12808" max="12808" width="9.42578125" style="89" customWidth="1"/>
    <col min="12809" max="12809" width="9.140625" style="89"/>
    <col min="12810" max="12810" width="9.42578125" style="89" bestFit="1" customWidth="1"/>
    <col min="12811" max="12811" width="11.5703125" style="89" customWidth="1"/>
    <col min="12812" max="12812" width="12.7109375" style="89" customWidth="1"/>
    <col min="12813" max="12813" width="20.5703125" style="89" bestFit="1" customWidth="1"/>
    <col min="12814" max="12814" width="20.42578125" style="89" bestFit="1" customWidth="1"/>
    <col min="12815" max="12815" width="26.28515625" style="89" bestFit="1" customWidth="1"/>
    <col min="12816" max="12818" width="20.42578125" style="89" customWidth="1"/>
    <col min="12819" max="12819" width="13.5703125" style="89" bestFit="1" customWidth="1"/>
    <col min="12820" max="12820" width="11.140625" style="89" customWidth="1"/>
    <col min="12821" max="13063" width="9.140625" style="89"/>
    <col min="13064" max="13064" width="9.42578125" style="89" customWidth="1"/>
    <col min="13065" max="13065" width="9.140625" style="89"/>
    <col min="13066" max="13066" width="9.42578125" style="89" bestFit="1" customWidth="1"/>
    <col min="13067" max="13067" width="11.5703125" style="89" customWidth="1"/>
    <col min="13068" max="13068" width="12.7109375" style="89" customWidth="1"/>
    <col min="13069" max="13069" width="20.5703125" style="89" bestFit="1" customWidth="1"/>
    <col min="13070" max="13070" width="20.42578125" style="89" bestFit="1" customWidth="1"/>
    <col min="13071" max="13071" width="26.28515625" style="89" bestFit="1" customWidth="1"/>
    <col min="13072" max="13074" width="20.42578125" style="89" customWidth="1"/>
    <col min="13075" max="13075" width="13.5703125" style="89" bestFit="1" customWidth="1"/>
    <col min="13076" max="13076" width="11.140625" style="89" customWidth="1"/>
    <col min="13077" max="13319" width="9.140625" style="89"/>
    <col min="13320" max="13320" width="9.42578125" style="89" customWidth="1"/>
    <col min="13321" max="13321" width="9.140625" style="89"/>
    <col min="13322" max="13322" width="9.42578125" style="89" bestFit="1" customWidth="1"/>
    <col min="13323" max="13323" width="11.5703125" style="89" customWidth="1"/>
    <col min="13324" max="13324" width="12.7109375" style="89" customWidth="1"/>
    <col min="13325" max="13325" width="20.5703125" style="89" bestFit="1" customWidth="1"/>
    <col min="13326" max="13326" width="20.42578125" style="89" bestFit="1" customWidth="1"/>
    <col min="13327" max="13327" width="26.28515625" style="89" bestFit="1" customWidth="1"/>
    <col min="13328" max="13330" width="20.42578125" style="89" customWidth="1"/>
    <col min="13331" max="13331" width="13.5703125" style="89" bestFit="1" customWidth="1"/>
    <col min="13332" max="13332" width="11.140625" style="89" customWidth="1"/>
    <col min="13333" max="13575" width="9.140625" style="89"/>
    <col min="13576" max="13576" width="9.42578125" style="89" customWidth="1"/>
    <col min="13577" max="13577" width="9.140625" style="89"/>
    <col min="13578" max="13578" width="9.42578125" style="89" bestFit="1" customWidth="1"/>
    <col min="13579" max="13579" width="11.5703125" style="89" customWidth="1"/>
    <col min="13580" max="13580" width="12.7109375" style="89" customWidth="1"/>
    <col min="13581" max="13581" width="20.5703125" style="89" bestFit="1" customWidth="1"/>
    <col min="13582" max="13582" width="20.42578125" style="89" bestFit="1" customWidth="1"/>
    <col min="13583" max="13583" width="26.28515625" style="89" bestFit="1" customWidth="1"/>
    <col min="13584" max="13586" width="20.42578125" style="89" customWidth="1"/>
    <col min="13587" max="13587" width="13.5703125" style="89" bestFit="1" customWidth="1"/>
    <col min="13588" max="13588" width="11.140625" style="89" customWidth="1"/>
    <col min="13589" max="13831" width="9.140625" style="89"/>
    <col min="13832" max="13832" width="9.42578125" style="89" customWidth="1"/>
    <col min="13833" max="13833" width="9.140625" style="89"/>
    <col min="13834" max="13834" width="9.42578125" style="89" bestFit="1" customWidth="1"/>
    <col min="13835" max="13835" width="11.5703125" style="89" customWidth="1"/>
    <col min="13836" max="13836" width="12.7109375" style="89" customWidth="1"/>
    <col min="13837" max="13837" width="20.5703125" style="89" bestFit="1" customWidth="1"/>
    <col min="13838" max="13838" width="20.42578125" style="89" bestFit="1" customWidth="1"/>
    <col min="13839" max="13839" width="26.28515625" style="89" bestFit="1" customWidth="1"/>
    <col min="13840" max="13842" width="20.42578125" style="89" customWidth="1"/>
    <col min="13843" max="13843" width="13.5703125" style="89" bestFit="1" customWidth="1"/>
    <col min="13844" max="13844" width="11.140625" style="89" customWidth="1"/>
    <col min="13845" max="14087" width="9.140625" style="89"/>
    <col min="14088" max="14088" width="9.42578125" style="89" customWidth="1"/>
    <col min="14089" max="14089" width="9.140625" style="89"/>
    <col min="14090" max="14090" width="9.42578125" style="89" bestFit="1" customWidth="1"/>
    <col min="14091" max="14091" width="11.5703125" style="89" customWidth="1"/>
    <col min="14092" max="14092" width="12.7109375" style="89" customWidth="1"/>
    <col min="14093" max="14093" width="20.5703125" style="89" bestFit="1" customWidth="1"/>
    <col min="14094" max="14094" width="20.42578125" style="89" bestFit="1" customWidth="1"/>
    <col min="14095" max="14095" width="26.28515625" style="89" bestFit="1" customWidth="1"/>
    <col min="14096" max="14098" width="20.42578125" style="89" customWidth="1"/>
    <col min="14099" max="14099" width="13.5703125" style="89" bestFit="1" customWidth="1"/>
    <col min="14100" max="14100" width="11.140625" style="89" customWidth="1"/>
    <col min="14101" max="14343" width="9.140625" style="89"/>
    <col min="14344" max="14344" width="9.42578125" style="89" customWidth="1"/>
    <col min="14345" max="14345" width="9.140625" style="89"/>
    <col min="14346" max="14346" width="9.42578125" style="89" bestFit="1" customWidth="1"/>
    <col min="14347" max="14347" width="11.5703125" style="89" customWidth="1"/>
    <col min="14348" max="14348" width="12.7109375" style="89" customWidth="1"/>
    <col min="14349" max="14349" width="20.5703125" style="89" bestFit="1" customWidth="1"/>
    <col min="14350" max="14350" width="20.42578125" style="89" bestFit="1" customWidth="1"/>
    <col min="14351" max="14351" width="26.28515625" style="89" bestFit="1" customWidth="1"/>
    <col min="14352" max="14354" width="20.42578125" style="89" customWidth="1"/>
    <col min="14355" max="14355" width="13.5703125" style="89" bestFit="1" customWidth="1"/>
    <col min="14356" max="14356" width="11.140625" style="89" customWidth="1"/>
    <col min="14357" max="14599" width="9.140625" style="89"/>
    <col min="14600" max="14600" width="9.42578125" style="89" customWidth="1"/>
    <col min="14601" max="14601" width="9.140625" style="89"/>
    <col min="14602" max="14602" width="9.42578125" style="89" bestFit="1" customWidth="1"/>
    <col min="14603" max="14603" width="11.5703125" style="89" customWidth="1"/>
    <col min="14604" max="14604" width="12.7109375" style="89" customWidth="1"/>
    <col min="14605" max="14605" width="20.5703125" style="89" bestFit="1" customWidth="1"/>
    <col min="14606" max="14606" width="20.42578125" style="89" bestFit="1" customWidth="1"/>
    <col min="14607" max="14607" width="26.28515625" style="89" bestFit="1" customWidth="1"/>
    <col min="14608" max="14610" width="20.42578125" style="89" customWidth="1"/>
    <col min="14611" max="14611" width="13.5703125" style="89" bestFit="1" customWidth="1"/>
    <col min="14612" max="14612" width="11.140625" style="89" customWidth="1"/>
    <col min="14613" max="14855" width="9.140625" style="89"/>
    <col min="14856" max="14856" width="9.42578125" style="89" customWidth="1"/>
    <col min="14857" max="14857" width="9.140625" style="89"/>
    <col min="14858" max="14858" width="9.42578125" style="89" bestFit="1" customWidth="1"/>
    <col min="14859" max="14859" width="11.5703125" style="89" customWidth="1"/>
    <col min="14860" max="14860" width="12.7109375" style="89" customWidth="1"/>
    <col min="14861" max="14861" width="20.5703125" style="89" bestFit="1" customWidth="1"/>
    <col min="14862" max="14862" width="20.42578125" style="89" bestFit="1" customWidth="1"/>
    <col min="14863" max="14863" width="26.28515625" style="89" bestFit="1" customWidth="1"/>
    <col min="14864" max="14866" width="20.42578125" style="89" customWidth="1"/>
    <col min="14867" max="14867" width="13.5703125" style="89" bestFit="1" customWidth="1"/>
    <col min="14868" max="14868" width="11.140625" style="89" customWidth="1"/>
    <col min="14869" max="15111" width="9.140625" style="89"/>
    <col min="15112" max="15112" width="9.42578125" style="89" customWidth="1"/>
    <col min="15113" max="15113" width="9.140625" style="89"/>
    <col min="15114" max="15114" width="9.42578125" style="89" bestFit="1" customWidth="1"/>
    <col min="15115" max="15115" width="11.5703125" style="89" customWidth="1"/>
    <col min="15116" max="15116" width="12.7109375" style="89" customWidth="1"/>
    <col min="15117" max="15117" width="20.5703125" style="89" bestFit="1" customWidth="1"/>
    <col min="15118" max="15118" width="20.42578125" style="89" bestFit="1" customWidth="1"/>
    <col min="15119" max="15119" width="26.28515625" style="89" bestFit="1" customWidth="1"/>
    <col min="15120" max="15122" width="20.42578125" style="89" customWidth="1"/>
    <col min="15123" max="15123" width="13.5703125" style="89" bestFit="1" customWidth="1"/>
    <col min="15124" max="15124" width="11.140625" style="89" customWidth="1"/>
    <col min="15125" max="15367" width="9.140625" style="89"/>
    <col min="15368" max="15368" width="9.42578125" style="89" customWidth="1"/>
    <col min="15369" max="15369" width="9.140625" style="89"/>
    <col min="15370" max="15370" width="9.42578125" style="89" bestFit="1" customWidth="1"/>
    <col min="15371" max="15371" width="11.5703125" style="89" customWidth="1"/>
    <col min="15372" max="15372" width="12.7109375" style="89" customWidth="1"/>
    <col min="15373" max="15373" width="20.5703125" style="89" bestFit="1" customWidth="1"/>
    <col min="15374" max="15374" width="20.42578125" style="89" bestFit="1" customWidth="1"/>
    <col min="15375" max="15375" width="26.28515625" style="89" bestFit="1" customWidth="1"/>
    <col min="15376" max="15378" width="20.42578125" style="89" customWidth="1"/>
    <col min="15379" max="15379" width="13.5703125" style="89" bestFit="1" customWidth="1"/>
    <col min="15380" max="15380" width="11.140625" style="89" customWidth="1"/>
    <col min="15381" max="15623" width="9.140625" style="89"/>
    <col min="15624" max="15624" width="9.42578125" style="89" customWidth="1"/>
    <col min="15625" max="15625" width="9.140625" style="89"/>
    <col min="15626" max="15626" width="9.42578125" style="89" bestFit="1" customWidth="1"/>
    <col min="15627" max="15627" width="11.5703125" style="89" customWidth="1"/>
    <col min="15628" max="15628" width="12.7109375" style="89" customWidth="1"/>
    <col min="15629" max="15629" width="20.5703125" style="89" bestFit="1" customWidth="1"/>
    <col min="15630" max="15630" width="20.42578125" style="89" bestFit="1" customWidth="1"/>
    <col min="15631" max="15631" width="26.28515625" style="89" bestFit="1" customWidth="1"/>
    <col min="15632" max="15634" width="20.42578125" style="89" customWidth="1"/>
    <col min="15635" max="15635" width="13.5703125" style="89" bestFit="1" customWidth="1"/>
    <col min="15636" max="15636" width="11.140625" style="89" customWidth="1"/>
    <col min="15637" max="15879" width="9.140625" style="89"/>
    <col min="15880" max="15880" width="9.42578125" style="89" customWidth="1"/>
    <col min="15881" max="15881" width="9.140625" style="89"/>
    <col min="15882" max="15882" width="9.42578125" style="89" bestFit="1" customWidth="1"/>
    <col min="15883" max="15883" width="11.5703125" style="89" customWidth="1"/>
    <col min="15884" max="15884" width="12.7109375" style="89" customWidth="1"/>
    <col min="15885" max="15885" width="20.5703125" style="89" bestFit="1" customWidth="1"/>
    <col min="15886" max="15886" width="20.42578125" style="89" bestFit="1" customWidth="1"/>
    <col min="15887" max="15887" width="26.28515625" style="89" bestFit="1" customWidth="1"/>
    <col min="15888" max="15890" width="20.42578125" style="89" customWidth="1"/>
    <col min="15891" max="15891" width="13.5703125" style="89" bestFit="1" customWidth="1"/>
    <col min="15892" max="15892" width="11.140625" style="89" customWidth="1"/>
    <col min="15893" max="16135" width="9.140625" style="89"/>
    <col min="16136" max="16136" width="9.42578125" style="89" customWidth="1"/>
    <col min="16137" max="16137" width="9.140625" style="89"/>
    <col min="16138" max="16138" width="9.42578125" style="89" bestFit="1" customWidth="1"/>
    <col min="16139" max="16139" width="11.5703125" style="89" customWidth="1"/>
    <col min="16140" max="16140" width="12.7109375" style="89" customWidth="1"/>
    <col min="16141" max="16141" width="20.5703125" style="89" bestFit="1" customWidth="1"/>
    <col min="16142" max="16142" width="20.42578125" style="89" bestFit="1" customWidth="1"/>
    <col min="16143" max="16143" width="26.28515625" style="89" bestFit="1" customWidth="1"/>
    <col min="16144" max="16146" width="20.42578125" style="89" customWidth="1"/>
    <col min="16147" max="16147" width="13.5703125" style="89" bestFit="1" customWidth="1"/>
    <col min="16148" max="16148" width="11.140625" style="89" customWidth="1"/>
    <col min="16149" max="16384" width="9.140625" style="89"/>
  </cols>
  <sheetData>
    <row r="1" spans="1:21" ht="15">
      <c r="A1" s="94" t="s">
        <v>90</v>
      </c>
      <c r="B1" s="94" t="s">
        <v>88</v>
      </c>
      <c r="C1" s="94" t="s">
        <v>12</v>
      </c>
      <c r="D1" s="94" t="s">
        <v>91</v>
      </c>
      <c r="E1" s="94" t="s">
        <v>178</v>
      </c>
      <c r="F1" s="94" t="s">
        <v>179</v>
      </c>
      <c r="G1" s="109" t="s">
        <v>120</v>
      </c>
      <c r="H1" s="109" t="s">
        <v>171</v>
      </c>
      <c r="I1" s="94" t="s">
        <v>121</v>
      </c>
      <c r="J1" s="94" t="s">
        <v>122</v>
      </c>
      <c r="K1" s="94" t="s">
        <v>123</v>
      </c>
      <c r="L1" s="94" t="s">
        <v>124</v>
      </c>
      <c r="M1" s="109" t="s">
        <v>125</v>
      </c>
      <c r="N1" s="109" t="s">
        <v>126</v>
      </c>
      <c r="O1" s="109" t="s">
        <v>127</v>
      </c>
      <c r="P1" s="94" t="s">
        <v>94</v>
      </c>
      <c r="Q1" s="94" t="s">
        <v>169</v>
      </c>
      <c r="R1" s="94" t="s">
        <v>170</v>
      </c>
      <c r="S1" s="94" t="s">
        <v>187</v>
      </c>
      <c r="T1" s="94" t="s">
        <v>104</v>
      </c>
      <c r="U1" s="109" t="s">
        <v>128</v>
      </c>
    </row>
    <row r="2" spans="1:21">
      <c r="A2" s="89">
        <v>1</v>
      </c>
      <c r="B2" s="110">
        <f>SUMIF(BaseData!$B$3:$B$1489,"="&amp;$A2,BaseData!E$3:E$1489)/COUNTIF(BaseData!$B$3:$B$1489,"="&amp;$A2)</f>
        <v>3.2999999999999989</v>
      </c>
      <c r="C2" s="110">
        <f>SUMIF(BaseData!$B$3:$B$1489,"="&amp;$A2,BaseData!C$3:C$1489)/COUNTIF(BaseData!$B$3:$B$1489,"="&amp;$A2)</f>
        <v>0.3600000000000001</v>
      </c>
      <c r="D2" s="110">
        <f>SUMIF(BaseData!$B$3:$B$1489,"="&amp;$A2,BaseData!D$3:D$1489)/COUNTIF(BaseData!$B$3:$B$1489,"="&amp;$A2)</f>
        <v>0.33999999999999991</v>
      </c>
      <c r="E2" s="113">
        <f>C2*100</f>
        <v>36.000000000000007</v>
      </c>
      <c r="F2" s="113">
        <f>D2*100</f>
        <v>33.999999999999993</v>
      </c>
      <c r="G2" s="111">
        <f>AVERAGE(C2:D2)</f>
        <v>0.35</v>
      </c>
      <c r="H2" s="178">
        <f>C2/B2</f>
        <v>0.10909090909090915</v>
      </c>
      <c r="I2" s="110">
        <f>SUMIF(BaseData!$B$3:$B$1489,"="&amp;$A2,BaseData!F$3:F$1489)/COUNTIF(BaseData!$B3:$B1489,"="&amp;$A2)</f>
        <v>0.31749720755341837</v>
      </c>
      <c r="J2" s="110">
        <f>SUMIF(BaseData!$B$3:$B$1489,"="&amp;$A2,BaseData!X$3:X$1489)</f>
        <v>0.1909468</v>
      </c>
      <c r="K2" s="110">
        <f>SUMIF(BaseData!$B$3:$B$1489,"="&amp;$A2,BaseData!AK$3:AK$1489)</f>
        <v>0.15668000000000004</v>
      </c>
      <c r="L2" s="110">
        <f>SUMIF(BaseData!$B$3:$B$1489,"="&amp;$A2,BaseData!AG$3:AG$1489)</f>
        <v>2.7312500000000002E-3</v>
      </c>
      <c r="M2" s="112">
        <f>J2/I2</f>
        <v>0.60141253358227886</v>
      </c>
      <c r="N2" s="112">
        <f>K2/I2</f>
        <v>0.4934846552111451</v>
      </c>
      <c r="O2" s="112">
        <f>L2/I2</f>
        <v>8.6024378640888431E-3</v>
      </c>
      <c r="P2" s="113">
        <f>SUMIF(BaseData!$B$3:$B$1489,"="&amp;$A2,BaseData!H$3:H$1489)/COUNTIF(BaseData!$B$3:$B$1489,"="&amp;$A2)</f>
        <v>37.333333333333343</v>
      </c>
      <c r="Q2" s="113">
        <f>P2/I2</f>
        <v>117.58633602171784</v>
      </c>
      <c r="R2" s="113">
        <f>P2/K2</f>
        <v>238.27759339630668</v>
      </c>
      <c r="S2" s="113">
        <f>SUMIF(BaseData!$B$3:$B$1489,"="&amp;$A2,BaseData!I$3:I$1489)</f>
        <v>22.081687500000001</v>
      </c>
      <c r="T2" s="113">
        <f>SUMIF(BaseData!$B$3:$B$1489,"="&amp;$A2,BaseData!AL$3:AL$1489)</f>
        <v>136.55761874999999</v>
      </c>
      <c r="U2" s="114">
        <f t="shared" ref="U2:U33" si="0">((T2-P2-S2)/I2)-((harvestCost_saw+cartageCost_saw)*I2)</f>
        <v>213.12621178151704</v>
      </c>
    </row>
    <row r="3" spans="1:21">
      <c r="A3" s="89">
        <v>2</v>
      </c>
      <c r="B3" s="110">
        <f>SUMIF(BaseData!$B$3:$B$1489,"="&amp;$A3,BaseData!E$3:E$1489)/COUNTIF(BaseData!$B$3:$B$1489,"="&amp;$A3)</f>
        <v>2.6700000000000008</v>
      </c>
      <c r="C3" s="110">
        <f>SUMIF(BaseData!$B$3:$B$1489,"="&amp;$A3,BaseData!C$3:C$1489)/COUNTIF(BaseData!$B$3:$B$1489,"="&amp;$A3)</f>
        <v>0.33999999999999991</v>
      </c>
      <c r="D3" s="110">
        <f>SUMIF(BaseData!$B$3:$B$1489,"="&amp;$A3,BaseData!D$3:D$1489)/COUNTIF(BaseData!$B$3:$B$1489,"="&amp;$A3)</f>
        <v>0.33</v>
      </c>
      <c r="E3" s="113">
        <f t="shared" ref="E3:E66" si="1">C3*100</f>
        <v>33.999999999999993</v>
      </c>
      <c r="F3" s="113">
        <f t="shared" ref="F3:F66" si="2">D3*100</f>
        <v>33</v>
      </c>
      <c r="G3" s="111">
        <f t="shared" ref="G3:G66" si="3">AVERAGE(C3:D3)</f>
        <v>0.33499999999999996</v>
      </c>
      <c r="H3" s="178">
        <f t="shared" ref="H3:H66" si="4">C3/B3</f>
        <v>0.12734082397003738</v>
      </c>
      <c r="I3" s="110">
        <f>SUMIF(BaseData!$B$3:$B$1489,"="&amp;$A3,BaseData!F$3:F$1489)/COUNTIF(BaseData!$B4:$B1490,"="&amp;$A3)</f>
        <v>0.235337294729034</v>
      </c>
      <c r="J3" s="110">
        <f>SUMIF(BaseData!$B$3:$B$1489,"="&amp;$A3,BaseData!X$3:X$1489)</f>
        <v>0.14512823999999996</v>
      </c>
      <c r="K3" s="110">
        <f>SUMIF(BaseData!$B$3:$B$1489,"="&amp;$A3,BaseData!AK$3:AK$1489)</f>
        <v>0.11989200000000001</v>
      </c>
      <c r="L3" s="110">
        <f>SUMIF(BaseData!$B$3:$B$1489,"="&amp;$A3,BaseData!AG$3:AG$1489)</f>
        <v>5.2250000000000013E-3</v>
      </c>
      <c r="M3" s="112">
        <f t="shared" ref="M3:M66" si="5">J3/I3</f>
        <v>0.6166818572768068</v>
      </c>
      <c r="N3" s="112">
        <f t="shared" ref="N3:N66" si="6">K3/I3</f>
        <v>0.5094475150572414</v>
      </c>
      <c r="O3" s="112">
        <f t="shared" ref="O3:O66" si="7">L3/I3</f>
        <v>2.2202175843042796E-2</v>
      </c>
      <c r="P3" s="113">
        <f>SUMIF(BaseData!$B$3:$B$1489,"="&amp;$A3,BaseData!H$3:H$1489)/COUNTIF(BaseData!$B$3:$B$1489,"="&amp;$A3)</f>
        <v>36</v>
      </c>
      <c r="Q3" s="113">
        <f t="shared" ref="Q3:Q66" si="8">P3/I3</f>
        <v>152.97192925350055</v>
      </c>
      <c r="R3" s="113">
        <f t="shared" ref="R3:R66" si="9">P3/K3</f>
        <v>300.27024321889695</v>
      </c>
      <c r="S3" s="113">
        <f>SUMIF(BaseData!$B$3:$B$1489,"="&amp;$A3,BaseData!I$3:I$1489)</f>
        <v>17.128799999999998</v>
      </c>
      <c r="T3" s="113">
        <f>SUMIF(BaseData!$B$3:$B$1489,"="&amp;$A3,BaseData!AL$3:AL$1489)</f>
        <v>103.87925999999999</v>
      </c>
      <c r="U3" s="114">
        <f t="shared" si="0"/>
        <v>193.52817698165435</v>
      </c>
    </row>
    <row r="4" spans="1:21">
      <c r="A4" s="89">
        <v>3</v>
      </c>
      <c r="B4" s="110">
        <f>SUMIF(BaseData!$B$3:$B$1489,"="&amp;$A4,BaseData!E$3:E$1489)/COUNTIF(BaseData!$B$3:$B$1489,"="&amp;$A4)</f>
        <v>3.2800000000000002</v>
      </c>
      <c r="C4" s="110">
        <f>SUMIF(BaseData!$B$3:$B$1489,"="&amp;$A4,BaseData!C$3:C$1489)/COUNTIF(BaseData!$B$3:$B$1489,"="&amp;$A4)</f>
        <v>0.3600000000000001</v>
      </c>
      <c r="D4" s="110">
        <f>SUMIF(BaseData!$B$3:$B$1489,"="&amp;$A4,BaseData!D$3:D$1489)/COUNTIF(BaseData!$B$3:$B$1489,"="&amp;$A4)</f>
        <v>0.375</v>
      </c>
      <c r="E4" s="113">
        <f t="shared" si="1"/>
        <v>36.000000000000007</v>
      </c>
      <c r="F4" s="113">
        <f t="shared" si="2"/>
        <v>37.5</v>
      </c>
      <c r="G4" s="111">
        <f t="shared" si="3"/>
        <v>0.36750000000000005</v>
      </c>
      <c r="H4" s="178">
        <f t="shared" si="4"/>
        <v>0.10975609756097564</v>
      </c>
      <c r="I4" s="110">
        <f>SUMIF(BaseData!$B$3:$B$1489,"="&amp;$A4,BaseData!F$3:F$1489)/COUNTIF(BaseData!$B5:$B1491,"="&amp;$A4)</f>
        <v>0.34791921271353676</v>
      </c>
      <c r="J4" s="110">
        <f>SUMIF(BaseData!$B$3:$B$1489,"="&amp;$A4,BaseData!X$3:X$1489)</f>
        <v>0.22412896000000004</v>
      </c>
      <c r="K4" s="110">
        <f>SUMIF(BaseData!$B$3:$B$1489,"="&amp;$A4,BaseData!AK$3:AK$1489)</f>
        <v>0.18507400000000004</v>
      </c>
      <c r="L4" s="110">
        <f>SUMIF(BaseData!$B$3:$B$1489,"="&amp;$A4,BaseData!AG$3:AG$1489)</f>
        <v>4.6500000000000005E-3</v>
      </c>
      <c r="M4" s="112">
        <f t="shared" si="5"/>
        <v>0.6441982845728591</v>
      </c>
      <c r="N4" s="112">
        <f t="shared" si="6"/>
        <v>0.5319453287921263</v>
      </c>
      <c r="O4" s="112">
        <f t="shared" si="7"/>
        <v>1.3365171655031972E-2</v>
      </c>
      <c r="P4" s="113">
        <f>SUMIF(BaseData!$B$3:$B$1489,"="&amp;$A4,BaseData!H$3:H$1489)/COUNTIF(BaseData!$B$3:$B$1489,"="&amp;$A4)</f>
        <v>37.333333333333343</v>
      </c>
      <c r="Q4" s="113">
        <f t="shared" si="8"/>
        <v>107.30460396871548</v>
      </c>
      <c r="R4" s="113">
        <f t="shared" si="9"/>
        <v>201.72111335645923</v>
      </c>
      <c r="S4" s="113">
        <f>SUMIF(BaseData!$B$3:$B$1489,"="&amp;$A4,BaseData!I$3:I$1489)</f>
        <v>26.576100000000004</v>
      </c>
      <c r="T4" s="113">
        <f>SUMIF(BaseData!$B$3:$B$1489,"="&amp;$A4,BaseData!AL$3:AL$1489)</f>
        <v>162.57806999999994</v>
      </c>
      <c r="U4" s="114">
        <f t="shared" si="0"/>
        <v>250.89199529911693</v>
      </c>
    </row>
    <row r="5" spans="1:21">
      <c r="A5" s="89">
        <v>4</v>
      </c>
      <c r="B5" s="110">
        <f>SUMIF(BaseData!$B$3:$B$1489,"="&amp;$A5,BaseData!E$3:E$1489)/COUNTIF(BaseData!$B$3:$B$1489,"="&amp;$A5)</f>
        <v>3.2299999999999986</v>
      </c>
      <c r="C5" s="110">
        <f>SUMIF(BaseData!$B$3:$B$1489,"="&amp;$A5,BaseData!C$3:C$1489)/COUNTIF(BaseData!$B$3:$B$1489,"="&amp;$A5)</f>
        <v>0.34999999999999987</v>
      </c>
      <c r="D5" s="110">
        <f>SUMIF(BaseData!$B$3:$B$1489,"="&amp;$A5,BaseData!D$3:D$1489)/COUNTIF(BaseData!$B$3:$B$1489,"="&amp;$A5)</f>
        <v>0.3600000000000001</v>
      </c>
      <c r="E5" s="113">
        <f t="shared" si="1"/>
        <v>34.999999999999986</v>
      </c>
      <c r="F5" s="113">
        <f t="shared" si="2"/>
        <v>36.000000000000007</v>
      </c>
      <c r="G5" s="111">
        <f t="shared" si="3"/>
        <v>0.35499999999999998</v>
      </c>
      <c r="H5" s="178">
        <f t="shared" si="4"/>
        <v>0.10835913312693499</v>
      </c>
      <c r="I5" s="110">
        <f>SUMIF(BaseData!$B$3:$B$1489,"="&amp;$A5,BaseData!F$3:F$1489)/COUNTIF(BaseData!$B6:$B1492,"="&amp;$A5)</f>
        <v>0.31970476544118775</v>
      </c>
      <c r="J5" s="110">
        <f>SUMIF(BaseData!$B$3:$B$1489,"="&amp;$A5,BaseData!X$3:X$1489)</f>
        <v>0.1866892</v>
      </c>
      <c r="K5" s="110">
        <f>SUMIF(BaseData!$B$3:$B$1489,"="&amp;$A5,BaseData!AK$3:AK$1489)</f>
        <v>0.1540435</v>
      </c>
      <c r="L5" s="110">
        <f>SUMIF(BaseData!$B$3:$B$1489,"="&amp;$A5,BaseData!AG$3:AG$1489)</f>
        <v>1.8375000000000002E-2</v>
      </c>
      <c r="M5" s="112">
        <f t="shared" si="5"/>
        <v>0.5839425000198909</v>
      </c>
      <c r="N5" s="112">
        <f t="shared" si="6"/>
        <v>0.48183047815199842</v>
      </c>
      <c r="O5" s="112">
        <f t="shared" si="7"/>
        <v>5.7474901803990251E-2</v>
      </c>
      <c r="P5" s="113">
        <f>SUMIF(BaseData!$B$3:$B$1489,"="&amp;$A5,BaseData!H$3:H$1489)/COUNTIF(BaseData!$B$3:$B$1489,"="&amp;$A5)</f>
        <v>36</v>
      </c>
      <c r="Q5" s="113">
        <f t="shared" si="8"/>
        <v>112.60388924863395</v>
      </c>
      <c r="R5" s="113">
        <f t="shared" si="9"/>
        <v>233.70022104145906</v>
      </c>
      <c r="S5" s="113">
        <f>SUMIF(BaseData!$B$3:$B$1489,"="&amp;$A5,BaseData!I$3:I$1489)</f>
        <v>20.350275000000003</v>
      </c>
      <c r="T5" s="113">
        <f>SUMIF(BaseData!$B$3:$B$1489,"="&amp;$A5,BaseData!AL$3:AL$1489)</f>
        <v>126.04146749999998</v>
      </c>
      <c r="U5" s="114">
        <f t="shared" si="0"/>
        <v>187.93384432284017</v>
      </c>
    </row>
    <row r="6" spans="1:21">
      <c r="A6" s="89">
        <v>5</v>
      </c>
      <c r="B6" s="110">
        <f>SUMIF(BaseData!$B$3:$B$1489,"="&amp;$A6,BaseData!E$3:E$1489)/COUNTIF(BaseData!$B$3:$B$1489,"="&amp;$A6)</f>
        <v>2.850000000000001</v>
      </c>
      <c r="C6" s="110">
        <f>SUMIF(BaseData!$B$3:$B$1489,"="&amp;$A6,BaseData!C$3:C$1489)/COUNTIF(BaseData!$B$3:$B$1489,"="&amp;$A6)</f>
        <v>0.32000000000000006</v>
      </c>
      <c r="D6" s="110">
        <f>SUMIF(BaseData!$B$3:$B$1489,"="&amp;$A6,BaseData!D$3:D$1489)/COUNTIF(BaseData!$B$3:$B$1489,"="&amp;$A6)</f>
        <v>0.33999999999999991</v>
      </c>
      <c r="E6" s="113">
        <f t="shared" si="1"/>
        <v>32.000000000000007</v>
      </c>
      <c r="F6" s="113">
        <f t="shared" si="2"/>
        <v>33.999999999999993</v>
      </c>
      <c r="G6" s="111">
        <f t="shared" si="3"/>
        <v>0.32999999999999996</v>
      </c>
      <c r="H6" s="178">
        <f t="shared" si="4"/>
        <v>0.11228070175438595</v>
      </c>
      <c r="I6" s="110">
        <f>SUMIF(BaseData!$B$3:$B$1489,"="&amp;$A6,BaseData!F$3:F$1489)/COUNTIF(BaseData!$B7:$B1493,"="&amp;$A6)</f>
        <v>0.24376010098284911</v>
      </c>
      <c r="J6" s="110">
        <f>SUMIF(BaseData!$B$3:$B$1489,"="&amp;$A6,BaseData!X$3:X$1489)</f>
        <v>0.14362036000000006</v>
      </c>
      <c r="K6" s="110">
        <f>SUMIF(BaseData!$B$3:$B$1489,"="&amp;$A6,BaseData!AK$3:AK$1489)</f>
        <v>0.11925875000000005</v>
      </c>
      <c r="L6" s="110">
        <f>SUMIF(BaseData!$B$3:$B$1489,"="&amp;$A6,BaseData!AG$3:AG$1489)</f>
        <v>6.6E-3</v>
      </c>
      <c r="M6" s="112">
        <f t="shared" si="5"/>
        <v>0.58918731745235509</v>
      </c>
      <c r="N6" s="112">
        <f t="shared" si="6"/>
        <v>0.48924639233059336</v>
      </c>
      <c r="O6" s="112">
        <f t="shared" si="7"/>
        <v>2.7075801057632371E-2</v>
      </c>
      <c r="P6" s="113">
        <f>SUMIF(BaseData!$B$3:$B$1489,"="&amp;$A6,BaseData!H$3:H$1489)/COUNTIF(BaseData!$B$3:$B$1489,"="&amp;$A6)</f>
        <v>33.333333333333336</v>
      </c>
      <c r="Q6" s="113">
        <f t="shared" si="8"/>
        <v>136.74646998804229</v>
      </c>
      <c r="R6" s="113">
        <f t="shared" si="9"/>
        <v>279.50429912550084</v>
      </c>
      <c r="S6" s="113">
        <f>SUMIF(BaseData!$B$3:$B$1489,"="&amp;$A6,BaseData!I$3:I$1489)</f>
        <v>16.610062500000002</v>
      </c>
      <c r="T6" s="113">
        <f>SUMIF(BaseData!$B$3:$B$1489,"="&amp;$A6,BaseData!AL$3:AL$1489)</f>
        <v>103.45505625</v>
      </c>
      <c r="U6" s="114">
        <f t="shared" si="0"/>
        <v>196.61247046295276</v>
      </c>
    </row>
    <row r="7" spans="1:21">
      <c r="A7" s="89">
        <v>6</v>
      </c>
      <c r="B7" s="110">
        <f>SUMIF(BaseData!$B$3:$B$1489,"="&amp;$A7,BaseData!E$3:E$1489)/COUNTIF(BaseData!$B$3:$B$1489,"="&amp;$A7)</f>
        <v>2.850000000000001</v>
      </c>
      <c r="C7" s="110">
        <f>SUMIF(BaseData!$B$3:$B$1489,"="&amp;$A7,BaseData!C$3:C$1489)/COUNTIF(BaseData!$B$3:$B$1489,"="&amp;$A7)</f>
        <v>0.33999999999999991</v>
      </c>
      <c r="D7" s="110">
        <f>SUMIF(BaseData!$B$3:$B$1489,"="&amp;$A7,BaseData!D$3:D$1489)/COUNTIF(BaseData!$B$3:$B$1489,"="&amp;$A7)</f>
        <v>0.3849999999999999</v>
      </c>
      <c r="E7" s="113">
        <f t="shared" si="1"/>
        <v>33.999999999999993</v>
      </c>
      <c r="F7" s="113">
        <f t="shared" si="2"/>
        <v>38.499999999999993</v>
      </c>
      <c r="G7" s="111">
        <f t="shared" si="3"/>
        <v>0.36249999999999993</v>
      </c>
      <c r="H7" s="178">
        <f t="shared" si="4"/>
        <v>0.11929824561403501</v>
      </c>
      <c r="I7" s="110">
        <f>SUMIF(BaseData!$B$3:$B$1489,"="&amp;$A7,BaseData!F$3:F$1489)/COUNTIF(BaseData!$B8:$B1494,"="&amp;$A7)</f>
        <v>0.29413774811549592</v>
      </c>
      <c r="J7" s="110">
        <f>SUMIF(BaseData!$B$3:$B$1489,"="&amp;$A7,BaseData!X$3:X$1489)</f>
        <v>0.15725760000000005</v>
      </c>
      <c r="K7" s="110">
        <f>SUMIF(BaseData!$B$3:$B$1489,"="&amp;$A7,BaseData!AK$3:AK$1489)</f>
        <v>0.12933750000000005</v>
      </c>
      <c r="L7" s="110">
        <f>SUMIF(BaseData!$B$3:$B$1489,"="&amp;$A7,BaseData!AG$3:AG$1489)</f>
        <v>2.9750000000000002E-3</v>
      </c>
      <c r="M7" s="112">
        <f t="shared" si="5"/>
        <v>0.53463930082939026</v>
      </c>
      <c r="N7" s="112">
        <f t="shared" si="6"/>
        <v>0.43971744812982821</v>
      </c>
      <c r="O7" s="112">
        <f t="shared" si="7"/>
        <v>1.0114308751802366E-2</v>
      </c>
      <c r="P7" s="113">
        <f>SUMIF(BaseData!$B$3:$B$1489,"="&amp;$A7,BaseData!H$3:H$1489)/COUNTIF(BaseData!$B$3:$B$1489,"="&amp;$A7)</f>
        <v>33.666666666666664</v>
      </c>
      <c r="Q7" s="113">
        <f t="shared" si="8"/>
        <v>114.45884413804356</v>
      </c>
      <c r="R7" s="113">
        <f t="shared" si="9"/>
        <v>260.30089236815815</v>
      </c>
      <c r="S7" s="113">
        <f>SUMIF(BaseData!$B$3:$B$1489,"="&amp;$A7,BaseData!I$3:I$1489)</f>
        <v>18.868124999999999</v>
      </c>
      <c r="T7" s="113">
        <f>SUMIF(BaseData!$B$3:$B$1489,"="&amp;$A7,BaseData!AL$3:AL$1489)</f>
        <v>117.1855125</v>
      </c>
      <c r="U7" s="114">
        <f t="shared" si="0"/>
        <v>192.14848076450971</v>
      </c>
    </row>
    <row r="8" spans="1:21">
      <c r="A8" s="89">
        <v>7</v>
      </c>
      <c r="B8" s="110">
        <f>SUMIF(BaseData!$B$3:$B$1489,"="&amp;$A8,BaseData!E$3:E$1489)/COUNTIF(BaseData!$B$3:$B$1489,"="&amp;$A8)</f>
        <v>2.7999999999999994</v>
      </c>
      <c r="C8" s="110">
        <f>SUMIF(BaseData!$B$3:$B$1489,"="&amp;$A8,BaseData!C$3:C$1489)/COUNTIF(BaseData!$B$3:$B$1489,"="&amp;$A8)</f>
        <v>0.32</v>
      </c>
      <c r="D8" s="110">
        <f>SUMIF(BaseData!$B$3:$B$1489,"="&amp;$A8,BaseData!D$3:D$1489)/COUNTIF(BaseData!$B$3:$B$1489,"="&amp;$A8)</f>
        <v>0.33</v>
      </c>
      <c r="E8" s="113">
        <f t="shared" si="1"/>
        <v>32</v>
      </c>
      <c r="F8" s="113">
        <f t="shared" si="2"/>
        <v>33</v>
      </c>
      <c r="G8" s="111">
        <f t="shared" si="3"/>
        <v>0.32500000000000001</v>
      </c>
      <c r="H8" s="178">
        <f t="shared" si="4"/>
        <v>0.11428571428571431</v>
      </c>
      <c r="I8" s="110">
        <f>SUMIF(BaseData!$B$3:$B$1489,"="&amp;$A8,BaseData!F$3:F$1489)/COUNTIF(BaseData!$B9:$B1495,"="&amp;$A8)</f>
        <v>0.2322815068247954</v>
      </c>
      <c r="J8" s="110">
        <f>SUMIF(BaseData!$B$3:$B$1489,"="&amp;$A8,BaseData!X$3:X$1489)</f>
        <v>0.12766376000000002</v>
      </c>
      <c r="K8" s="110">
        <f>SUMIF(BaseData!$B$3:$B$1489,"="&amp;$A8,BaseData!AK$3:AK$1489)</f>
        <v>0.10655500000000001</v>
      </c>
      <c r="L8" s="110">
        <f>SUMIF(BaseData!$B$3:$B$1489,"="&amp;$A8,BaseData!AG$3:AG$1489)</f>
        <v>8.181250000000001E-3</v>
      </c>
      <c r="M8" s="112">
        <f t="shared" si="5"/>
        <v>0.54960793799350482</v>
      </c>
      <c r="N8" s="112">
        <f t="shared" si="6"/>
        <v>0.45873217139224087</v>
      </c>
      <c r="O8" s="112">
        <f t="shared" si="7"/>
        <v>3.5221271429804052E-2</v>
      </c>
      <c r="P8" s="113">
        <f>SUMIF(BaseData!$B$3:$B$1489,"="&amp;$A8,BaseData!H$3:H$1489)/COUNTIF(BaseData!$B$3:$B$1489,"="&amp;$A8)</f>
        <v>32</v>
      </c>
      <c r="Q8" s="113">
        <f t="shared" si="8"/>
        <v>137.76387297219</v>
      </c>
      <c r="R8" s="113">
        <f t="shared" si="9"/>
        <v>300.3143916287363</v>
      </c>
      <c r="S8" s="113">
        <f>SUMIF(BaseData!$B$3:$B$1489,"="&amp;$A8,BaseData!I$3:I$1489)</f>
        <v>14.756062500000004</v>
      </c>
      <c r="T8" s="113">
        <f>SUMIF(BaseData!$B$3:$B$1489,"="&amp;$A8,BaseData!AL$3:AL$1489)</f>
        <v>89.304356249999984</v>
      </c>
      <c r="U8" s="114">
        <f t="shared" si="0"/>
        <v>161.34109258841997</v>
      </c>
    </row>
    <row r="9" spans="1:21">
      <c r="A9" s="89">
        <v>8</v>
      </c>
      <c r="B9" s="110">
        <f>SUMIF(BaseData!$B$3:$B$1489,"="&amp;$A9,BaseData!E$3:E$1489)/COUNTIF(BaseData!$B$3:$B$1489,"="&amp;$A9)</f>
        <v>3.2000000000000011</v>
      </c>
      <c r="C9" s="110">
        <f>SUMIF(BaseData!$B$3:$B$1489,"="&amp;$A9,BaseData!C$3:C$1489)/COUNTIF(BaseData!$B$3:$B$1489,"="&amp;$A9)</f>
        <v>0.33</v>
      </c>
      <c r="D9" s="110">
        <f>SUMIF(BaseData!$B$3:$B$1489,"="&amp;$A9,BaseData!D$3:D$1489)/COUNTIF(BaseData!$B$3:$B$1489,"="&amp;$A9)</f>
        <v>0.37000000000000005</v>
      </c>
      <c r="E9" s="113">
        <f t="shared" si="1"/>
        <v>33</v>
      </c>
      <c r="F9" s="113">
        <f t="shared" si="2"/>
        <v>37.000000000000007</v>
      </c>
      <c r="G9" s="111">
        <f t="shared" si="3"/>
        <v>0.35000000000000003</v>
      </c>
      <c r="H9" s="178">
        <f t="shared" si="4"/>
        <v>0.10312499999999997</v>
      </c>
      <c r="I9" s="110">
        <f>SUMIF(BaseData!$B$3:$B$1489,"="&amp;$A9,BaseData!F$3:F$1489)/COUNTIF(BaseData!$B10:$B1496,"="&amp;$A9)</f>
        <v>0.30787608005179984</v>
      </c>
      <c r="J9" s="110">
        <f>SUMIF(BaseData!$B$3:$B$1489,"="&amp;$A9,BaseData!X$3:X$1489)</f>
        <v>0.17680424000000003</v>
      </c>
      <c r="K9" s="110">
        <f>SUMIF(BaseData!$B$3:$B$1489,"="&amp;$A9,BaseData!AK$3:AK$1489)</f>
        <v>0.14531500000000006</v>
      </c>
      <c r="L9" s="110">
        <f>SUMIF(BaseData!$B$3:$B$1489,"="&amp;$A9,BaseData!AG$3:AG$1489)</f>
        <v>1.7825000000000001E-2</v>
      </c>
      <c r="M9" s="112">
        <f t="shared" si="5"/>
        <v>0.57427079093073063</v>
      </c>
      <c r="N9" s="112">
        <f t="shared" si="6"/>
        <v>0.47199184806936267</v>
      </c>
      <c r="O9" s="112">
        <f t="shared" si="7"/>
        <v>5.7896670624755786E-2</v>
      </c>
      <c r="P9" s="113">
        <f>SUMIF(BaseData!$B$3:$B$1489,"="&amp;$A9,BaseData!H$3:H$1489)/COUNTIF(BaseData!$B$3:$B$1489,"="&amp;$A9)</f>
        <v>33.333333333333336</v>
      </c>
      <c r="Q9" s="113">
        <f t="shared" si="8"/>
        <v>108.26866876999679</v>
      </c>
      <c r="R9" s="113">
        <f t="shared" si="9"/>
        <v>229.38673456514002</v>
      </c>
      <c r="S9" s="113">
        <f>SUMIF(BaseData!$B$3:$B$1489,"="&amp;$A9,BaseData!I$3:I$1489)</f>
        <v>18.954750000000004</v>
      </c>
      <c r="T9" s="113">
        <f>SUMIF(BaseData!$B$3:$B$1489,"="&amp;$A9,BaseData!AL$3:AL$1489)</f>
        <v>117.15277499999999</v>
      </c>
      <c r="U9" s="114">
        <f t="shared" si="0"/>
        <v>181.74406298291987</v>
      </c>
    </row>
    <row r="10" spans="1:21">
      <c r="A10" s="89">
        <v>9</v>
      </c>
      <c r="B10" s="110">
        <f>SUMIF(BaseData!$B$3:$B$1489,"="&amp;$A10,BaseData!E$3:E$1489)/COUNTIF(BaseData!$B$3:$B$1489,"="&amp;$A10)</f>
        <v>3.2100000000000004</v>
      </c>
      <c r="C10" s="110">
        <f>SUMIF(BaseData!$B$3:$B$1489,"="&amp;$A10,BaseData!C$3:C$1489)/COUNTIF(BaseData!$B$3:$B$1489,"="&amp;$A10)</f>
        <v>0.31500000000000006</v>
      </c>
      <c r="D10" s="110">
        <f>SUMIF(BaseData!$B$3:$B$1489,"="&amp;$A10,BaseData!D$3:D$1489)/COUNTIF(BaseData!$B$3:$B$1489,"="&amp;$A10)</f>
        <v>0.34999999999999992</v>
      </c>
      <c r="E10" s="113">
        <f t="shared" si="1"/>
        <v>31.500000000000007</v>
      </c>
      <c r="F10" s="113">
        <f t="shared" si="2"/>
        <v>34.999999999999993</v>
      </c>
      <c r="G10" s="111">
        <f t="shared" si="3"/>
        <v>0.33250000000000002</v>
      </c>
      <c r="H10" s="178">
        <f t="shared" si="4"/>
        <v>9.8130841121495338E-2</v>
      </c>
      <c r="I10" s="110">
        <f>SUMIF(BaseData!$B$3:$B$1489,"="&amp;$A10,BaseData!F$3:F$1489)/COUNTIF(BaseData!$B11:$B1497,"="&amp;$A10)</f>
        <v>0.27872646900377035</v>
      </c>
      <c r="J10" s="110">
        <f>SUMIF(BaseData!$B$3:$B$1489,"="&amp;$A10,BaseData!X$3:X$1489)</f>
        <v>0.15226956</v>
      </c>
      <c r="K10" s="110">
        <f>SUMIF(BaseData!$B$3:$B$1489,"="&amp;$A10,BaseData!AK$3:AK$1489)</f>
        <v>0.12639375000000005</v>
      </c>
      <c r="L10" s="110">
        <f>SUMIF(BaseData!$B$3:$B$1489,"="&amp;$A10,BaseData!AG$3:AG$1489)</f>
        <v>1.8449999999999998E-2</v>
      </c>
      <c r="M10" s="112">
        <f t="shared" si="5"/>
        <v>0.54630462813325509</v>
      </c>
      <c r="N10" s="112">
        <f t="shared" si="6"/>
        <v>0.45346877335245228</v>
      </c>
      <c r="O10" s="112">
        <f t="shared" si="7"/>
        <v>6.6193928642458502E-2</v>
      </c>
      <c r="P10" s="113">
        <f>SUMIF(BaseData!$B$3:$B$1489,"="&amp;$A10,BaseData!H$3:H$1489)/COUNTIF(BaseData!$B$3:$B$1489,"="&amp;$A10)</f>
        <v>36</v>
      </c>
      <c r="Q10" s="113">
        <f t="shared" si="8"/>
        <v>129.15888515601662</v>
      </c>
      <c r="R10" s="113">
        <f t="shared" si="9"/>
        <v>284.82421005785477</v>
      </c>
      <c r="S10" s="113">
        <f>SUMIF(BaseData!$B$3:$B$1489,"="&amp;$A10,BaseData!I$3:I$1489)</f>
        <v>15.730312500000002</v>
      </c>
      <c r="T10" s="113">
        <f>SUMIF(BaseData!$B$3:$B$1489,"="&amp;$A10,BaseData!AL$3:AL$1489)</f>
        <v>92.336681249999984</v>
      </c>
      <c r="U10" s="114">
        <f t="shared" si="0"/>
        <v>119.48508185764862</v>
      </c>
    </row>
    <row r="11" spans="1:21">
      <c r="A11" s="89">
        <v>10</v>
      </c>
      <c r="B11" s="110">
        <f>SUMIF(BaseData!$B$3:$B$1489,"="&amp;$A11,BaseData!E$3:E$1489)/COUNTIF(BaseData!$B$3:$B$1489,"="&amp;$A11)</f>
        <v>3.0799999999999992</v>
      </c>
      <c r="C11" s="110">
        <f>SUMIF(BaseData!$B$3:$B$1489,"="&amp;$A11,BaseData!C$3:C$1489)/COUNTIF(BaseData!$B$3:$B$1489,"="&amp;$A11)</f>
        <v>0.3600000000000001</v>
      </c>
      <c r="D11" s="110">
        <f>SUMIF(BaseData!$B$3:$B$1489,"="&amp;$A11,BaseData!D$3:D$1489)/COUNTIF(BaseData!$B$3:$B$1489,"="&amp;$A11)</f>
        <v>0.3899999999999999</v>
      </c>
      <c r="E11" s="113">
        <f t="shared" si="1"/>
        <v>36.000000000000007</v>
      </c>
      <c r="F11" s="113">
        <f t="shared" si="2"/>
        <v>38.999999999999993</v>
      </c>
      <c r="G11" s="111">
        <f t="shared" si="3"/>
        <v>0.375</v>
      </c>
      <c r="H11" s="178">
        <f t="shared" si="4"/>
        <v>0.11688311688311695</v>
      </c>
      <c r="I11" s="110">
        <f>SUMIF(BaseData!$B$3:$B$1489,"="&amp;$A11,BaseData!F$3:F$1489)/COUNTIF(BaseData!$B12:$B1498,"="&amp;$A11)</f>
        <v>0.34017557952151989</v>
      </c>
      <c r="J11" s="110">
        <f>SUMIF(BaseData!$B$3:$B$1489,"="&amp;$A11,BaseData!X$3:X$1489)</f>
        <v>0.17886656000000004</v>
      </c>
      <c r="K11" s="110">
        <f>SUMIF(BaseData!$B$3:$B$1489,"="&amp;$A11,BaseData!AK$3:AK$1489)</f>
        <v>0.14698600000000001</v>
      </c>
      <c r="L11" s="110">
        <f>SUMIF(BaseData!$B$3:$B$1489,"="&amp;$A11,BaseData!AG$3:AG$1489)</f>
        <v>5.7312500000000011E-3</v>
      </c>
      <c r="M11" s="112">
        <f t="shared" si="5"/>
        <v>0.52580658568021854</v>
      </c>
      <c r="N11" s="112">
        <f t="shared" si="6"/>
        <v>0.43208862966220507</v>
      </c>
      <c r="O11" s="112">
        <f t="shared" si="7"/>
        <v>1.6847917208111747E-2</v>
      </c>
      <c r="P11" s="113">
        <f>SUMIF(BaseData!$B$3:$B$1489,"="&amp;$A11,BaseData!H$3:H$1489)/COUNTIF(BaseData!$B$3:$B$1489,"="&amp;$A11)</f>
        <v>32</v>
      </c>
      <c r="Q11" s="113">
        <f t="shared" si="8"/>
        <v>94.069068817374188</v>
      </c>
      <c r="R11" s="113">
        <f t="shared" si="9"/>
        <v>217.70780890697071</v>
      </c>
      <c r="S11" s="113">
        <f>SUMIF(BaseData!$B$3:$B$1489,"="&amp;$A11,BaseData!I$3:I$1489)</f>
        <v>21.090712500000002</v>
      </c>
      <c r="T11" s="113">
        <f>SUMIF(BaseData!$B$3:$B$1489,"="&amp;$A11,BaseData!AL$3:AL$1489)</f>
        <v>129.26116124999999</v>
      </c>
      <c r="U11" s="114">
        <f t="shared" si="0"/>
        <v>191.93859506604036</v>
      </c>
    </row>
    <row r="12" spans="1:21">
      <c r="A12" s="89">
        <v>11</v>
      </c>
      <c r="B12" s="110">
        <f>SUMIF(BaseData!$B$3:$B$1489,"="&amp;$A12,BaseData!E$3:E$1489)/COUNTIF(BaseData!$B$3:$B$1489,"="&amp;$A12)</f>
        <v>3.1300000000000003</v>
      </c>
      <c r="C12" s="110">
        <f>SUMIF(BaseData!$B$3:$B$1489,"="&amp;$A12,BaseData!C$3:C$1489)/COUNTIF(BaseData!$B$3:$B$1489,"="&amp;$A12)</f>
        <v>0.33999999999999991</v>
      </c>
      <c r="D12" s="110">
        <f>SUMIF(BaseData!$B$3:$B$1489,"="&amp;$A12,BaseData!D$3:D$1489)/COUNTIF(BaseData!$B$3:$B$1489,"="&amp;$A12)</f>
        <v>0.36000000000000004</v>
      </c>
      <c r="E12" s="113">
        <f t="shared" si="1"/>
        <v>33.999999999999993</v>
      </c>
      <c r="F12" s="113">
        <f t="shared" si="2"/>
        <v>36.000000000000007</v>
      </c>
      <c r="G12" s="111">
        <f t="shared" si="3"/>
        <v>0.35</v>
      </c>
      <c r="H12" s="178">
        <f t="shared" si="4"/>
        <v>0.10862619808306705</v>
      </c>
      <c r="I12" s="110">
        <f>SUMIF(BaseData!$B$3:$B$1489,"="&amp;$A12,BaseData!F$3:F$1489)/COUNTIF(BaseData!$B13:$B1499,"="&amp;$A12)</f>
        <v>0.30114129080066654</v>
      </c>
      <c r="J12" s="110">
        <f>SUMIF(BaseData!$B$3:$B$1489,"="&amp;$A12,BaseData!X$3:X$1489)</f>
        <v>0.16203383999999998</v>
      </c>
      <c r="K12" s="110">
        <f>SUMIF(BaseData!$B$3:$B$1489,"="&amp;$A12,BaseData!AK$3:AK$1489)</f>
        <v>0.13333799999999998</v>
      </c>
      <c r="L12" s="110">
        <f>SUMIF(BaseData!$B$3:$B$1489,"="&amp;$A12,BaseData!AG$3:AG$1489)</f>
        <v>3.1750000000000003E-3</v>
      </c>
      <c r="M12" s="112">
        <f t="shared" si="5"/>
        <v>0.53806583470897884</v>
      </c>
      <c r="N12" s="112">
        <f t="shared" si="6"/>
        <v>0.44277554780177908</v>
      </c>
      <c r="O12" s="112">
        <f t="shared" si="7"/>
        <v>1.0543223719199695E-2</v>
      </c>
      <c r="P12" s="113">
        <f>SUMIF(BaseData!$B$3:$B$1489,"="&amp;$A12,BaseData!H$3:H$1489)/COUNTIF(BaseData!$B$3:$B$1489,"="&amp;$A12)</f>
        <v>37.333333333333336</v>
      </c>
      <c r="Q12" s="113">
        <f t="shared" si="8"/>
        <v>123.9728143359964</v>
      </c>
      <c r="R12" s="113">
        <f t="shared" si="9"/>
        <v>279.99020034298803</v>
      </c>
      <c r="S12" s="113">
        <f>SUMIF(BaseData!$B$3:$B$1489,"="&amp;$A12,BaseData!I$3:I$1489)</f>
        <v>19.524450000000002</v>
      </c>
      <c r="T12" s="113">
        <f>SUMIF(BaseData!$B$3:$B$1489,"="&amp;$A12,BaseData!AL$3:AL$1489)</f>
        <v>119.085165</v>
      </c>
      <c r="U12" s="114">
        <f t="shared" si="0"/>
        <v>178.33120886054593</v>
      </c>
    </row>
    <row r="13" spans="1:21">
      <c r="A13" s="89">
        <v>12</v>
      </c>
      <c r="B13" s="110">
        <f>SUMIF(BaseData!$B$3:$B$1489,"="&amp;$A13,BaseData!E$3:E$1489)/COUNTIF(BaseData!$B$3:$B$1489,"="&amp;$A13)</f>
        <v>3.25</v>
      </c>
      <c r="C13" s="110">
        <f>SUMIF(BaseData!$B$3:$B$1489,"="&amp;$A13,BaseData!C$3:C$1489)/COUNTIF(BaseData!$B$3:$B$1489,"="&amp;$A13)</f>
        <v>0.33</v>
      </c>
      <c r="D13" s="110">
        <f>SUMIF(BaseData!$B$3:$B$1489,"="&amp;$A13,BaseData!D$3:D$1489)/COUNTIF(BaseData!$B$3:$B$1489,"="&amp;$A13)</f>
        <v>0.36000000000000004</v>
      </c>
      <c r="E13" s="113">
        <f t="shared" si="1"/>
        <v>33</v>
      </c>
      <c r="F13" s="113">
        <f t="shared" si="2"/>
        <v>36.000000000000007</v>
      </c>
      <c r="G13" s="111">
        <f t="shared" si="3"/>
        <v>0.34500000000000003</v>
      </c>
      <c r="H13" s="178">
        <f t="shared" si="4"/>
        <v>0.10153846153846155</v>
      </c>
      <c r="I13" s="110">
        <f>SUMIF(BaseData!$B$3:$B$1489,"="&amp;$A13,BaseData!F$3:F$1489)/COUNTIF(BaseData!$B14:$B1500,"="&amp;$A13)</f>
        <v>0.30381655329473917</v>
      </c>
      <c r="J13" s="110">
        <f>SUMIF(BaseData!$B$3:$B$1489,"="&amp;$A13,BaseData!X$3:X$1489)</f>
        <v>0.16961879999999999</v>
      </c>
      <c r="K13" s="110">
        <f>SUMIF(BaseData!$B$3:$B$1489,"="&amp;$A13,BaseData!AK$3:AK$1489)</f>
        <v>0.14156249999999998</v>
      </c>
      <c r="L13" s="110">
        <f>SUMIF(BaseData!$B$3:$B$1489,"="&amp;$A13,BaseData!AG$3:AG$1489)</f>
        <v>1.2625000000000001E-2</v>
      </c>
      <c r="M13" s="112">
        <f t="shared" si="5"/>
        <v>0.55829347729927348</v>
      </c>
      <c r="N13" s="112">
        <f t="shared" si="6"/>
        <v>0.46594729110321736</v>
      </c>
      <c r="O13" s="112">
        <f t="shared" si="7"/>
        <v>4.1554681149161117E-2</v>
      </c>
      <c r="P13" s="113">
        <f>SUMIF(BaseData!$B$3:$B$1489,"="&amp;$A13,BaseData!H$3:H$1489)/COUNTIF(BaseData!$B$3:$B$1489,"="&amp;$A13)</f>
        <v>38.666666666666664</v>
      </c>
      <c r="Q13" s="113">
        <f t="shared" si="8"/>
        <v>127.26978252944393</v>
      </c>
      <c r="R13" s="113">
        <f t="shared" si="9"/>
        <v>273.14201618837382</v>
      </c>
      <c r="S13" s="113">
        <f>SUMIF(BaseData!$B$3:$B$1489,"="&amp;$A13,BaseData!I$3:I$1489)</f>
        <v>19.246875000000003</v>
      </c>
      <c r="T13" s="113">
        <f>SUMIF(BaseData!$B$3:$B$1489,"="&amp;$A13,BaseData!AL$3:AL$1489)</f>
        <v>118.67388750000001</v>
      </c>
      <c r="U13" s="114">
        <f t="shared" si="0"/>
        <v>171.43148538569469</v>
      </c>
    </row>
    <row r="14" spans="1:21">
      <c r="A14" s="89">
        <v>13</v>
      </c>
      <c r="B14" s="110">
        <f>SUMIF(BaseData!$B$3:$B$1489,"="&amp;$A14,BaseData!E$3:E$1489)/COUNTIF(BaseData!$B$3:$B$1489,"="&amp;$A14)</f>
        <v>3.2400000000000015</v>
      </c>
      <c r="C14" s="110">
        <f>SUMIF(BaseData!$B$3:$B$1489,"="&amp;$A14,BaseData!C$3:C$1489)/COUNTIF(BaseData!$B$3:$B$1489,"="&amp;$A14)</f>
        <v>0.30999999999999994</v>
      </c>
      <c r="D14" s="110">
        <f>SUMIF(BaseData!$B$3:$B$1489,"="&amp;$A14,BaseData!D$3:D$1489)/COUNTIF(BaseData!$B$3:$B$1489,"="&amp;$A14)</f>
        <v>0.33</v>
      </c>
      <c r="E14" s="113">
        <f t="shared" si="1"/>
        <v>30.999999999999993</v>
      </c>
      <c r="F14" s="113">
        <f t="shared" si="2"/>
        <v>33</v>
      </c>
      <c r="G14" s="111">
        <f t="shared" si="3"/>
        <v>0.31999999999999995</v>
      </c>
      <c r="H14" s="178">
        <f t="shared" si="4"/>
        <v>9.5679012345678952E-2</v>
      </c>
      <c r="I14" s="110">
        <f>SUMIF(BaseData!$B$3:$B$1489,"="&amp;$A14,BaseData!F$3:F$1489)/COUNTIF(BaseData!$B15:$B1501,"="&amp;$A14)</f>
        <v>0.26057626105935183</v>
      </c>
      <c r="J14" s="110">
        <f>SUMIF(BaseData!$B$3:$B$1489,"="&amp;$A14,BaseData!X$3:X$1489)</f>
        <v>0.15215632000000001</v>
      </c>
      <c r="K14" s="110">
        <f>SUMIF(BaseData!$B$3:$B$1489,"="&amp;$A14,BaseData!AK$3:AK$1489)</f>
        <v>0.12683499999999998</v>
      </c>
      <c r="L14" s="110">
        <f>SUMIF(BaseData!$B$3:$B$1489,"="&amp;$A14,BaseData!AG$3:AG$1489)</f>
        <v>1.5300000000000001E-2</v>
      </c>
      <c r="M14" s="112">
        <f t="shared" si="5"/>
        <v>0.5839224163452984</v>
      </c>
      <c r="N14" s="112">
        <f t="shared" si="6"/>
        <v>0.48674810009308783</v>
      </c>
      <c r="O14" s="112">
        <f t="shared" si="7"/>
        <v>5.8716016331645415E-2</v>
      </c>
      <c r="P14" s="113">
        <f>SUMIF(BaseData!$B$3:$B$1489,"="&amp;$A14,BaseData!H$3:H$1489)/COUNTIF(BaseData!$B$3:$B$1489,"="&amp;$A14)</f>
        <v>32</v>
      </c>
      <c r="Q14" s="113">
        <f t="shared" si="8"/>
        <v>122.80474004004269</v>
      </c>
      <c r="R14" s="113">
        <f t="shared" si="9"/>
        <v>252.29629045610443</v>
      </c>
      <c r="S14" s="113">
        <f>SUMIF(BaseData!$B$3:$B$1489,"="&amp;$A14,BaseData!I$3:I$1489)</f>
        <v>16.70025</v>
      </c>
      <c r="T14" s="113">
        <f>SUMIF(BaseData!$B$3:$B$1489,"="&amp;$A14,BaseData!AL$3:AL$1489)</f>
        <v>102.19162499999999</v>
      </c>
      <c r="U14" s="114">
        <f t="shared" si="0"/>
        <v>180.78690649977833</v>
      </c>
    </row>
    <row r="15" spans="1:21">
      <c r="A15" s="89">
        <v>14</v>
      </c>
      <c r="B15" s="110">
        <f>SUMIF(BaseData!$B$3:$B$1489,"="&amp;$A15,BaseData!E$3:E$1489)/COUNTIF(BaseData!$B$3:$B$1489,"="&amp;$A15)</f>
        <v>3.2999999999999989</v>
      </c>
      <c r="C15" s="110">
        <f>SUMIF(BaseData!$B$3:$B$1489,"="&amp;$A15,BaseData!C$3:C$1489)/COUNTIF(BaseData!$B$3:$B$1489,"="&amp;$A15)</f>
        <v>0.32</v>
      </c>
      <c r="D15" s="110">
        <f>SUMIF(BaseData!$B$3:$B$1489,"="&amp;$A15,BaseData!D$3:D$1489)/COUNTIF(BaseData!$B$3:$B$1489,"="&amp;$A15)</f>
        <v>0.33999999999999991</v>
      </c>
      <c r="E15" s="113">
        <f t="shared" si="1"/>
        <v>32</v>
      </c>
      <c r="F15" s="113">
        <f t="shared" si="2"/>
        <v>33.999999999999993</v>
      </c>
      <c r="G15" s="111">
        <f t="shared" si="3"/>
        <v>0.32999999999999996</v>
      </c>
      <c r="H15" s="178">
        <f t="shared" si="4"/>
        <v>9.6969696969696997E-2</v>
      </c>
      <c r="I15" s="110">
        <f>SUMIF(BaseData!$B$3:$B$1489,"="&amp;$A15,BaseData!F$3:F$1489)/COUNTIF(BaseData!$B16:$B1502,"="&amp;$A15)</f>
        <v>0.28224853798014099</v>
      </c>
      <c r="J15" s="110">
        <f>SUMIF(BaseData!$B$3:$B$1489,"="&amp;$A15,BaseData!X$3:X$1489)</f>
        <v>0.173404</v>
      </c>
      <c r="K15" s="110">
        <f>SUMIF(BaseData!$B$3:$B$1489,"="&amp;$A15,BaseData!AK$3:AK$1489)</f>
        <v>0.14042750000000001</v>
      </c>
      <c r="L15" s="110">
        <f>SUMIF(BaseData!$B$3:$B$1489,"="&amp;$A15,BaseData!AG$3:AG$1489)</f>
        <v>8.6250000000000007E-3</v>
      </c>
      <c r="M15" s="112">
        <f t="shared" si="5"/>
        <v>0.61436633557407727</v>
      </c>
      <c r="N15" s="112">
        <f t="shared" si="6"/>
        <v>0.49753136368727796</v>
      </c>
      <c r="O15" s="112">
        <f t="shared" si="7"/>
        <v>3.05581742308506E-2</v>
      </c>
      <c r="P15" s="113">
        <f>SUMIF(BaseData!$B$3:$B$1489,"="&amp;$A15,BaseData!H$3:H$1489)/COUNTIF(BaseData!$B$3:$B$1489,"="&amp;$A15)</f>
        <v>36</v>
      </c>
      <c r="Q15" s="113">
        <f t="shared" si="8"/>
        <v>127.54716200702858</v>
      </c>
      <c r="R15" s="113">
        <f t="shared" si="9"/>
        <v>256.36004343878511</v>
      </c>
      <c r="S15" s="113">
        <f>SUMIF(BaseData!$B$3:$B$1489,"="&amp;$A15,BaseData!I$3:I$1489)</f>
        <v>19.357875000000003</v>
      </c>
      <c r="T15" s="113">
        <f>SUMIF(BaseData!$B$3:$B$1489,"="&amp;$A15,BaseData!AL$3:AL$1489)</f>
        <v>112.44498749999997</v>
      </c>
      <c r="U15" s="114">
        <f t="shared" si="0"/>
        <v>175.72694816739346</v>
      </c>
    </row>
    <row r="16" spans="1:21">
      <c r="A16" s="89">
        <v>15</v>
      </c>
      <c r="B16" s="110">
        <f>SUMIF(BaseData!$B$3:$B$1489,"="&amp;$A16,BaseData!E$3:E$1489)/COUNTIF(BaseData!$B$3:$B$1489,"="&amp;$A16)</f>
        <v>3.2000000000000006</v>
      </c>
      <c r="C16" s="110">
        <f>SUMIF(BaseData!$B$3:$B$1489,"="&amp;$A16,BaseData!C$3:C$1489)/COUNTIF(BaseData!$B$3:$B$1489,"="&amp;$A16)</f>
        <v>0.34999999999999987</v>
      </c>
      <c r="D16" s="110">
        <f>SUMIF(BaseData!$B$3:$B$1489,"="&amp;$A16,BaseData!D$3:D$1489)/COUNTIF(BaseData!$B$3:$B$1489,"="&amp;$A16)</f>
        <v>0.3899999999999999</v>
      </c>
      <c r="E16" s="113">
        <f t="shared" si="1"/>
        <v>34.999999999999986</v>
      </c>
      <c r="F16" s="113">
        <f t="shared" si="2"/>
        <v>38.999999999999993</v>
      </c>
      <c r="G16" s="111">
        <f t="shared" si="3"/>
        <v>0.36999999999999988</v>
      </c>
      <c r="H16" s="178">
        <f t="shared" si="4"/>
        <v>0.10937499999999993</v>
      </c>
      <c r="I16" s="110">
        <f>SUMIF(BaseData!$B$3:$B$1489,"="&amp;$A16,BaseData!F$3:F$1489)/COUNTIF(BaseData!$B17:$B1503,"="&amp;$A16)</f>
        <v>0.34406722742115403</v>
      </c>
      <c r="J16" s="110">
        <f>SUMIF(BaseData!$B$3:$B$1489,"="&amp;$A16,BaseData!X$3:X$1489)</f>
        <v>0.21475104000000006</v>
      </c>
      <c r="K16" s="110">
        <f>SUMIF(BaseData!$B$3:$B$1489,"="&amp;$A16,BaseData!AK$3:AK$1489)</f>
        <v>0.17631000000000008</v>
      </c>
      <c r="L16" s="110">
        <f>SUMIF(BaseData!$B$3:$B$1489,"="&amp;$A16,BaseData!AG$3:AG$1489)</f>
        <v>1.9500000000000003E-3</v>
      </c>
      <c r="M16" s="112">
        <f t="shared" si="5"/>
        <v>0.62415430149973261</v>
      </c>
      <c r="N16" s="112">
        <f t="shared" si="6"/>
        <v>0.5124289265254216</v>
      </c>
      <c r="O16" s="112">
        <f t="shared" si="7"/>
        <v>5.6674970604308995E-3</v>
      </c>
      <c r="P16" s="113">
        <f>SUMIF(BaseData!$B$3:$B$1489,"="&amp;$A16,BaseData!H$3:H$1489)/COUNTIF(BaseData!$B$3:$B$1489,"="&amp;$A16)</f>
        <v>48</v>
      </c>
      <c r="Q16" s="113">
        <f t="shared" si="8"/>
        <v>139.50761994906827</v>
      </c>
      <c r="R16" s="113">
        <f t="shared" si="9"/>
        <v>272.24774544835788</v>
      </c>
      <c r="S16" s="113">
        <f>SUMIF(BaseData!$B$3:$B$1489,"="&amp;$A16,BaseData!I$3:I$1489)</f>
        <v>25.711500000000001</v>
      </c>
      <c r="T16" s="113">
        <f>SUMIF(BaseData!$B$3:$B$1489,"="&amp;$A16,BaseData!AL$3:AL$1489)</f>
        <v>157.17554999999999</v>
      </c>
      <c r="U16" s="114">
        <f t="shared" si="0"/>
        <v>210.23832576428714</v>
      </c>
    </row>
    <row r="17" spans="1:21">
      <c r="A17" s="89">
        <v>16</v>
      </c>
      <c r="B17" s="110">
        <f>SUMIF(BaseData!$B$3:$B$1489,"="&amp;$A17,BaseData!E$3:E$1489)/COUNTIF(BaseData!$B$3:$B$1489,"="&amp;$A17)</f>
        <v>2.7</v>
      </c>
      <c r="C17" s="110">
        <f>SUMIF(BaseData!$B$3:$B$1489,"="&amp;$A17,BaseData!C$3:C$1489)/COUNTIF(BaseData!$B$3:$B$1489,"="&amp;$A17)</f>
        <v>0.28000000000000014</v>
      </c>
      <c r="D17" s="110">
        <f>SUMIF(BaseData!$B$3:$B$1489,"="&amp;$A17,BaseData!D$3:D$1489)/COUNTIF(BaseData!$B$3:$B$1489,"="&amp;$A17)</f>
        <v>0.29999999999999993</v>
      </c>
      <c r="E17" s="113">
        <f t="shared" si="1"/>
        <v>28.000000000000014</v>
      </c>
      <c r="F17" s="113">
        <f t="shared" si="2"/>
        <v>29.999999999999993</v>
      </c>
      <c r="G17" s="111">
        <f t="shared" si="3"/>
        <v>0.29000000000000004</v>
      </c>
      <c r="H17" s="178">
        <f t="shared" si="4"/>
        <v>0.10370370370370374</v>
      </c>
      <c r="I17" s="110">
        <f>SUMIF(BaseData!$B$3:$B$1489,"="&amp;$A17,BaseData!F$3:F$1489)/COUNTIF(BaseData!$B18:$B1504,"="&amp;$A17)</f>
        <v>0.17834036096265865</v>
      </c>
      <c r="J17" s="110">
        <f>SUMIF(BaseData!$B$3:$B$1489,"="&amp;$A17,BaseData!X$3:X$1489)</f>
        <v>9.6657839999999995E-2</v>
      </c>
      <c r="K17" s="110">
        <f>SUMIF(BaseData!$B$3:$B$1489,"="&amp;$A17,BaseData!AK$3:AK$1489)</f>
        <v>8.0825000000000008E-2</v>
      </c>
      <c r="L17" s="110">
        <f>SUMIF(BaseData!$B$3:$B$1489,"="&amp;$A17,BaseData!AG$3:AG$1489)</f>
        <v>2.9250000000000005E-3</v>
      </c>
      <c r="M17" s="112">
        <f t="shared" si="5"/>
        <v>0.54198522128279447</v>
      </c>
      <c r="N17" s="112">
        <f t="shared" si="6"/>
        <v>0.45320643943814459</v>
      </c>
      <c r="O17" s="112">
        <f t="shared" si="7"/>
        <v>1.6401222831507245E-2</v>
      </c>
      <c r="P17" s="113">
        <f>SUMIF(BaseData!$B$3:$B$1489,"="&amp;$A17,BaseData!H$3:H$1489)/COUNTIF(BaseData!$B$3:$B$1489,"="&amp;$A17)</f>
        <v>26.666666666666668</v>
      </c>
      <c r="Q17" s="113">
        <f t="shared" si="8"/>
        <v>149.52681783710307</v>
      </c>
      <c r="R17" s="113">
        <f t="shared" si="9"/>
        <v>329.93092071347559</v>
      </c>
      <c r="S17" s="113">
        <f>SUMIF(BaseData!$B$3:$B$1489,"="&amp;$A17,BaseData!I$3:I$1489)</f>
        <v>11.684999999999999</v>
      </c>
      <c r="T17" s="113">
        <f>SUMIF(BaseData!$B$3:$B$1489,"="&amp;$A17,BaseData!AL$3:AL$1489)</f>
        <v>74.628899999999987</v>
      </c>
      <c r="U17" s="114">
        <f t="shared" si="0"/>
        <v>186.65172832953812</v>
      </c>
    </row>
    <row r="18" spans="1:21">
      <c r="A18" s="89">
        <v>17</v>
      </c>
      <c r="B18" s="110">
        <f>SUMIF(BaseData!$B$3:$B$1489,"="&amp;$A18,BaseData!E$3:E$1489)/COUNTIF(BaseData!$B$3:$B$1489,"="&amp;$A18)</f>
        <v>3.100000000000001</v>
      </c>
      <c r="C18" s="110">
        <f>SUMIF(BaseData!$B$3:$B$1489,"="&amp;$A18,BaseData!C$3:C$1489)/COUNTIF(BaseData!$B$3:$B$1489,"="&amp;$A18)</f>
        <v>0.29999999999999993</v>
      </c>
      <c r="D18" s="110">
        <f>SUMIF(BaseData!$B$3:$B$1489,"="&amp;$A18,BaseData!D$3:D$1489)/COUNTIF(BaseData!$B$3:$B$1489,"="&amp;$A18)</f>
        <v>0.33</v>
      </c>
      <c r="E18" s="113">
        <f t="shared" si="1"/>
        <v>29.999999999999993</v>
      </c>
      <c r="F18" s="113">
        <f t="shared" si="2"/>
        <v>33</v>
      </c>
      <c r="G18" s="111">
        <f t="shared" si="3"/>
        <v>0.31499999999999995</v>
      </c>
      <c r="H18" s="178">
        <f t="shared" si="4"/>
        <v>9.6774193548387039E-2</v>
      </c>
      <c r="I18" s="110">
        <f>SUMIF(BaseData!$B$3:$B$1489,"="&amp;$A18,BaseData!F$3:F$1489)/COUNTIF(BaseData!$B19:$B1505,"="&amp;$A18)</f>
        <v>0.24158651156564662</v>
      </c>
      <c r="J18" s="110">
        <f>SUMIF(BaseData!$B$3:$B$1489,"="&amp;$A18,BaseData!X$3:X$1489)</f>
        <v>9.6685919999999995E-2</v>
      </c>
      <c r="K18" s="110">
        <f>SUMIF(BaseData!$B$3:$B$1489,"="&amp;$A18,BaseData!AK$3:AK$1489)</f>
        <v>8.0850000000000005E-2</v>
      </c>
      <c r="L18" s="110">
        <f>SUMIF(BaseData!$B$3:$B$1489,"="&amp;$A18,BaseData!AG$3:AG$1489)</f>
        <v>2.9500000000000004E-3</v>
      </c>
      <c r="M18" s="112">
        <f t="shared" si="5"/>
        <v>0.40021240992888546</v>
      </c>
      <c r="N18" s="112">
        <f t="shared" si="6"/>
        <v>0.33466272382525186</v>
      </c>
      <c r="O18" s="112">
        <f t="shared" si="7"/>
        <v>1.2210946633079691E-2</v>
      </c>
      <c r="P18" s="113">
        <f>SUMIF(BaseData!$B$3:$B$1489,"="&amp;$A18,BaseData!H$3:H$1489)/COUNTIF(BaseData!$B$3:$B$1489,"="&amp;$A18)</f>
        <v>25.333333333333332</v>
      </c>
      <c r="Q18" s="113">
        <f t="shared" si="8"/>
        <v>104.86236656656004</v>
      </c>
      <c r="R18" s="113">
        <f t="shared" si="9"/>
        <v>313.33745619459904</v>
      </c>
      <c r="S18" s="113">
        <f>SUMIF(BaseData!$B$3:$B$1489,"="&amp;$A18,BaseData!I$3:I$1489)</f>
        <v>11.684999999999999</v>
      </c>
      <c r="T18" s="113">
        <f>SUMIF(BaseData!$B$3:$B$1489,"="&amp;$A18,BaseData!AL$3:AL$1489)</f>
        <v>74.628899999999987</v>
      </c>
      <c r="U18" s="114">
        <f t="shared" si="0"/>
        <v>132.97243483030459</v>
      </c>
    </row>
    <row r="19" spans="1:21">
      <c r="A19" s="89">
        <v>18</v>
      </c>
      <c r="B19" s="110">
        <f>SUMIF(BaseData!$B$3:$B$1489,"="&amp;$A19,BaseData!E$3:E$1489)/COUNTIF(BaseData!$B$3:$B$1489,"="&amp;$A19)</f>
        <v>3.1499999999999995</v>
      </c>
      <c r="C19" s="110">
        <f>SUMIF(BaseData!$B$3:$B$1489,"="&amp;$A19,BaseData!C$3:C$1489)/COUNTIF(BaseData!$B$3:$B$1489,"="&amp;$A19)</f>
        <v>0.27</v>
      </c>
      <c r="D19" s="110">
        <f>SUMIF(BaseData!$B$3:$B$1489,"="&amp;$A19,BaseData!D$3:D$1489)/COUNTIF(BaseData!$B$3:$B$1489,"="&amp;$A19)</f>
        <v>0.28999999999999998</v>
      </c>
      <c r="E19" s="113">
        <f t="shared" si="1"/>
        <v>27</v>
      </c>
      <c r="F19" s="113">
        <f t="shared" si="2"/>
        <v>28.999999999999996</v>
      </c>
      <c r="G19" s="111">
        <f t="shared" si="3"/>
        <v>0.28000000000000003</v>
      </c>
      <c r="H19" s="178">
        <f t="shared" si="4"/>
        <v>8.5714285714285729E-2</v>
      </c>
      <c r="I19" s="110">
        <f>SUMIF(BaseData!$B$3:$B$1489,"="&amp;$A19,BaseData!F$3:F$1489)/COUNTIF(BaseData!$B20:$B1506,"="&amp;$A19)</f>
        <v>0.19396193043263385</v>
      </c>
      <c r="J19" s="110">
        <f>SUMIF(BaseData!$B$3:$B$1489,"="&amp;$A19,BaseData!X$3:X$1489)</f>
        <v>8.197560000000001E-2</v>
      </c>
      <c r="K19" s="110">
        <f>SUMIF(BaseData!$B$3:$B$1489,"="&amp;$A19,BaseData!AK$3:AK$1489)</f>
        <v>6.8625000000000005E-2</v>
      </c>
      <c r="L19" s="110">
        <f>SUMIF(BaseData!$B$3:$B$1489,"="&amp;$A19,BaseData!AG$3:AG$1489)</f>
        <v>0</v>
      </c>
      <c r="M19" s="112">
        <f t="shared" si="5"/>
        <v>0.42263757541055963</v>
      </c>
      <c r="N19" s="112">
        <f t="shared" si="6"/>
        <v>0.35380654258766819</v>
      </c>
      <c r="O19" s="112">
        <f t="shared" si="7"/>
        <v>0</v>
      </c>
      <c r="P19" s="113">
        <f>SUMIF(BaseData!$B$3:$B$1489,"="&amp;$A19,BaseData!H$3:H$1489)/COUNTIF(BaseData!$B$3:$B$1489,"="&amp;$A19)</f>
        <v>28</v>
      </c>
      <c r="Q19" s="113">
        <f t="shared" si="8"/>
        <v>144.35822502666244</v>
      </c>
      <c r="R19" s="113">
        <f t="shared" si="9"/>
        <v>408.01457194899814</v>
      </c>
      <c r="S19" s="113">
        <f>SUMIF(BaseData!$B$3:$B$1489,"="&amp;$A19,BaseData!I$3:I$1489)</f>
        <v>10.196250000000001</v>
      </c>
      <c r="T19" s="113">
        <f>SUMIF(BaseData!$B$3:$B$1489,"="&amp;$A19,BaseData!AL$3:AL$1489)</f>
        <v>63.475424999999987</v>
      </c>
      <c r="U19" s="114">
        <f t="shared" si="0"/>
        <v>112.09817972284588</v>
      </c>
    </row>
    <row r="20" spans="1:21">
      <c r="A20" s="89">
        <v>19</v>
      </c>
      <c r="B20" s="110">
        <f>SUMIF(BaseData!$B$3:$B$1489,"="&amp;$A20,BaseData!E$3:E$1489)/COUNTIF(BaseData!$B$3:$B$1489,"="&amp;$A20)</f>
        <v>2.77</v>
      </c>
      <c r="C20" s="110">
        <f>SUMIF(BaseData!$B$3:$B$1489,"="&amp;$A20,BaseData!C$3:C$1489)/COUNTIF(BaseData!$B$3:$B$1489,"="&amp;$A20)</f>
        <v>0.25999999999999995</v>
      </c>
      <c r="D20" s="110">
        <f>SUMIF(BaseData!$B$3:$B$1489,"="&amp;$A20,BaseData!D$3:D$1489)/COUNTIF(BaseData!$B$3:$B$1489,"="&amp;$A20)</f>
        <v>0.27</v>
      </c>
      <c r="E20" s="113">
        <f t="shared" si="1"/>
        <v>25.999999999999996</v>
      </c>
      <c r="F20" s="113">
        <f t="shared" si="2"/>
        <v>27</v>
      </c>
      <c r="G20" s="111">
        <f t="shared" si="3"/>
        <v>0.26500000000000001</v>
      </c>
      <c r="H20" s="178">
        <f t="shared" si="4"/>
        <v>9.3862815884476522E-2</v>
      </c>
      <c r="I20" s="110">
        <f>SUMIF(BaseData!$B$3:$B$1489,"="&amp;$A20,BaseData!F$3:F$1489)/COUNTIF(BaseData!$B21:$B1507,"="&amp;$A20)</f>
        <v>0.15277820328810268</v>
      </c>
      <c r="J20" s="110">
        <f>SUMIF(BaseData!$B$3:$B$1489,"="&amp;$A20,BaseData!X$3:X$1489)</f>
        <v>6.5332600000000005E-2</v>
      </c>
      <c r="K20" s="110">
        <f>SUMIF(BaseData!$B$3:$B$1489,"="&amp;$A20,BaseData!AK$3:AK$1489)</f>
        <v>5.5268749999999998E-2</v>
      </c>
      <c r="L20" s="110">
        <f>SUMIF(BaseData!$B$3:$B$1489,"="&amp;$A20,BaseData!AG$3:AG$1489)</f>
        <v>4.4999999999999999E-4</v>
      </c>
      <c r="M20" s="112">
        <f t="shared" si="5"/>
        <v>0.42763037261800069</v>
      </c>
      <c r="N20" s="112">
        <f t="shared" si="6"/>
        <v>0.36175808335549359</v>
      </c>
      <c r="O20" s="112">
        <f t="shared" si="7"/>
        <v>2.9454463419196584E-3</v>
      </c>
      <c r="P20" s="113">
        <f>SUMIF(BaseData!$B$3:$B$1489,"="&amp;$A20,BaseData!H$3:H$1489)/COUNTIF(BaseData!$B$3:$B$1489,"="&amp;$A20)</f>
        <v>26.666666666666664</v>
      </c>
      <c r="Q20" s="113">
        <f t="shared" si="8"/>
        <v>174.54496841005383</v>
      </c>
      <c r="R20" s="113">
        <f t="shared" si="9"/>
        <v>482.49085905989671</v>
      </c>
      <c r="S20" s="113">
        <f>SUMIF(BaseData!$B$3:$B$1489,"="&amp;$A20,BaseData!I$3:I$1489)</f>
        <v>8.2115625000000012</v>
      </c>
      <c r="T20" s="113">
        <f>SUMIF(BaseData!$B$3:$B$1489,"="&amp;$A20,BaseData!AL$3:AL$1489)</f>
        <v>49.348406250000004</v>
      </c>
      <c r="U20" s="114">
        <f t="shared" si="0"/>
        <v>80.352471462104702</v>
      </c>
    </row>
    <row r="21" spans="1:21">
      <c r="A21" s="89">
        <v>20</v>
      </c>
      <c r="B21" s="110">
        <f>SUMIF(BaseData!$B$3:$B$1489,"="&amp;$A21,BaseData!E$3:E$1489)/COUNTIF(BaseData!$B$3:$B$1489,"="&amp;$A21)</f>
        <v>3.2700000000000014</v>
      </c>
      <c r="C21" s="110">
        <f>SUMIF(BaseData!$B$3:$B$1489,"="&amp;$A21,BaseData!C$3:C$1489)/COUNTIF(BaseData!$B$3:$B$1489,"="&amp;$A21)</f>
        <v>0.29999999999999993</v>
      </c>
      <c r="D21" s="110">
        <f>SUMIF(BaseData!$B$3:$B$1489,"="&amp;$A21,BaseData!D$3:D$1489)/COUNTIF(BaseData!$B$3:$B$1489,"="&amp;$A21)</f>
        <v>0.30999999999999994</v>
      </c>
      <c r="E21" s="113">
        <f t="shared" si="1"/>
        <v>29.999999999999993</v>
      </c>
      <c r="F21" s="113">
        <f t="shared" si="2"/>
        <v>30.999999999999993</v>
      </c>
      <c r="G21" s="111">
        <f t="shared" si="3"/>
        <v>0.30499999999999994</v>
      </c>
      <c r="H21" s="178">
        <f t="shared" si="4"/>
        <v>9.1743119266054982E-2</v>
      </c>
      <c r="I21" s="110">
        <f>SUMIF(BaseData!$B$3:$B$1489,"="&amp;$A21,BaseData!F$3:F$1489)/COUNTIF(BaseData!$B22:$B1508,"="&amp;$A21)</f>
        <v>0.23891164177065569</v>
      </c>
      <c r="J21" s="110">
        <f>SUMIF(BaseData!$B$3:$B$1489,"="&amp;$A21,BaseData!X$3:X$1489)</f>
        <v>0.13433972</v>
      </c>
      <c r="K21" s="110">
        <f>SUMIF(BaseData!$B$3:$B$1489,"="&amp;$A21,BaseData!AK$3:AK$1489)</f>
        <v>0.11171125000000001</v>
      </c>
      <c r="L21" s="110">
        <f>SUMIF(BaseData!$B$3:$B$1489,"="&amp;$A21,BaseData!AG$3:AG$1489)</f>
        <v>6.2250000000000014E-3</v>
      </c>
      <c r="M21" s="112">
        <f t="shared" si="5"/>
        <v>0.56229876034655535</v>
      </c>
      <c r="N21" s="112">
        <f t="shared" si="6"/>
        <v>0.46758395351549142</v>
      </c>
      <c r="O21" s="112">
        <f t="shared" si="7"/>
        <v>2.6055657873615544E-2</v>
      </c>
      <c r="P21" s="113">
        <f>SUMIF(BaseData!$B$3:$B$1489,"="&amp;$A21,BaseData!H$3:H$1489)/COUNTIF(BaseData!$B$3:$B$1489,"="&amp;$A21)</f>
        <v>33.333333333333329</v>
      </c>
      <c r="Q21" s="113">
        <f t="shared" si="8"/>
        <v>139.52159503944063</v>
      </c>
      <c r="R21" s="113">
        <f t="shared" si="9"/>
        <v>298.38833003241234</v>
      </c>
      <c r="S21" s="113">
        <f>SUMIF(BaseData!$B$3:$B$1489,"="&amp;$A21,BaseData!I$3:I$1489)</f>
        <v>15.8229375</v>
      </c>
      <c r="T21" s="113">
        <f>SUMIF(BaseData!$B$3:$B$1489,"="&amp;$A21,BaseData!AL$3:AL$1489)</f>
        <v>93.446943749999988</v>
      </c>
      <c r="U21" s="114">
        <f t="shared" si="0"/>
        <v>162.92746559466295</v>
      </c>
    </row>
    <row r="22" spans="1:21">
      <c r="A22" s="89">
        <v>21</v>
      </c>
      <c r="B22" s="110">
        <f>SUMIF(BaseData!$B$3:$B$1489,"="&amp;$A22,BaseData!E$3:E$1489)/COUNTIF(BaseData!$B$3:$B$1489,"="&amp;$A22)</f>
        <v>3.25</v>
      </c>
      <c r="C22" s="110">
        <f>SUMIF(BaseData!$B$3:$B$1489,"="&amp;$A22,BaseData!C$3:C$1489)/COUNTIF(BaseData!$B$3:$B$1489,"="&amp;$A22)</f>
        <v>0.30999999999999994</v>
      </c>
      <c r="D22" s="110">
        <f>SUMIF(BaseData!$B$3:$B$1489,"="&amp;$A22,BaseData!D$3:D$1489)/COUNTIF(BaseData!$B$3:$B$1489,"="&amp;$A22)</f>
        <v>0.33999999999999991</v>
      </c>
      <c r="E22" s="113">
        <f t="shared" si="1"/>
        <v>30.999999999999993</v>
      </c>
      <c r="F22" s="113">
        <f t="shared" si="2"/>
        <v>33.999999999999993</v>
      </c>
      <c r="G22" s="111">
        <f t="shared" si="3"/>
        <v>0.32499999999999996</v>
      </c>
      <c r="H22" s="178">
        <f t="shared" si="4"/>
        <v>9.5384615384615373E-2</v>
      </c>
      <c r="I22" s="110">
        <f>SUMIF(BaseData!$B$3:$B$1489,"="&amp;$A22,BaseData!F$3:F$1489)/COUNTIF(BaseData!$B23:$B1509,"="&amp;$A22)</f>
        <v>0.26961246327878025</v>
      </c>
      <c r="J22" s="110">
        <f>SUMIF(BaseData!$B$3:$B$1489,"="&amp;$A22,BaseData!X$3:X$1489)</f>
        <v>0.15909999999999999</v>
      </c>
      <c r="K22" s="110">
        <f>SUMIF(BaseData!$B$3:$B$1489,"="&amp;$A22,BaseData!AK$3:AK$1489)</f>
        <v>0.13254999999999997</v>
      </c>
      <c r="L22" s="110">
        <f>SUMIF(BaseData!$B$3:$B$1489,"="&amp;$A22,BaseData!AG$3:AG$1489)</f>
        <v>4.5250000000000012E-3</v>
      </c>
      <c r="M22" s="112">
        <f t="shared" si="5"/>
        <v>0.59010625126587724</v>
      </c>
      <c r="N22" s="112">
        <f t="shared" si="6"/>
        <v>0.49163157514325589</v>
      </c>
      <c r="O22" s="112">
        <f t="shared" si="7"/>
        <v>1.6783348755362006E-2</v>
      </c>
      <c r="P22" s="113">
        <f>SUMIF(BaseData!$B$3:$B$1489,"="&amp;$A22,BaseData!H$3:H$1489)/COUNTIF(BaseData!$B$3:$B$1489,"="&amp;$A22)</f>
        <v>33.333333333333329</v>
      </c>
      <c r="Q22" s="113">
        <f t="shared" si="8"/>
        <v>123.63424497504236</v>
      </c>
      <c r="R22" s="113">
        <f t="shared" si="9"/>
        <v>251.47742990066644</v>
      </c>
      <c r="S22" s="113">
        <f>SUMIF(BaseData!$B$3:$B$1489,"="&amp;$A22,BaseData!I$3:I$1489)</f>
        <v>18.971249999999998</v>
      </c>
      <c r="T22" s="113">
        <f>SUMIF(BaseData!$B$3:$B$1489,"="&amp;$A22,BaseData!AL$3:AL$1489)</f>
        <v>118.07752499999998</v>
      </c>
      <c r="U22" s="114">
        <f t="shared" si="0"/>
        <v>218.61006793416976</v>
      </c>
    </row>
    <row r="23" spans="1:21">
      <c r="A23" s="89">
        <v>22</v>
      </c>
      <c r="B23" s="110">
        <f>SUMIF(BaseData!$B$3:$B$1489,"="&amp;$A23,BaseData!E$3:E$1489)/COUNTIF(BaseData!$B$3:$B$1489,"="&amp;$A23)</f>
        <v>3.1599999999999993</v>
      </c>
      <c r="C23" s="110">
        <f>SUMIF(BaseData!$B$3:$B$1489,"="&amp;$A23,BaseData!C$3:C$1489)/COUNTIF(BaseData!$B$3:$B$1489,"="&amp;$A23)</f>
        <v>0.29999999999999993</v>
      </c>
      <c r="D23" s="110">
        <f>SUMIF(BaseData!$B$3:$B$1489,"="&amp;$A23,BaseData!D$3:D$1489)/COUNTIF(BaseData!$B$3:$B$1489,"="&amp;$A23)</f>
        <v>0.32</v>
      </c>
      <c r="E23" s="113">
        <f t="shared" si="1"/>
        <v>29.999999999999993</v>
      </c>
      <c r="F23" s="113">
        <f t="shared" si="2"/>
        <v>32</v>
      </c>
      <c r="G23" s="111">
        <f t="shared" si="3"/>
        <v>0.30999999999999994</v>
      </c>
      <c r="H23" s="178">
        <f t="shared" si="4"/>
        <v>9.49367088607595E-2</v>
      </c>
      <c r="I23" s="110">
        <f>SUMIF(BaseData!$B$3:$B$1489,"="&amp;$A23,BaseData!F$3:F$1489)/COUNTIF(BaseData!$B24:$B1510,"="&amp;$A23)</f>
        <v>0.23850657266788347</v>
      </c>
      <c r="J23" s="110">
        <f>SUMIF(BaseData!$B$3:$B$1489,"="&amp;$A23,BaseData!X$3:X$1489)</f>
        <v>0.14006156</v>
      </c>
      <c r="K23" s="110">
        <f>SUMIF(BaseData!$B$3:$B$1489,"="&amp;$A23,BaseData!AK$3:AK$1489)</f>
        <v>0.11465175000000005</v>
      </c>
      <c r="L23" s="110">
        <f>SUMIF(BaseData!$B$3:$B$1489,"="&amp;$A23,BaseData!AG$3:AG$1489)</f>
        <v>4.7937500000000003E-3</v>
      </c>
      <c r="M23" s="112">
        <f t="shared" si="5"/>
        <v>0.5872440261637295</v>
      </c>
      <c r="N23" s="112">
        <f t="shared" si="6"/>
        <v>0.48070687829492548</v>
      </c>
      <c r="O23" s="112">
        <f t="shared" si="7"/>
        <v>2.0099026816653893E-2</v>
      </c>
      <c r="P23" s="113">
        <f>SUMIF(BaseData!$B$3:$B$1489,"="&amp;$A23,BaseData!H$3:H$1489)/COUNTIF(BaseData!$B$3:$B$1489,"="&amp;$A23)</f>
        <v>34.666666666666679</v>
      </c>
      <c r="Q23" s="113">
        <f t="shared" si="8"/>
        <v>145.34889449331632</v>
      </c>
      <c r="R23" s="113">
        <f t="shared" si="9"/>
        <v>302.36491520335852</v>
      </c>
      <c r="S23" s="113">
        <f>SUMIF(BaseData!$B$3:$B$1489,"="&amp;$A23,BaseData!I$3:I$1489)</f>
        <v>16.354950000000002</v>
      </c>
      <c r="T23" s="113">
        <f>SUMIF(BaseData!$B$3:$B$1489,"="&amp;$A23,BaseData!AL$3:AL$1489)</f>
        <v>103.12771499999999</v>
      </c>
      <c r="U23" s="114">
        <f t="shared" si="0"/>
        <v>196.04856839354662</v>
      </c>
    </row>
    <row r="24" spans="1:21">
      <c r="A24" s="89">
        <v>23</v>
      </c>
      <c r="B24" s="110">
        <f>SUMIF(BaseData!$B$3:$B$1489,"="&amp;$A24,BaseData!E$3:E$1489)/COUNTIF(BaseData!$B$3:$B$1489,"="&amp;$A24)</f>
        <v>3.4699999999999993</v>
      </c>
      <c r="C24" s="110">
        <f>SUMIF(BaseData!$B$3:$B$1489,"="&amp;$A24,BaseData!C$3:C$1489)/COUNTIF(BaseData!$B$3:$B$1489,"="&amp;$A24)</f>
        <v>0.32</v>
      </c>
      <c r="D24" s="110">
        <f>SUMIF(BaseData!$B$3:$B$1489,"="&amp;$A24,BaseData!D$3:D$1489)/COUNTIF(BaseData!$B$3:$B$1489,"="&amp;$A24)</f>
        <v>0.33999999999999991</v>
      </c>
      <c r="E24" s="113">
        <f t="shared" si="1"/>
        <v>32</v>
      </c>
      <c r="F24" s="113">
        <f t="shared" si="2"/>
        <v>33.999999999999993</v>
      </c>
      <c r="G24" s="111">
        <f t="shared" si="3"/>
        <v>0.32999999999999996</v>
      </c>
      <c r="H24" s="178">
        <f t="shared" si="4"/>
        <v>9.2219020172910685E-2</v>
      </c>
      <c r="I24" s="110">
        <f>SUMIF(BaseData!$B$3:$B$1489,"="&amp;$A24,BaseData!F$3:F$1489)/COUNTIF(BaseData!$B25:$B1511,"="&amp;$A24)</f>
        <v>0.29678861417911795</v>
      </c>
      <c r="J24" s="110">
        <f>SUMIF(BaseData!$B$3:$B$1489,"="&amp;$A24,BaseData!X$3:X$1489)</f>
        <v>0.16793616</v>
      </c>
      <c r="K24" s="110">
        <f>SUMIF(BaseData!$B$3:$B$1489,"="&amp;$A24,BaseData!AK$3:AK$1489)</f>
        <v>0.14004800000000003</v>
      </c>
      <c r="L24" s="110">
        <f>SUMIF(BaseData!$B$3:$B$1489,"="&amp;$A24,BaseData!AG$3:AG$1489)</f>
        <v>4.6500000000000005E-3</v>
      </c>
      <c r="M24" s="112">
        <f t="shared" si="5"/>
        <v>0.56584434839082853</v>
      </c>
      <c r="N24" s="112">
        <f t="shared" si="6"/>
        <v>0.47187794042354408</v>
      </c>
      <c r="O24" s="112">
        <f t="shared" si="7"/>
        <v>1.5667716946828801E-2</v>
      </c>
      <c r="P24" s="113">
        <f>SUMIF(BaseData!$B$3:$B$1489,"="&amp;$A24,BaseData!H$3:H$1489)/COUNTIF(BaseData!$B$3:$B$1489,"="&amp;$A24)</f>
        <v>36</v>
      </c>
      <c r="Q24" s="113">
        <f t="shared" si="8"/>
        <v>121.29845378190038</v>
      </c>
      <c r="R24" s="113">
        <f t="shared" si="9"/>
        <v>257.05472409459605</v>
      </c>
      <c r="S24" s="113">
        <f>SUMIF(BaseData!$B$3:$B$1489,"="&amp;$A24,BaseData!I$3:I$1489)</f>
        <v>20.249700000000001</v>
      </c>
      <c r="T24" s="113">
        <f>SUMIF(BaseData!$B$3:$B$1489,"="&amp;$A24,BaseData!AL$3:AL$1489)</f>
        <v>124.23699000000001</v>
      </c>
      <c r="U24" s="114">
        <f t="shared" si="0"/>
        <v>201.17834676220897</v>
      </c>
    </row>
    <row r="25" spans="1:21">
      <c r="A25" s="89">
        <v>24</v>
      </c>
      <c r="B25" s="110">
        <f>SUMIF(BaseData!$B$3:$B$1489,"="&amp;$A25,BaseData!E$3:E$1489)/COUNTIF(BaseData!$B$3:$B$1489,"="&amp;$A25)</f>
        <v>3.3400000000000016</v>
      </c>
      <c r="C25" s="110">
        <f>SUMIF(BaseData!$B$3:$B$1489,"="&amp;$A25,BaseData!C$3:C$1489)/COUNTIF(BaseData!$B$3:$B$1489,"="&amp;$A25)</f>
        <v>0.3899999999999999</v>
      </c>
      <c r="D25" s="110">
        <f>SUMIF(BaseData!$B$3:$B$1489,"="&amp;$A25,BaseData!D$3:D$1489)/COUNTIF(BaseData!$B$3:$B$1489,"="&amp;$A25)</f>
        <v>0.47</v>
      </c>
      <c r="E25" s="113">
        <f t="shared" si="1"/>
        <v>38.999999999999993</v>
      </c>
      <c r="F25" s="113">
        <f t="shared" si="2"/>
        <v>47</v>
      </c>
      <c r="G25" s="111">
        <f t="shared" si="3"/>
        <v>0.42999999999999994</v>
      </c>
      <c r="H25" s="178">
        <f t="shared" si="4"/>
        <v>0.11676646706586817</v>
      </c>
      <c r="I25" s="110">
        <f>SUMIF(BaseData!$B$3:$B$1489,"="&amp;$A25,BaseData!F$3:F$1489)/COUNTIF(BaseData!$B26:$B1512,"="&amp;$A25)</f>
        <v>0.48503520217670854</v>
      </c>
      <c r="J25" s="110">
        <f>SUMIF(BaseData!$B$3:$B$1489,"="&amp;$A25,BaseData!X$3:X$1489)</f>
        <v>0.27245399999999997</v>
      </c>
      <c r="K25" s="110">
        <f>SUMIF(BaseData!$B$3:$B$1489,"="&amp;$A25,BaseData!AK$3:AK$1489)</f>
        <v>0.22033799999999998</v>
      </c>
      <c r="L25" s="110">
        <f>SUMIF(BaseData!$B$3:$B$1489,"="&amp;$A25,BaseData!AG$3:AG$1489)</f>
        <v>8.5000000000000006E-4</v>
      </c>
      <c r="M25" s="112">
        <f t="shared" si="5"/>
        <v>0.56172005408535119</v>
      </c>
      <c r="N25" s="112">
        <f t="shared" si="6"/>
        <v>0.4542721827429882</v>
      </c>
      <c r="O25" s="112">
        <f t="shared" si="7"/>
        <v>1.7524501235898487E-3</v>
      </c>
      <c r="P25" s="113">
        <f>SUMIF(BaseData!$B$3:$B$1489,"="&amp;$A25,BaseData!H$3:H$1489)/COUNTIF(BaseData!$B$3:$B$1489,"="&amp;$A25)</f>
        <v>51.666666666666657</v>
      </c>
      <c r="Q25" s="113">
        <f t="shared" si="8"/>
        <v>106.52147810055939</v>
      </c>
      <c r="R25" s="113">
        <f t="shared" si="9"/>
        <v>234.48822566541705</v>
      </c>
      <c r="S25" s="113">
        <f>SUMIF(BaseData!$B$3:$B$1489,"="&amp;$A25,BaseData!I$3:I$1489)</f>
        <v>32.315700000000007</v>
      </c>
      <c r="T25" s="113">
        <f>SUMIF(BaseData!$B$3:$B$1489,"="&amp;$A25,BaseData!AL$3:AL$1489)</f>
        <v>201.32289</v>
      </c>
      <c r="U25" s="114">
        <f t="shared" si="0"/>
        <v>196.32835525138645</v>
      </c>
    </row>
    <row r="26" spans="1:21">
      <c r="A26" s="89">
        <v>25</v>
      </c>
      <c r="B26" s="110">
        <f>SUMIF(BaseData!$B$3:$B$1489,"="&amp;$A26,BaseData!E$3:E$1489)/COUNTIF(BaseData!$B$3:$B$1489,"="&amp;$A26)</f>
        <v>3.350000000000001</v>
      </c>
      <c r="C26" s="110">
        <f>SUMIF(BaseData!$B$3:$B$1489,"="&amp;$A26,BaseData!C$3:C$1489)/COUNTIF(BaseData!$B$3:$B$1489,"="&amp;$A26)</f>
        <v>0.35500000000000015</v>
      </c>
      <c r="D26" s="110">
        <f>SUMIF(BaseData!$B$3:$B$1489,"="&amp;$A26,BaseData!D$3:D$1489)/COUNTIF(BaseData!$B$3:$B$1489,"="&amp;$A26)</f>
        <v>0.3899999999999999</v>
      </c>
      <c r="E26" s="113">
        <f t="shared" si="1"/>
        <v>35.500000000000014</v>
      </c>
      <c r="F26" s="113">
        <f t="shared" si="2"/>
        <v>38.999999999999993</v>
      </c>
      <c r="G26" s="111">
        <f t="shared" si="3"/>
        <v>0.37250000000000005</v>
      </c>
      <c r="H26" s="178">
        <f t="shared" si="4"/>
        <v>0.10597014925373135</v>
      </c>
      <c r="I26" s="110">
        <f>SUMIF(BaseData!$B$3:$B$1489,"="&amp;$A26,BaseData!F$3:F$1489)/COUNTIF(BaseData!$B27:$B1513,"="&amp;$A26)</f>
        <v>0.36507932809822274</v>
      </c>
      <c r="J26" s="110">
        <f>SUMIF(BaseData!$B$3:$B$1489,"="&amp;$A26,BaseData!X$3:X$1489)</f>
        <v>0.21295671999999999</v>
      </c>
      <c r="K26" s="110">
        <f>SUMIF(BaseData!$B$3:$B$1489,"="&amp;$A26,BaseData!AK$3:AK$1489)</f>
        <v>0.17537749999999996</v>
      </c>
      <c r="L26" s="110">
        <f>SUMIF(BaseData!$B$3:$B$1489,"="&amp;$A26,BaseData!AG$3:AG$1489)</f>
        <v>1.1250000000000001E-3</v>
      </c>
      <c r="M26" s="112">
        <f t="shared" si="5"/>
        <v>0.58331629213118596</v>
      </c>
      <c r="N26" s="112">
        <f t="shared" si="6"/>
        <v>0.4803818964869343</v>
      </c>
      <c r="O26" s="112">
        <f t="shared" si="7"/>
        <v>3.0815220512768245E-3</v>
      </c>
      <c r="P26" s="113">
        <f>SUMIF(BaseData!$B$3:$B$1489,"="&amp;$A26,BaseData!H$3:H$1489)/COUNTIF(BaseData!$B$3:$B$1489,"="&amp;$A26)</f>
        <v>37.333333333333343</v>
      </c>
      <c r="Q26" s="113">
        <f t="shared" si="8"/>
        <v>102.26087992385315</v>
      </c>
      <c r="R26" s="113">
        <f t="shared" si="9"/>
        <v>212.87413341696256</v>
      </c>
      <c r="S26" s="113">
        <f>SUMIF(BaseData!$B$3:$B$1489,"="&amp;$A26,BaseData!I$3:I$1489)</f>
        <v>25.162875000000007</v>
      </c>
      <c r="T26" s="113">
        <f>SUMIF(BaseData!$B$3:$B$1489,"="&amp;$A26,BaseData!AL$3:AL$1489)</f>
        <v>153.64788749999997</v>
      </c>
      <c r="U26" s="114">
        <f t="shared" si="0"/>
        <v>215.35890703698345</v>
      </c>
    </row>
    <row r="27" spans="1:21">
      <c r="A27" s="89">
        <v>26</v>
      </c>
      <c r="B27" s="110">
        <f>SUMIF(BaseData!$B$3:$B$1489,"="&amp;$A27,BaseData!E$3:E$1489)/COUNTIF(BaseData!$B$3:$B$1489,"="&amp;$A27)</f>
        <v>3.2400000000000015</v>
      </c>
      <c r="C27" s="110">
        <f>SUMIF(BaseData!$B$3:$B$1489,"="&amp;$A27,BaseData!C$3:C$1489)/COUNTIF(BaseData!$B$3:$B$1489,"="&amp;$A27)</f>
        <v>0.28000000000000014</v>
      </c>
      <c r="D27" s="110">
        <f>SUMIF(BaseData!$B$3:$B$1489,"="&amp;$A27,BaseData!D$3:D$1489)/COUNTIF(BaseData!$B$3:$B$1489,"="&amp;$A27)</f>
        <v>0.29999999999999993</v>
      </c>
      <c r="E27" s="113">
        <f t="shared" si="1"/>
        <v>28.000000000000014</v>
      </c>
      <c r="F27" s="113">
        <f t="shared" si="2"/>
        <v>29.999999999999993</v>
      </c>
      <c r="G27" s="111">
        <f t="shared" si="3"/>
        <v>0.29000000000000004</v>
      </c>
      <c r="H27" s="178">
        <f t="shared" si="4"/>
        <v>8.6419753086419748E-2</v>
      </c>
      <c r="I27" s="110">
        <f>SUMIF(BaseData!$B$3:$B$1489,"="&amp;$A27,BaseData!F$3:F$1489)/COUNTIF(BaseData!$B28:$B1514,"="&amp;$A27)</f>
        <v>0.21400843315519044</v>
      </c>
      <c r="J27" s="110">
        <f>SUMIF(BaseData!$B$3:$B$1489,"="&amp;$A27,BaseData!X$3:X$1489)</f>
        <v>0.10681079999999998</v>
      </c>
      <c r="K27" s="110">
        <f>SUMIF(BaseData!$B$3:$B$1489,"="&amp;$A27,BaseData!AK$3:AK$1489)</f>
        <v>8.9241500000000029E-2</v>
      </c>
      <c r="L27" s="110">
        <f>SUMIF(BaseData!$B$3:$B$1489,"="&amp;$A27,BaseData!AG$3:AG$1489)</f>
        <v>1.29375E-3</v>
      </c>
      <c r="M27" s="112">
        <f t="shared" si="5"/>
        <v>0.49909621983235131</v>
      </c>
      <c r="N27" s="112">
        <f t="shared" si="6"/>
        <v>0.4169999223128073</v>
      </c>
      <c r="O27" s="112">
        <f t="shared" si="7"/>
        <v>6.0453225180235014E-3</v>
      </c>
      <c r="P27" s="113">
        <f>SUMIF(BaseData!$B$3:$B$1489,"="&amp;$A27,BaseData!H$3:H$1489)/COUNTIF(BaseData!$B$3:$B$1489,"="&amp;$A27)</f>
        <v>29</v>
      </c>
      <c r="Q27" s="113">
        <f t="shared" si="8"/>
        <v>135.50867866487462</v>
      </c>
      <c r="R27" s="113">
        <f t="shared" si="9"/>
        <v>324.96092064790474</v>
      </c>
      <c r="S27" s="113">
        <f>SUMIF(BaseData!$B$3:$B$1489,"="&amp;$A27,BaseData!I$3:I$1489)</f>
        <v>12.9915375</v>
      </c>
      <c r="T27" s="113">
        <f>SUMIF(BaseData!$B$3:$B$1489,"="&amp;$A27,BaseData!AL$3:AL$1489)</f>
        <v>79.215063749999999</v>
      </c>
      <c r="U27" s="114">
        <f t="shared" si="0"/>
        <v>153.81806443461124</v>
      </c>
    </row>
    <row r="28" spans="1:21">
      <c r="A28" s="89">
        <v>27</v>
      </c>
      <c r="B28" s="110">
        <f>SUMIF(BaseData!$B$3:$B$1489,"="&amp;$A28,BaseData!E$3:E$1489)/COUNTIF(BaseData!$B$3:$B$1489,"="&amp;$A28)</f>
        <v>3.2700000000000014</v>
      </c>
      <c r="C28" s="110">
        <f>SUMIF(BaseData!$B$3:$B$1489,"="&amp;$A28,BaseData!C$3:C$1489)/COUNTIF(BaseData!$B$3:$B$1489,"="&amp;$A28)</f>
        <v>0.29999999999999993</v>
      </c>
      <c r="D28" s="110">
        <f>SUMIF(BaseData!$B$3:$B$1489,"="&amp;$A28,BaseData!D$3:D$1489)/COUNTIF(BaseData!$B$3:$B$1489,"="&amp;$A28)</f>
        <v>0.33</v>
      </c>
      <c r="E28" s="113">
        <f t="shared" si="1"/>
        <v>29.999999999999993</v>
      </c>
      <c r="F28" s="113">
        <f t="shared" si="2"/>
        <v>33</v>
      </c>
      <c r="G28" s="111">
        <f t="shared" si="3"/>
        <v>0.31499999999999995</v>
      </c>
      <c r="H28" s="178">
        <f t="shared" si="4"/>
        <v>9.1743119266054982E-2</v>
      </c>
      <c r="I28" s="110">
        <f>SUMIF(BaseData!$B$3:$B$1489,"="&amp;$A28,BaseData!F$3:F$1489)/COUNTIF(BaseData!$B29:$B1515,"="&amp;$A28)</f>
        <v>0.25483480413537574</v>
      </c>
      <c r="J28" s="110">
        <f>SUMIF(BaseData!$B$3:$B$1489,"="&amp;$A28,BaseData!X$3:X$1489)</f>
        <v>0.13121491999999998</v>
      </c>
      <c r="K28" s="110">
        <f>SUMIF(BaseData!$B$3:$B$1489,"="&amp;$A28,BaseData!AK$3:AK$1489)</f>
        <v>0.10935625000000002</v>
      </c>
      <c r="L28" s="110">
        <f>SUMIF(BaseData!$B$3:$B$1489,"="&amp;$A28,BaseData!AG$3:AG$1489)</f>
        <v>3.5625000000000001E-4</v>
      </c>
      <c r="M28" s="112">
        <f t="shared" si="5"/>
        <v>0.51490188102522594</v>
      </c>
      <c r="N28" s="112">
        <f t="shared" si="6"/>
        <v>0.42912603861561532</v>
      </c>
      <c r="O28" s="112">
        <f t="shared" si="7"/>
        <v>1.3979644625415825E-3</v>
      </c>
      <c r="P28" s="113">
        <f>SUMIF(BaseData!$B$3:$B$1489,"="&amp;$A28,BaseData!H$3:H$1489)/COUNTIF(BaseData!$B$3:$B$1489,"="&amp;$A28)</f>
        <v>30.666666666666675</v>
      </c>
      <c r="Q28" s="113">
        <f t="shared" si="8"/>
        <v>120.33939700942749</v>
      </c>
      <c r="R28" s="113">
        <f t="shared" si="9"/>
        <v>280.42902592825442</v>
      </c>
      <c r="S28" s="113">
        <f>SUMIF(BaseData!$B$3:$B$1489,"="&amp;$A28,BaseData!I$3:I$1489)</f>
        <v>16.327500000000001</v>
      </c>
      <c r="T28" s="113">
        <f>SUMIF(BaseData!$B$3:$B$1489,"="&amp;$A28,BaseData!AL$3:AL$1489)</f>
        <v>100.00304999999999</v>
      </c>
      <c r="U28" s="114">
        <f t="shared" si="0"/>
        <v>184.05825851376665</v>
      </c>
    </row>
    <row r="29" spans="1:21">
      <c r="A29" s="89">
        <v>28</v>
      </c>
      <c r="B29" s="110">
        <f>SUMIF(BaseData!$B$3:$B$1489,"="&amp;$A29,BaseData!E$3:E$1489)/COUNTIF(BaseData!$B$3:$B$1489,"="&amp;$A29)</f>
        <v>2.5599999999999996</v>
      </c>
      <c r="C29" s="110">
        <f>SUMIF(BaseData!$B$3:$B$1489,"="&amp;$A29,BaseData!C$3:C$1489)/COUNTIF(BaseData!$B$3:$B$1489,"="&amp;$A29)</f>
        <v>0.24500000000000008</v>
      </c>
      <c r="D29" s="110">
        <f>SUMIF(BaseData!$B$3:$B$1489,"="&amp;$A29,BaseData!D$3:D$1489)/COUNTIF(BaseData!$B$3:$B$1489,"="&amp;$A29)</f>
        <v>0.26500000000000007</v>
      </c>
      <c r="E29" s="113">
        <f t="shared" si="1"/>
        <v>24.500000000000007</v>
      </c>
      <c r="F29" s="113">
        <f t="shared" si="2"/>
        <v>26.500000000000007</v>
      </c>
      <c r="G29" s="111">
        <f t="shared" si="3"/>
        <v>0.25500000000000006</v>
      </c>
      <c r="H29" s="178">
        <f t="shared" si="4"/>
        <v>9.5703125000000042E-2</v>
      </c>
      <c r="I29" s="110">
        <f>SUMIF(BaseData!$B$3:$B$1489,"="&amp;$A29,BaseData!F$3:F$1489)/COUNTIF(BaseData!$B30:$B1516,"="&amp;$A29)</f>
        <v>0.13074051987179283</v>
      </c>
      <c r="J29" s="110">
        <f>SUMIF(BaseData!$B$3:$B$1489,"="&amp;$A29,BaseData!X$3:X$1489)</f>
        <v>6.1679239999999996E-2</v>
      </c>
      <c r="K29" s="110">
        <f>SUMIF(BaseData!$B$3:$B$1489,"="&amp;$A29,BaseData!AK$3:AK$1489)</f>
        <v>5.2093750000000001E-2</v>
      </c>
      <c r="L29" s="110">
        <f>SUMIF(BaseData!$B$3:$B$1489,"="&amp;$A29,BaseData!AG$3:AG$1489)</f>
        <v>1.1312500000000001E-3</v>
      </c>
      <c r="M29" s="112">
        <f t="shared" si="5"/>
        <v>0.47176835506302162</v>
      </c>
      <c r="N29" s="112">
        <f t="shared" si="6"/>
        <v>0.39845145216711952</v>
      </c>
      <c r="O29" s="112">
        <f t="shared" si="7"/>
        <v>8.6526350140670224E-3</v>
      </c>
      <c r="P29" s="113">
        <f>SUMIF(BaseData!$B$3:$B$1489,"="&amp;$A29,BaseData!H$3:H$1489)/COUNTIF(BaseData!$B$3:$B$1489,"="&amp;$A29)</f>
        <v>24</v>
      </c>
      <c r="Q29" s="113">
        <f t="shared" si="8"/>
        <v>183.56971521556557</v>
      </c>
      <c r="R29" s="113">
        <f t="shared" si="9"/>
        <v>460.70785842831435</v>
      </c>
      <c r="S29" s="113">
        <f>SUMIF(BaseData!$B$3:$B$1489,"="&amp;$A29,BaseData!I$3:I$1489)</f>
        <v>7.4971874999999999</v>
      </c>
      <c r="T29" s="113">
        <f>SUMIF(BaseData!$B$3:$B$1489,"="&amp;$A29,BaseData!AL$3:AL$1489)</f>
        <v>42.633168750000003</v>
      </c>
      <c r="U29" s="114">
        <f t="shared" si="0"/>
        <v>72.886595578233909</v>
      </c>
    </row>
    <row r="30" spans="1:21">
      <c r="A30" s="89">
        <v>29</v>
      </c>
      <c r="B30" s="110">
        <f>SUMIF(BaseData!$B$3:$B$1489,"="&amp;$A30,BaseData!E$3:E$1489)/COUNTIF(BaseData!$B$3:$B$1489,"="&amp;$A30)</f>
        <v>3.1299999999999994</v>
      </c>
      <c r="C30" s="110">
        <f>SUMIF(BaseData!$B$3:$B$1489,"="&amp;$A30,BaseData!C$3:C$1489)/COUNTIF(BaseData!$B$3:$B$1489,"="&amp;$A30)</f>
        <v>0.27499999999999997</v>
      </c>
      <c r="D30" s="110">
        <f>SUMIF(BaseData!$B$3:$B$1489,"="&amp;$A30,BaseData!D$3:D$1489)/COUNTIF(BaseData!$B$3:$B$1489,"="&amp;$A30)</f>
        <v>0.29499999999999998</v>
      </c>
      <c r="E30" s="113">
        <f t="shared" si="1"/>
        <v>27.499999999999996</v>
      </c>
      <c r="F30" s="113">
        <f t="shared" si="2"/>
        <v>29.5</v>
      </c>
      <c r="G30" s="111">
        <f t="shared" si="3"/>
        <v>0.28499999999999998</v>
      </c>
      <c r="H30" s="178">
        <f t="shared" si="4"/>
        <v>8.7859424920127799E-2</v>
      </c>
      <c r="I30" s="110">
        <f>SUMIF(BaseData!$B$3:$B$1489,"="&amp;$A30,BaseData!F$3:F$1489)/COUNTIF(BaseData!$B31:$B1517,"="&amp;$A30)</f>
        <v>0.1996751130227277</v>
      </c>
      <c r="J30" s="110">
        <f>SUMIF(BaseData!$B$3:$B$1489,"="&amp;$A30,BaseData!X$3:X$1489)</f>
        <v>7.7843920000000011E-2</v>
      </c>
      <c r="K30" s="110">
        <f>SUMIF(BaseData!$B$3:$B$1489,"="&amp;$A30,BaseData!AK$3:AK$1489)</f>
        <v>6.5675000000000011E-2</v>
      </c>
      <c r="L30" s="110">
        <f>SUMIF(BaseData!$B$3:$B$1489,"="&amp;$A30,BaseData!AG$3:AG$1489)</f>
        <v>9.8124999999999992E-4</v>
      </c>
      <c r="M30" s="112">
        <f t="shared" si="5"/>
        <v>0.38985289063609824</v>
      </c>
      <c r="N30" s="112">
        <f t="shared" si="6"/>
        <v>0.32890929172793137</v>
      </c>
      <c r="O30" s="112">
        <f t="shared" si="7"/>
        <v>4.9142328512833278E-3</v>
      </c>
      <c r="P30" s="113">
        <f>SUMIF(BaseData!$B$3:$B$1489,"="&amp;$A30,BaseData!H$3:H$1489)/COUNTIF(BaseData!$B$3:$B$1489,"="&amp;$A30)</f>
        <v>25.333333333333336</v>
      </c>
      <c r="Q30" s="113">
        <f t="shared" si="8"/>
        <v>126.87276320935304</v>
      </c>
      <c r="R30" s="113">
        <f t="shared" si="9"/>
        <v>385.73785052658292</v>
      </c>
      <c r="S30" s="113">
        <f>SUMIF(BaseData!$B$3:$B$1489,"="&amp;$A30,BaseData!I$3:I$1489)</f>
        <v>9.4331250000000004</v>
      </c>
      <c r="T30" s="113">
        <f>SUMIF(BaseData!$B$3:$B$1489,"="&amp;$A30,BaseData!AL$3:AL$1489)</f>
        <v>54.200812500000005</v>
      </c>
      <c r="U30" s="114">
        <f t="shared" si="0"/>
        <v>78.560416256687432</v>
      </c>
    </row>
    <row r="31" spans="1:21">
      <c r="A31" s="89">
        <v>30</v>
      </c>
      <c r="B31" s="110">
        <f>SUMIF(BaseData!$B$3:$B$1489,"="&amp;$A31,BaseData!E$3:E$1489)/COUNTIF(BaseData!$B$3:$B$1489,"="&amp;$A31)</f>
        <v>3.2400000000000015</v>
      </c>
      <c r="C31" s="110">
        <f>SUMIF(BaseData!$B$3:$B$1489,"="&amp;$A31,BaseData!C$3:C$1489)/COUNTIF(BaseData!$B$3:$B$1489,"="&amp;$A31)</f>
        <v>0.32500000000000007</v>
      </c>
      <c r="D31" s="110">
        <f>SUMIF(BaseData!$B$3:$B$1489,"="&amp;$A31,BaseData!D$3:D$1489)/COUNTIF(BaseData!$B$3:$B$1489,"="&amp;$A31)</f>
        <v>0.33500000000000002</v>
      </c>
      <c r="E31" s="113">
        <f t="shared" si="1"/>
        <v>32.500000000000007</v>
      </c>
      <c r="F31" s="113">
        <f t="shared" si="2"/>
        <v>33.5</v>
      </c>
      <c r="G31" s="111">
        <f t="shared" si="3"/>
        <v>0.33000000000000007</v>
      </c>
      <c r="H31" s="178">
        <f t="shared" si="4"/>
        <v>0.10030864197530862</v>
      </c>
      <c r="I31" s="110">
        <f>SUMIF(BaseData!$B$3:$B$1489,"="&amp;$A31,BaseData!F$3:F$1489)/COUNTIF(BaseData!$B32:$B1518,"="&amp;$A31)</f>
        <v>0.27711674638050215</v>
      </c>
      <c r="J31" s="110">
        <f>SUMIF(BaseData!$B$3:$B$1489,"="&amp;$A31,BaseData!X$3:X$1489)</f>
        <v>0.15059231999999997</v>
      </c>
      <c r="K31" s="110">
        <f>SUMIF(BaseData!$B$3:$B$1489,"="&amp;$A31,BaseData!AK$3:AK$1489)</f>
        <v>0.12464700000000002</v>
      </c>
      <c r="L31" s="110">
        <f>SUMIF(BaseData!$B$3:$B$1489,"="&amp;$A31,BaseData!AG$3:AG$1489)</f>
        <v>7.6500000000000005E-3</v>
      </c>
      <c r="M31" s="112">
        <f t="shared" si="5"/>
        <v>0.5434255488595604</v>
      </c>
      <c r="N31" s="112">
        <f t="shared" si="6"/>
        <v>0.44979959395470925</v>
      </c>
      <c r="O31" s="112">
        <f t="shared" si="7"/>
        <v>2.7605693628836039E-2</v>
      </c>
      <c r="P31" s="113">
        <f>SUMIF(BaseData!$B$3:$B$1489,"="&amp;$A31,BaseData!H$3:H$1489)/COUNTIF(BaseData!$B$3:$B$1489,"="&amp;$A31)</f>
        <v>36</v>
      </c>
      <c r="Q31" s="113">
        <f t="shared" si="8"/>
        <v>129.90914648864018</v>
      </c>
      <c r="R31" s="113">
        <f t="shared" si="9"/>
        <v>288.81561529760035</v>
      </c>
      <c r="S31" s="113">
        <f>SUMIF(BaseData!$B$3:$B$1489,"="&amp;$A31,BaseData!I$3:I$1489)</f>
        <v>16.417050000000003</v>
      </c>
      <c r="T31" s="113">
        <f>SUMIF(BaseData!$B$3:$B$1489,"="&amp;$A31,BaseData!AL$3:AL$1489)</f>
        <v>100.65298499999999</v>
      </c>
      <c r="U31" s="114">
        <f t="shared" si="0"/>
        <v>148.01461322721957</v>
      </c>
    </row>
    <row r="32" spans="1:21">
      <c r="A32" s="89">
        <v>31</v>
      </c>
      <c r="B32" s="110">
        <f>SUMIF(BaseData!$B$3:$B$1489,"="&amp;$A32,BaseData!E$3:E$1489)/COUNTIF(BaseData!$B$3:$B$1489,"="&amp;$A32)</f>
        <v>3.2800000000000002</v>
      </c>
      <c r="C32" s="110">
        <f>SUMIF(BaseData!$B$3:$B$1489,"="&amp;$A32,BaseData!C$3:C$1489)/COUNTIF(BaseData!$B$3:$B$1489,"="&amp;$A32)</f>
        <v>0.33500000000000002</v>
      </c>
      <c r="D32" s="110">
        <f>SUMIF(BaseData!$B$3:$B$1489,"="&amp;$A32,BaseData!D$3:D$1489)/COUNTIF(BaseData!$B$3:$B$1489,"="&amp;$A32)</f>
        <v>0.3899999999999999</v>
      </c>
      <c r="E32" s="113">
        <f t="shared" si="1"/>
        <v>33.5</v>
      </c>
      <c r="F32" s="113">
        <f t="shared" si="2"/>
        <v>38.999999999999993</v>
      </c>
      <c r="G32" s="111">
        <f t="shared" si="3"/>
        <v>0.36249999999999993</v>
      </c>
      <c r="H32" s="178">
        <f t="shared" si="4"/>
        <v>0.10213414634146341</v>
      </c>
      <c r="I32" s="110">
        <f>SUMIF(BaseData!$B$3:$B$1489,"="&amp;$A32,BaseData!F$3:F$1489)/COUNTIF(BaseData!$B33:$B1519,"="&amp;$A32)</f>
        <v>0.33851642590134284</v>
      </c>
      <c r="J32" s="110">
        <f>SUMIF(BaseData!$B$3:$B$1489,"="&amp;$A32,BaseData!X$3:X$1489)</f>
        <v>0.20133951999999999</v>
      </c>
      <c r="K32" s="110">
        <f>SUMIF(BaseData!$B$3:$B$1489,"="&amp;$A32,BaseData!AK$3:AK$1489)</f>
        <v>0.16637800000000003</v>
      </c>
      <c r="L32" s="110">
        <f>SUMIF(BaseData!$B$3:$B$1489,"="&amp;$A32,BaseData!AG$3:AG$1489)</f>
        <v>2.3868750000000005E-2</v>
      </c>
      <c r="M32" s="112">
        <f t="shared" si="5"/>
        <v>0.59477031126010516</v>
      </c>
      <c r="N32" s="112">
        <f t="shared" si="6"/>
        <v>0.49149165969420106</v>
      </c>
      <c r="O32" s="112">
        <f t="shared" si="7"/>
        <v>7.0509872412975044E-2</v>
      </c>
      <c r="P32" s="113">
        <f>SUMIF(BaseData!$B$3:$B$1489,"="&amp;$A32,BaseData!H$3:H$1489)/COUNTIF(BaseData!$B$3:$B$1489,"="&amp;$A32)</f>
        <v>37.333333333333343</v>
      </c>
      <c r="Q32" s="113">
        <f t="shared" si="8"/>
        <v>110.28514564375604</v>
      </c>
      <c r="R32" s="113">
        <f t="shared" si="9"/>
        <v>224.388641126431</v>
      </c>
      <c r="S32" s="113">
        <f>SUMIF(BaseData!$B$3:$B$1489,"="&amp;$A32,BaseData!I$3:I$1489)</f>
        <v>21.151387500000002</v>
      </c>
      <c r="T32" s="113">
        <f>SUMIF(BaseData!$B$3:$B$1489,"="&amp;$A32,BaseData!AL$3:AL$1489)</f>
        <v>124.12960874999997</v>
      </c>
      <c r="U32" s="114">
        <f t="shared" si="0"/>
        <v>162.09881376860284</v>
      </c>
    </row>
    <row r="33" spans="1:21">
      <c r="A33" s="89">
        <v>32</v>
      </c>
      <c r="B33" s="110">
        <f>SUMIF(BaseData!$B$3:$B$1489,"="&amp;$A33,BaseData!E$3:E$1489)/COUNTIF(BaseData!$B$3:$B$1489,"="&amp;$A33)</f>
        <v>3.4300000000000006</v>
      </c>
      <c r="C33" s="110">
        <f>SUMIF(BaseData!$B$3:$B$1489,"="&amp;$A33,BaseData!C$3:C$1489)/COUNTIF(BaseData!$B$3:$B$1489,"="&amp;$A33)</f>
        <v>0.37999999999999995</v>
      </c>
      <c r="D33" s="110">
        <f>SUMIF(BaseData!$B$3:$B$1489,"="&amp;$A33,BaseData!D$3:D$1489)/COUNTIF(BaseData!$B$3:$B$1489,"="&amp;$A33)</f>
        <v>0.40000000000000008</v>
      </c>
      <c r="E33" s="113">
        <f t="shared" si="1"/>
        <v>37.999999999999993</v>
      </c>
      <c r="F33" s="113">
        <f t="shared" si="2"/>
        <v>40.000000000000007</v>
      </c>
      <c r="G33" s="111">
        <f t="shared" si="3"/>
        <v>0.39</v>
      </c>
      <c r="H33" s="178">
        <f t="shared" si="4"/>
        <v>0.11078717201166177</v>
      </c>
      <c r="I33" s="110">
        <f>SUMIF(BaseData!$B$3:$B$1489,"="&amp;$A33,BaseData!F$3:F$1489)/COUNTIF(BaseData!$B34:$B1520,"="&amp;$A33)</f>
        <v>0.40974457803893916</v>
      </c>
      <c r="J33" s="110">
        <f>SUMIF(BaseData!$B$3:$B$1489,"="&amp;$A33,BaseData!X$3:X$1489)</f>
        <v>0.24835944000000001</v>
      </c>
      <c r="K33" s="110">
        <f>SUMIF(BaseData!$B$3:$B$1489,"="&amp;$A33,BaseData!AK$3:AK$1489)</f>
        <v>0.20082649999999999</v>
      </c>
      <c r="L33" s="110">
        <f>SUMIF(BaseData!$B$3:$B$1489,"="&amp;$A33,BaseData!AG$3:AG$1489)</f>
        <v>1.7693750000000001E-2</v>
      </c>
      <c r="M33" s="112">
        <f t="shared" si="5"/>
        <v>0.60613234027076679</v>
      </c>
      <c r="N33" s="112">
        <f t="shared" si="6"/>
        <v>0.49012607063934083</v>
      </c>
      <c r="O33" s="112">
        <f t="shared" si="7"/>
        <v>4.3182389586906296E-2</v>
      </c>
      <c r="P33" s="113">
        <f>SUMIF(BaseData!$B$3:$B$1489,"="&amp;$A33,BaseData!H$3:H$1489)/COUNTIF(BaseData!$B$3:$B$1489,"="&amp;$A33)</f>
        <v>38.666666666666657</v>
      </c>
      <c r="Q33" s="113">
        <f t="shared" si="8"/>
        <v>94.367732336392393</v>
      </c>
      <c r="R33" s="113">
        <f t="shared" si="9"/>
        <v>192.53767140624697</v>
      </c>
      <c r="S33" s="113">
        <f>SUMIF(BaseData!$B$3:$B$1489,"="&amp;$A33,BaseData!I$3:I$1489)</f>
        <v>26.662725000000002</v>
      </c>
      <c r="T33" s="113">
        <f>SUMIF(BaseData!$B$3:$B$1489,"="&amp;$A33,BaseData!AL$3:AL$1489)</f>
        <v>164.6711325</v>
      </c>
      <c r="U33" s="114">
        <f t="shared" si="0"/>
        <v>203.9319788572173</v>
      </c>
    </row>
    <row r="34" spans="1:21">
      <c r="A34" s="89">
        <v>33</v>
      </c>
      <c r="B34" s="110">
        <f>SUMIF(BaseData!$B$3:$B$1489,"="&amp;$A34,BaseData!E$3:E$1489)/COUNTIF(BaseData!$B$3:$B$1489,"="&amp;$A34)</f>
        <v>3.1499999999999995</v>
      </c>
      <c r="C34" s="110">
        <f>SUMIF(BaseData!$B$3:$B$1489,"="&amp;$A34,BaseData!C$3:C$1489)/COUNTIF(BaseData!$B$3:$B$1489,"="&amp;$A34)</f>
        <v>0.40000000000000013</v>
      </c>
      <c r="D34" s="110">
        <f>SUMIF(BaseData!$B$3:$B$1489,"="&amp;$A34,BaseData!D$3:D$1489)/COUNTIF(BaseData!$B$3:$B$1489,"="&amp;$A34)</f>
        <v>0.44000000000000006</v>
      </c>
      <c r="E34" s="113">
        <f t="shared" si="1"/>
        <v>40.000000000000014</v>
      </c>
      <c r="F34" s="113">
        <f t="shared" si="2"/>
        <v>44.000000000000007</v>
      </c>
      <c r="G34" s="111">
        <f t="shared" si="3"/>
        <v>0.4200000000000001</v>
      </c>
      <c r="H34" s="178">
        <f t="shared" si="4"/>
        <v>0.12698412698412706</v>
      </c>
      <c r="I34" s="110">
        <f>SUMIF(BaseData!$B$3:$B$1489,"="&amp;$A34,BaseData!F$3:F$1489)/COUNTIF(BaseData!$B35:$B1521,"="&amp;$A34)</f>
        <v>0.43641434347342611</v>
      </c>
      <c r="J34" s="110">
        <f>SUMIF(BaseData!$B$3:$B$1489,"="&amp;$A34,BaseData!X$3:X$1489)</f>
        <v>0.2630249999999999</v>
      </c>
      <c r="K34" s="110">
        <f>SUMIF(BaseData!$B$3:$B$1489,"="&amp;$A34,BaseData!AK$3:AK$1489)</f>
        <v>0.21805874999999994</v>
      </c>
      <c r="L34" s="110">
        <f>SUMIF(BaseData!$B$3:$B$1489,"="&amp;$A34,BaseData!AG$3:AG$1489)</f>
        <v>1.0062499999999999E-2</v>
      </c>
      <c r="M34" s="112">
        <f t="shared" si="5"/>
        <v>0.60269558948631541</v>
      </c>
      <c r="N34" s="112">
        <f t="shared" si="6"/>
        <v>0.49965990637353525</v>
      </c>
      <c r="O34" s="112">
        <f t="shared" si="7"/>
        <v>2.3057216497314136E-2</v>
      </c>
      <c r="P34" s="113">
        <f>SUMIF(BaseData!$B$3:$B$1489,"="&amp;$A34,BaseData!H$3:H$1489)/COUNTIF(BaseData!$B$3:$B$1489,"="&amp;$A34)</f>
        <v>46</v>
      </c>
      <c r="Q34" s="113">
        <f t="shared" si="8"/>
        <v>105.40441827343606</v>
      </c>
      <c r="R34" s="113">
        <f t="shared" si="9"/>
        <v>210.95232362838001</v>
      </c>
      <c r="S34" s="113">
        <f>SUMIF(BaseData!$B$3:$B$1489,"="&amp;$A34,BaseData!I$3:I$1489)</f>
        <v>30.250687499999987</v>
      </c>
      <c r="T34" s="113">
        <f>SUMIF(BaseData!$B$3:$B$1489,"="&amp;$A34,BaseData!AL$3:AL$1489)</f>
        <v>188.46871875000005</v>
      </c>
      <c r="U34" s="114">
        <f t="shared" ref="U34:U65" si="10">((T34-P34-S34)/I34)-((harvestCost_saw+cartageCost_saw)*I34)</f>
        <v>216.11349309820503</v>
      </c>
    </row>
    <row r="35" spans="1:21">
      <c r="A35" s="89">
        <v>34</v>
      </c>
      <c r="B35" s="110">
        <f>SUMIF(BaseData!$B$3:$B$1489,"="&amp;$A35,BaseData!E$3:E$1489)/COUNTIF(BaseData!$B$3:$B$1489,"="&amp;$A35)</f>
        <v>3.2000000000000006</v>
      </c>
      <c r="C35" s="110">
        <f>SUMIF(BaseData!$B$3:$B$1489,"="&amp;$A35,BaseData!C$3:C$1489)/COUNTIF(BaseData!$B$3:$B$1489,"="&amp;$A35)</f>
        <v>0.29999999999999993</v>
      </c>
      <c r="D35" s="110">
        <f>SUMIF(BaseData!$B$3:$B$1489,"="&amp;$A35,BaseData!D$3:D$1489)/COUNTIF(BaseData!$B$3:$B$1489,"="&amp;$A35)</f>
        <v>0.33</v>
      </c>
      <c r="E35" s="113">
        <f t="shared" si="1"/>
        <v>29.999999999999993</v>
      </c>
      <c r="F35" s="113">
        <f t="shared" si="2"/>
        <v>33</v>
      </c>
      <c r="G35" s="111">
        <f t="shared" si="3"/>
        <v>0.31499999999999995</v>
      </c>
      <c r="H35" s="178">
        <f t="shared" si="4"/>
        <v>9.3749999999999958E-2</v>
      </c>
      <c r="I35" s="110">
        <f>SUMIF(BaseData!$B$3:$B$1489,"="&amp;$A35,BaseData!F$3:F$1489)/COUNTIF(BaseData!$B36:$B1522,"="&amp;$A35)</f>
        <v>0.24937962484195786</v>
      </c>
      <c r="J35" s="110">
        <f>SUMIF(BaseData!$B$3:$B$1489,"="&amp;$A35,BaseData!X$3:X$1489)</f>
        <v>0.14351660000000002</v>
      </c>
      <c r="K35" s="110">
        <f>SUMIF(BaseData!$B$3:$B$1489,"="&amp;$A35,BaseData!AK$3:AK$1489)</f>
        <v>0.11888375000000004</v>
      </c>
      <c r="L35" s="110">
        <f>SUMIF(BaseData!$B$3:$B$1489,"="&amp;$A35,BaseData!AG$3:AG$1489)</f>
        <v>6.2187500000000003E-3</v>
      </c>
      <c r="M35" s="112">
        <f t="shared" si="5"/>
        <v>0.57549448994059715</v>
      </c>
      <c r="N35" s="112">
        <f t="shared" si="6"/>
        <v>0.4767179759587078</v>
      </c>
      <c r="O35" s="112">
        <f t="shared" si="7"/>
        <v>2.4936880885682133E-2</v>
      </c>
      <c r="P35" s="113">
        <f>SUMIF(BaseData!$B$3:$B$1489,"="&amp;$A35,BaseData!H$3:H$1489)/COUNTIF(BaseData!$B$3:$B$1489,"="&amp;$A35)</f>
        <v>34.666666666666679</v>
      </c>
      <c r="Q35" s="113">
        <f t="shared" si="8"/>
        <v>139.01162409974901</v>
      </c>
      <c r="R35" s="113">
        <f t="shared" si="9"/>
        <v>291.60138931238851</v>
      </c>
      <c r="S35" s="113">
        <f>SUMIF(BaseData!$B$3:$B$1489,"="&amp;$A35,BaseData!I$3:I$1489)</f>
        <v>16.513500000000001</v>
      </c>
      <c r="T35" s="113">
        <f>SUMIF(BaseData!$B$3:$B$1489,"="&amp;$A35,BaseData!AL$3:AL$1489)</f>
        <v>98.851050000000015</v>
      </c>
      <c r="U35" s="114">
        <f t="shared" si="10"/>
        <v>167.71620702744215</v>
      </c>
    </row>
    <row r="36" spans="1:21">
      <c r="A36" s="89">
        <v>35</v>
      </c>
      <c r="B36" s="110">
        <f>SUMIF(BaseData!$B$3:$B$1489,"="&amp;$A36,BaseData!E$3:E$1489)/COUNTIF(BaseData!$B$3:$B$1489,"="&amp;$A36)</f>
        <v>2.899999999999999</v>
      </c>
      <c r="C36" s="110">
        <f>SUMIF(BaseData!$B$3:$B$1489,"="&amp;$A36,BaseData!C$3:C$1489)/COUNTIF(BaseData!$B$3:$B$1489,"="&amp;$A36)</f>
        <v>0.28999999999999998</v>
      </c>
      <c r="D36" s="110">
        <f>SUMIF(BaseData!$B$3:$B$1489,"="&amp;$A36,BaseData!D$3:D$1489)/COUNTIF(BaseData!$B$3:$B$1489,"="&amp;$A36)</f>
        <v>0.29999999999999993</v>
      </c>
      <c r="E36" s="113">
        <f t="shared" si="1"/>
        <v>28.999999999999996</v>
      </c>
      <c r="F36" s="113">
        <f t="shared" si="2"/>
        <v>29.999999999999993</v>
      </c>
      <c r="G36" s="111">
        <f t="shared" si="3"/>
        <v>0.29499999999999993</v>
      </c>
      <c r="H36" s="178">
        <f t="shared" si="4"/>
        <v>0.10000000000000003</v>
      </c>
      <c r="I36" s="110">
        <f>SUMIF(BaseData!$B$3:$B$1489,"="&amp;$A36,BaseData!F$3:F$1489)/COUNTIF(BaseData!$B37:$B1523,"="&amp;$A36)</f>
        <v>0.19821289799202241</v>
      </c>
      <c r="J36" s="110">
        <f>SUMIF(BaseData!$B$3:$B$1489,"="&amp;$A36,BaseData!X$3:X$1489)</f>
        <v>0.10792092000000002</v>
      </c>
      <c r="K36" s="110">
        <f>SUMIF(BaseData!$B$3:$B$1489,"="&amp;$A36,BaseData!AK$3:AK$1489)</f>
        <v>9.0688749999999999E-2</v>
      </c>
      <c r="L36" s="110">
        <f>SUMIF(BaseData!$B$3:$B$1489,"="&amp;$A36,BaseData!AG$3:AG$1489)</f>
        <v>2.3375000000000002E-3</v>
      </c>
      <c r="M36" s="112">
        <f t="shared" si="5"/>
        <v>0.54446971460123439</v>
      </c>
      <c r="N36" s="112">
        <f t="shared" si="6"/>
        <v>0.45753203206609694</v>
      </c>
      <c r="O36" s="112">
        <f t="shared" si="7"/>
        <v>1.1792875356143973E-2</v>
      </c>
      <c r="P36" s="113">
        <f>SUMIF(BaseData!$B$3:$B$1489,"="&amp;$A36,BaseData!H$3:H$1489)/COUNTIF(BaseData!$B$3:$B$1489,"="&amp;$A36)</f>
        <v>30</v>
      </c>
      <c r="Q36" s="113">
        <f t="shared" si="8"/>
        <v>151.35241098794401</v>
      </c>
      <c r="R36" s="113">
        <f t="shared" si="9"/>
        <v>330.80178081625343</v>
      </c>
      <c r="S36" s="113">
        <f>SUMIF(BaseData!$B$3:$B$1489,"="&amp;$A36,BaseData!I$3:I$1489)</f>
        <v>13.207687499999999</v>
      </c>
      <c r="T36" s="113">
        <f>SUMIF(BaseData!$B$3:$B$1489,"="&amp;$A36,BaseData!AL$3:AL$1489)</f>
        <v>79.766718749999995</v>
      </c>
      <c r="U36" s="114">
        <f t="shared" si="10"/>
        <v>165.81123835778615</v>
      </c>
    </row>
    <row r="37" spans="1:21">
      <c r="A37" s="89">
        <v>36</v>
      </c>
      <c r="B37" s="110">
        <f>SUMIF(BaseData!$B$3:$B$1489,"="&amp;$A37,BaseData!E$3:E$1489)/COUNTIF(BaseData!$B$3:$B$1489,"="&amp;$A37)</f>
        <v>3.3800000000000008</v>
      </c>
      <c r="C37" s="110">
        <f>SUMIF(BaseData!$B$3:$B$1489,"="&amp;$A37,BaseData!C$3:C$1489)/COUNTIF(BaseData!$B$3:$B$1489,"="&amp;$A37)</f>
        <v>0.29999999999999993</v>
      </c>
      <c r="D37" s="110">
        <f>SUMIF(BaseData!$B$3:$B$1489,"="&amp;$A37,BaseData!D$3:D$1489)/COUNTIF(BaseData!$B$3:$B$1489,"="&amp;$A37)</f>
        <v>0.30999999999999994</v>
      </c>
      <c r="E37" s="113">
        <f t="shared" si="1"/>
        <v>29.999999999999993</v>
      </c>
      <c r="F37" s="113">
        <f t="shared" si="2"/>
        <v>30.999999999999993</v>
      </c>
      <c r="G37" s="111">
        <f t="shared" si="3"/>
        <v>0.30499999999999994</v>
      </c>
      <c r="H37" s="178">
        <f t="shared" si="4"/>
        <v>8.8757396449704096E-2</v>
      </c>
      <c r="I37" s="110">
        <f>SUMIF(BaseData!$B$3:$B$1489,"="&amp;$A37,BaseData!F$3:F$1489)/COUNTIF(BaseData!$B38:$B1524,"="&amp;$A37)</f>
        <v>0.24694842482716106</v>
      </c>
      <c r="J37" s="110">
        <f>SUMIF(BaseData!$B$3:$B$1489,"="&amp;$A37,BaseData!X$3:X$1489)</f>
        <v>0.13388628000000002</v>
      </c>
      <c r="K37" s="110">
        <f>SUMIF(BaseData!$B$3:$B$1489,"="&amp;$A37,BaseData!AK$3:AK$1489)</f>
        <v>0.11154175</v>
      </c>
      <c r="L37" s="110">
        <f>SUMIF(BaseData!$B$3:$B$1489,"="&amp;$A37,BaseData!AG$3:AG$1489)</f>
        <v>1.8187500000000003E-3</v>
      </c>
      <c r="M37" s="112">
        <f t="shared" si="5"/>
        <v>0.54216292367002095</v>
      </c>
      <c r="N37" s="112">
        <f t="shared" si="6"/>
        <v>0.45168034612113012</v>
      </c>
      <c r="O37" s="112">
        <f t="shared" si="7"/>
        <v>7.364898161520736E-3</v>
      </c>
      <c r="P37" s="113">
        <f>SUMIF(BaseData!$B$3:$B$1489,"="&amp;$A37,BaseData!H$3:H$1489)/COUNTIF(BaseData!$B$3:$B$1489,"="&amp;$A37)</f>
        <v>35.333333333333321</v>
      </c>
      <c r="Q37" s="113">
        <f t="shared" si="8"/>
        <v>143.07980849873039</v>
      </c>
      <c r="R37" s="113">
        <f t="shared" si="9"/>
        <v>316.77226987503172</v>
      </c>
      <c r="S37" s="113">
        <f>SUMIF(BaseData!$B$3:$B$1489,"="&amp;$A37,BaseData!I$3:I$1489)</f>
        <v>16.140637500000004</v>
      </c>
      <c r="T37" s="113">
        <f>SUMIF(BaseData!$B$3:$B$1489,"="&amp;$A37,BaseData!AL$3:AL$1489)</f>
        <v>98.989233749999997</v>
      </c>
      <c r="U37" s="114">
        <f t="shared" si="10"/>
        <v>169.19650992144011</v>
      </c>
    </row>
    <row r="38" spans="1:21">
      <c r="A38" s="89">
        <v>37</v>
      </c>
      <c r="B38" s="110">
        <f>SUMIF(BaseData!$B$3:$B$1489,"="&amp;$A38,BaseData!E$3:E$1489)/COUNTIF(BaseData!$B$3:$B$1489,"="&amp;$A38)</f>
        <v>2.8</v>
      </c>
      <c r="C38" s="110">
        <f>SUMIF(BaseData!$B$3:$B$1489,"="&amp;$A38,BaseData!C$3:C$1489)/COUNTIF(BaseData!$B$3:$B$1489,"="&amp;$A38)</f>
        <v>0.28500000000000003</v>
      </c>
      <c r="D38" s="110">
        <f>SUMIF(BaseData!$B$3:$B$1489,"="&amp;$A38,BaseData!D$3:D$1489)/COUNTIF(BaseData!$B$3:$B$1489,"="&amp;$A38)</f>
        <v>0.29999999999999993</v>
      </c>
      <c r="E38" s="113">
        <f t="shared" si="1"/>
        <v>28.500000000000004</v>
      </c>
      <c r="F38" s="113">
        <f t="shared" si="2"/>
        <v>29.999999999999993</v>
      </c>
      <c r="G38" s="111">
        <f t="shared" si="3"/>
        <v>0.29249999999999998</v>
      </c>
      <c r="H38" s="178">
        <f t="shared" si="4"/>
        <v>0.1017857142857143</v>
      </c>
      <c r="I38" s="110">
        <f>SUMIF(BaseData!$B$3:$B$1489,"="&amp;$A38,BaseData!F$3:F$1489)/COUNTIF(BaseData!$B39:$B1525,"="&amp;$A38)</f>
        <v>0.18814802052808413</v>
      </c>
      <c r="J38" s="110">
        <f>SUMIF(BaseData!$B$3:$B$1489,"="&amp;$A38,BaseData!X$3:X$1489)</f>
        <v>8.973304E-2</v>
      </c>
      <c r="K38" s="110">
        <f>SUMIF(BaseData!$B$3:$B$1489,"="&amp;$A38,BaseData!AK$3:AK$1489)</f>
        <v>7.5087500000000001E-2</v>
      </c>
      <c r="L38" s="110">
        <f>SUMIF(BaseData!$B$3:$B$1489,"="&amp;$A38,BaseData!AG$3:AG$1489)</f>
        <v>8.9750000000000021E-3</v>
      </c>
      <c r="M38" s="112">
        <f t="shared" si="5"/>
        <v>0.4769278983012521</v>
      </c>
      <c r="N38" s="112">
        <f t="shared" si="6"/>
        <v>0.39908737699843078</v>
      </c>
      <c r="O38" s="112">
        <f t="shared" si="7"/>
        <v>4.7701804009467844E-2</v>
      </c>
      <c r="P38" s="113">
        <f>SUMIF(BaseData!$B$3:$B$1489,"="&amp;$A38,BaseData!H$3:H$1489)/COUNTIF(BaseData!$B$3:$B$1489,"="&amp;$A38)</f>
        <v>26.666666666666668</v>
      </c>
      <c r="Q38" s="113">
        <f t="shared" si="8"/>
        <v>141.73237960101864</v>
      </c>
      <c r="R38" s="113">
        <f t="shared" si="9"/>
        <v>355.14122412740693</v>
      </c>
      <c r="S38" s="113">
        <f>SUMIF(BaseData!$B$3:$B$1489,"="&amp;$A38,BaseData!I$3:I$1489)</f>
        <v>9.8268749999999994</v>
      </c>
      <c r="T38" s="113">
        <f>SUMIF(BaseData!$B$3:$B$1489,"="&amp;$A38,BaseData!AL$3:AL$1489)</f>
        <v>60.4645875</v>
      </c>
      <c r="U38" s="114">
        <f t="shared" si="10"/>
        <v>109.7193373509882</v>
      </c>
    </row>
    <row r="39" spans="1:21">
      <c r="A39" s="89">
        <v>38</v>
      </c>
      <c r="B39" s="110">
        <f>SUMIF(BaseData!$B$3:$B$1489,"="&amp;$A39,BaseData!E$3:E$1489)/COUNTIF(BaseData!$B$3:$B$1489,"="&amp;$A39)</f>
        <v>2.6999999999999997</v>
      </c>
      <c r="C39" s="110">
        <f>SUMIF(BaseData!$B$3:$B$1489,"="&amp;$A39,BaseData!C$3:C$1489)/COUNTIF(BaseData!$B$3:$B$1489,"="&amp;$A39)</f>
        <v>0.27499999999999997</v>
      </c>
      <c r="D39" s="110">
        <f>SUMIF(BaseData!$B$3:$B$1489,"="&amp;$A39,BaseData!D$3:D$1489)/COUNTIF(BaseData!$B$3:$B$1489,"="&amp;$A39)</f>
        <v>0.29999999999999993</v>
      </c>
      <c r="E39" s="113">
        <f t="shared" si="1"/>
        <v>27.499999999999996</v>
      </c>
      <c r="F39" s="113">
        <f t="shared" si="2"/>
        <v>29.999999999999993</v>
      </c>
      <c r="G39" s="111">
        <f t="shared" si="3"/>
        <v>0.28749999999999998</v>
      </c>
      <c r="H39" s="178">
        <f t="shared" si="4"/>
        <v>0.10185185185185185</v>
      </c>
      <c r="I39" s="110">
        <f>SUMIF(BaseData!$B$3:$B$1489,"="&amp;$A39,BaseData!F$3:F$1489)/COUNTIF(BaseData!$B40:$B1526,"="&amp;$A39)</f>
        <v>0.17527878074696487</v>
      </c>
      <c r="J39" s="110">
        <f>SUMIF(BaseData!$B$3:$B$1489,"="&amp;$A39,BaseData!X$3:X$1489)</f>
        <v>8.2196639999999987E-2</v>
      </c>
      <c r="K39" s="110">
        <f>SUMIF(BaseData!$B$3:$B$1489,"="&amp;$A39,BaseData!AK$3:AK$1489)</f>
        <v>6.8995000000000015E-2</v>
      </c>
      <c r="L39" s="110">
        <f>SUMIF(BaseData!$B$3:$B$1489,"="&amp;$A39,BaseData!AG$3:AG$1489)</f>
        <v>1.7500000000000003E-4</v>
      </c>
      <c r="M39" s="112">
        <f t="shared" si="5"/>
        <v>0.46894803609263069</v>
      </c>
      <c r="N39" s="112">
        <f t="shared" si="6"/>
        <v>0.3936300772174029</v>
      </c>
      <c r="O39" s="112">
        <f t="shared" si="7"/>
        <v>9.9840950087753456E-4</v>
      </c>
      <c r="P39" s="113">
        <f>SUMIF(BaseData!$B$3:$B$1489,"="&amp;$A39,BaseData!H$3:H$1489)/COUNTIF(BaseData!$B$3:$B$1489,"="&amp;$A39)</f>
        <v>26.666666666666664</v>
      </c>
      <c r="Q39" s="113">
        <f t="shared" si="8"/>
        <v>152.13859060991001</v>
      </c>
      <c r="R39" s="113">
        <f t="shared" si="9"/>
        <v>386.50143730221987</v>
      </c>
      <c r="S39" s="113">
        <f>SUMIF(BaseData!$B$3:$B$1489,"="&amp;$A39,BaseData!I$3:I$1489)</f>
        <v>10.011750000000001</v>
      </c>
      <c r="T39" s="113">
        <f>SUMIF(BaseData!$B$3:$B$1489,"="&amp;$A39,BaseData!AL$3:AL$1489)</f>
        <v>60.621075000000005</v>
      </c>
      <c r="U39" s="114">
        <f t="shared" si="10"/>
        <v>120.12138064558347</v>
      </c>
    </row>
    <row r="40" spans="1:21">
      <c r="A40" s="89">
        <v>39</v>
      </c>
      <c r="B40" s="110">
        <f>SUMIF(BaseData!$B$3:$B$1489,"="&amp;$A40,BaseData!E$3:E$1489)/COUNTIF(BaseData!$B$3:$B$1489,"="&amp;$A40)</f>
        <v>2.8000000000000003</v>
      </c>
      <c r="C40" s="110">
        <f>SUMIF(BaseData!$B$3:$B$1489,"="&amp;$A40,BaseData!C$3:C$1489)/COUNTIF(BaseData!$B$3:$B$1489,"="&amp;$A40)</f>
        <v>0.25</v>
      </c>
      <c r="D40" s="110">
        <f>SUMIF(BaseData!$B$3:$B$1489,"="&amp;$A40,BaseData!D$3:D$1489)/COUNTIF(BaseData!$B$3:$B$1489,"="&amp;$A40)</f>
        <v>0.27499999999999997</v>
      </c>
      <c r="E40" s="113">
        <f t="shared" si="1"/>
        <v>25</v>
      </c>
      <c r="F40" s="113">
        <f t="shared" si="2"/>
        <v>27.499999999999996</v>
      </c>
      <c r="G40" s="111">
        <f t="shared" si="3"/>
        <v>0.26249999999999996</v>
      </c>
      <c r="H40" s="178">
        <f t="shared" si="4"/>
        <v>8.9285714285714274E-2</v>
      </c>
      <c r="I40" s="110">
        <f>SUMIF(BaseData!$B$3:$B$1489,"="&amp;$A40,BaseData!F$3:F$1489)/COUNTIF(BaseData!$B41:$B1527,"="&amp;$A40)</f>
        <v>0.15153275815049519</v>
      </c>
      <c r="J40" s="110">
        <f>SUMIF(BaseData!$B$3:$B$1489,"="&amp;$A40,BaseData!X$3:X$1489)</f>
        <v>8.1887519999999991E-2</v>
      </c>
      <c r="K40" s="110">
        <f>SUMIF(BaseData!$B$3:$B$1489,"="&amp;$A40,BaseData!AK$3:AK$1489)</f>
        <v>6.8735000000000004E-2</v>
      </c>
      <c r="L40" s="110">
        <f>SUMIF(BaseData!$B$3:$B$1489,"="&amp;$A40,BaseData!AG$3:AG$1489)</f>
        <v>1.8250000000000002E-3</v>
      </c>
      <c r="M40" s="112">
        <f t="shared" si="5"/>
        <v>0.54039483607018601</v>
      </c>
      <c r="N40" s="112">
        <f t="shared" si="6"/>
        <v>0.45359829015806369</v>
      </c>
      <c r="O40" s="112">
        <f t="shared" si="7"/>
        <v>1.2043600487938696E-2</v>
      </c>
      <c r="P40" s="113">
        <f>SUMIF(BaseData!$B$3:$B$1489,"="&amp;$A40,BaseData!H$3:H$1489)/COUNTIF(BaseData!$B$3:$B$1489,"="&amp;$A40)</f>
        <v>26</v>
      </c>
      <c r="Q40" s="113">
        <f t="shared" si="8"/>
        <v>171.58006174597591</v>
      </c>
      <c r="R40" s="113">
        <f t="shared" si="9"/>
        <v>378.26434858514585</v>
      </c>
      <c r="S40" s="113">
        <f>SUMIF(BaseData!$B$3:$B$1489,"="&amp;$A40,BaseData!I$3:I$1489)</f>
        <v>9.9689999999999994</v>
      </c>
      <c r="T40" s="113">
        <f>SUMIF(BaseData!$B$3:$B$1489,"="&amp;$A40,BaseData!AL$3:AL$1489)</f>
        <v>61.111800000000002</v>
      </c>
      <c r="U40" s="114">
        <f t="shared" si="10"/>
        <v>151.67911982872744</v>
      </c>
    </row>
    <row r="41" spans="1:21">
      <c r="A41" s="89">
        <v>40</v>
      </c>
      <c r="B41" s="110">
        <f>SUMIF(BaseData!$B$3:$B$1489,"="&amp;$A41,BaseData!E$3:E$1489)/COUNTIF(BaseData!$B$3:$B$1489,"="&amp;$A41)</f>
        <v>2.7999999999999994</v>
      </c>
      <c r="C41" s="110">
        <f>SUMIF(BaseData!$B$3:$B$1489,"="&amp;$A41,BaseData!C$3:C$1489)/COUNTIF(BaseData!$B$3:$B$1489,"="&amp;$A41)</f>
        <v>0.28999999999999998</v>
      </c>
      <c r="D41" s="110">
        <f>SUMIF(BaseData!$B$3:$B$1489,"="&amp;$A41,BaseData!D$3:D$1489)/COUNTIF(BaseData!$B$3:$B$1489,"="&amp;$A41)</f>
        <v>0.30999999999999994</v>
      </c>
      <c r="E41" s="113">
        <f t="shared" si="1"/>
        <v>28.999999999999996</v>
      </c>
      <c r="F41" s="113">
        <f t="shared" si="2"/>
        <v>30.999999999999993</v>
      </c>
      <c r="G41" s="111">
        <f t="shared" si="3"/>
        <v>0.29999999999999993</v>
      </c>
      <c r="H41" s="178">
        <f t="shared" si="4"/>
        <v>0.10357142857142859</v>
      </c>
      <c r="I41" s="110">
        <f>SUMIF(BaseData!$B$3:$B$1489,"="&amp;$A41,BaseData!F$3:F$1489)/COUNTIF(BaseData!$B42:$B1528,"="&amp;$A41)</f>
        <v>0.19792033717615698</v>
      </c>
      <c r="J41" s="110">
        <f>SUMIF(BaseData!$B$3:$B$1489,"="&amp;$A41,BaseData!X$3:X$1489)</f>
        <v>0.10554984000000002</v>
      </c>
      <c r="K41" s="110">
        <f>SUMIF(BaseData!$B$3:$B$1489,"="&amp;$A41,BaseData!AK$3:AK$1489)</f>
        <v>8.7572499999999998E-2</v>
      </c>
      <c r="L41" s="110">
        <f>SUMIF(BaseData!$B$3:$B$1489,"="&amp;$A41,BaseData!AG$3:AG$1489)</f>
        <v>9.1250000000000012E-4</v>
      </c>
      <c r="M41" s="112">
        <f t="shared" si="5"/>
        <v>0.53329456439868761</v>
      </c>
      <c r="N41" s="112">
        <f t="shared" si="6"/>
        <v>0.44246337314015882</v>
      </c>
      <c r="O41" s="112">
        <f t="shared" si="7"/>
        <v>4.6104408117890322E-3</v>
      </c>
      <c r="P41" s="113">
        <f>SUMIF(BaseData!$B$3:$B$1489,"="&amp;$A41,BaseData!H$3:H$1489)/COUNTIF(BaseData!$B$3:$B$1489,"="&amp;$A41)</f>
        <v>26.666666666666671</v>
      </c>
      <c r="Q41" s="113">
        <f t="shared" si="8"/>
        <v>134.7343433582183</v>
      </c>
      <c r="R41" s="113">
        <f t="shared" si="9"/>
        <v>304.50959681026205</v>
      </c>
      <c r="S41" s="113">
        <f>SUMIF(BaseData!$B$3:$B$1489,"="&amp;$A41,BaseData!I$3:I$1489)</f>
        <v>11.061187500000001</v>
      </c>
      <c r="T41" s="113">
        <f>SUMIF(BaseData!$B$3:$B$1489,"="&amp;$A41,BaseData!AL$3:AL$1489)</f>
        <v>67.548768750000008</v>
      </c>
      <c r="U41" s="114">
        <f t="shared" si="10"/>
        <v>132.06678873270118</v>
      </c>
    </row>
    <row r="42" spans="1:21">
      <c r="A42" s="89">
        <v>41</v>
      </c>
      <c r="B42" s="110">
        <f>SUMIF(BaseData!$B$3:$B$1489,"="&amp;$A42,BaseData!E$3:E$1489)/COUNTIF(BaseData!$B$3:$B$1489,"="&amp;$A42)</f>
        <v>3.1899999999999995</v>
      </c>
      <c r="C42" s="110">
        <f>SUMIF(BaseData!$B$3:$B$1489,"="&amp;$A42,BaseData!C$3:C$1489)/COUNTIF(BaseData!$B$3:$B$1489,"="&amp;$A42)</f>
        <v>0.30999999999999994</v>
      </c>
      <c r="D42" s="110">
        <f>SUMIF(BaseData!$B$3:$B$1489,"="&amp;$A42,BaseData!D$3:D$1489)/COUNTIF(BaseData!$B$3:$B$1489,"="&amp;$A42)</f>
        <v>0.33</v>
      </c>
      <c r="E42" s="113">
        <f t="shared" si="1"/>
        <v>30.999999999999993</v>
      </c>
      <c r="F42" s="113">
        <f t="shared" si="2"/>
        <v>33</v>
      </c>
      <c r="G42" s="111">
        <f t="shared" si="3"/>
        <v>0.31999999999999995</v>
      </c>
      <c r="H42" s="178">
        <f t="shared" si="4"/>
        <v>9.7178683385579931E-2</v>
      </c>
      <c r="I42" s="110">
        <f>SUMIF(BaseData!$B$3:$B$1489,"="&amp;$A42,BaseData!F$3:F$1489)/COUNTIF(BaseData!$B43:$B1529,"="&amp;$A42)</f>
        <v>0.25655502246275674</v>
      </c>
      <c r="J42" s="110">
        <f>SUMIF(BaseData!$B$3:$B$1489,"="&amp;$A42,BaseData!X$3:X$1489)</f>
        <v>0.15301792</v>
      </c>
      <c r="K42" s="110">
        <f>SUMIF(BaseData!$B$3:$B$1489,"="&amp;$A42,BaseData!AK$3:AK$1489)</f>
        <v>0.12696199999999996</v>
      </c>
      <c r="L42" s="110">
        <f>SUMIF(BaseData!$B$3:$B$1489,"="&amp;$A42,BaseData!AG$3:AG$1489)</f>
        <v>1.0500000000000002E-3</v>
      </c>
      <c r="M42" s="112">
        <f t="shared" si="5"/>
        <v>0.59643314923687807</v>
      </c>
      <c r="N42" s="112">
        <f t="shared" si="6"/>
        <v>0.49487240117636216</v>
      </c>
      <c r="O42" s="112">
        <f t="shared" si="7"/>
        <v>4.092689318340767E-3</v>
      </c>
      <c r="P42" s="113">
        <f>SUMIF(BaseData!$B$3:$B$1489,"="&amp;$A42,BaseData!H$3:H$1489)/COUNTIF(BaseData!$B$3:$B$1489,"="&amp;$A42)</f>
        <v>32.666666666666671</v>
      </c>
      <c r="Q42" s="113">
        <f t="shared" si="8"/>
        <v>127.32811212615721</v>
      </c>
      <c r="R42" s="113">
        <f t="shared" si="9"/>
        <v>257.29483362475924</v>
      </c>
      <c r="S42" s="113">
        <f>SUMIF(BaseData!$B$3:$B$1489,"="&amp;$A42,BaseData!I$3:I$1489)</f>
        <v>11.929612500000001</v>
      </c>
      <c r="T42" s="113">
        <f>SUMIF(BaseData!$B$3:$B$1489,"="&amp;$A42,BaseData!AL$3:AL$1489)</f>
        <v>70.940891250000007</v>
      </c>
      <c r="U42" s="114">
        <f t="shared" si="10"/>
        <v>78.569839764014603</v>
      </c>
    </row>
    <row r="43" spans="1:21">
      <c r="A43" s="89">
        <v>42</v>
      </c>
      <c r="B43" s="110">
        <f>SUMIF(BaseData!$B$3:$B$1489,"="&amp;$A43,BaseData!E$3:E$1489)/COUNTIF(BaseData!$B$3:$B$1489,"="&amp;$A43)</f>
        <v>3.25</v>
      </c>
      <c r="C43" s="110">
        <f>SUMIF(BaseData!$B$3:$B$1489,"="&amp;$A43,BaseData!C$3:C$1489)/COUNTIF(BaseData!$B$3:$B$1489,"="&amp;$A43)</f>
        <v>0.31500000000000006</v>
      </c>
      <c r="D43" s="110">
        <f>SUMIF(BaseData!$B$3:$B$1489,"="&amp;$A43,BaseData!D$3:D$1489)/COUNTIF(BaseData!$B$3:$B$1489,"="&amp;$A43)</f>
        <v>0.32500000000000007</v>
      </c>
      <c r="E43" s="113">
        <f t="shared" si="1"/>
        <v>31.500000000000007</v>
      </c>
      <c r="F43" s="113">
        <f t="shared" si="2"/>
        <v>32.500000000000007</v>
      </c>
      <c r="G43" s="111">
        <f t="shared" si="3"/>
        <v>0.32000000000000006</v>
      </c>
      <c r="H43" s="178">
        <f t="shared" si="4"/>
        <v>9.6923076923076945E-2</v>
      </c>
      <c r="I43" s="110">
        <f>SUMIF(BaseData!$B$3:$B$1489,"="&amp;$A43,BaseData!F$3:F$1489)/COUNTIF(BaseData!$B44:$B1530,"="&amp;$A43)</f>
        <v>0.26138050877867075</v>
      </c>
      <c r="J43" s="110">
        <f>SUMIF(BaseData!$B$3:$B$1489,"="&amp;$A43,BaseData!X$3:X$1489)</f>
        <v>0.14378131999999999</v>
      </c>
      <c r="K43" s="110">
        <f>SUMIF(BaseData!$B$3:$B$1489,"="&amp;$A43,BaseData!AK$3:AK$1489)</f>
        <v>0.11978124999999998</v>
      </c>
      <c r="L43" s="110">
        <f>SUMIF(BaseData!$B$3:$B$1489,"="&amp;$A43,BaseData!AG$3:AG$1489)</f>
        <v>0</v>
      </c>
      <c r="M43" s="112">
        <f t="shared" si="5"/>
        <v>0.55008432217013448</v>
      </c>
      <c r="N43" s="112">
        <f t="shared" si="6"/>
        <v>0.4582638948852425</v>
      </c>
      <c r="O43" s="112">
        <f t="shared" si="7"/>
        <v>0</v>
      </c>
      <c r="P43" s="113">
        <f>SUMIF(BaseData!$B$3:$B$1489,"="&amp;$A43,BaseData!H$3:H$1489)/COUNTIF(BaseData!$B$3:$B$1489,"="&amp;$A43)</f>
        <v>34</v>
      </c>
      <c r="Q43" s="113">
        <f t="shared" si="8"/>
        <v>130.0785592577991</v>
      </c>
      <c r="R43" s="113">
        <f t="shared" si="9"/>
        <v>283.85076963214198</v>
      </c>
      <c r="S43" s="113">
        <f>SUMIF(BaseData!$B$3:$B$1489,"="&amp;$A43,BaseData!I$3:I$1489)</f>
        <v>17.7459375</v>
      </c>
      <c r="T43" s="113">
        <f>SUMIF(BaseData!$B$3:$B$1489,"="&amp;$A43,BaseData!AL$3:AL$1489)</f>
        <v>110.29674375</v>
      </c>
      <c r="U43" s="114">
        <f t="shared" si="10"/>
        <v>199.43624748017376</v>
      </c>
    </row>
    <row r="44" spans="1:21">
      <c r="A44" s="89">
        <v>43</v>
      </c>
      <c r="B44" s="110">
        <f>SUMIF(BaseData!$B$3:$B$1489,"="&amp;$A44,BaseData!E$3:E$1489)/COUNTIF(BaseData!$B$3:$B$1489,"="&amp;$A44)</f>
        <v>3.25</v>
      </c>
      <c r="C44" s="110">
        <f>SUMIF(BaseData!$B$3:$B$1489,"="&amp;$A44,BaseData!C$3:C$1489)/COUNTIF(BaseData!$B$3:$B$1489,"="&amp;$A44)</f>
        <v>0.32500000000000007</v>
      </c>
      <c r="D44" s="110">
        <f>SUMIF(BaseData!$B$3:$B$1489,"="&amp;$A44,BaseData!D$3:D$1489)/COUNTIF(BaseData!$B$3:$B$1489,"="&amp;$A44)</f>
        <v>0.37000000000000005</v>
      </c>
      <c r="E44" s="113">
        <f t="shared" si="1"/>
        <v>32.500000000000007</v>
      </c>
      <c r="F44" s="113">
        <f t="shared" si="2"/>
        <v>37.000000000000007</v>
      </c>
      <c r="G44" s="111">
        <f t="shared" si="3"/>
        <v>0.34750000000000003</v>
      </c>
      <c r="H44" s="178">
        <f t="shared" si="4"/>
        <v>0.10000000000000002</v>
      </c>
      <c r="I44" s="110">
        <f>SUMIF(BaseData!$B$3:$B$1489,"="&amp;$A44,BaseData!F$3:F$1489)/COUNTIF(BaseData!$B45:$B1531,"="&amp;$A44)</f>
        <v>0.30823564514848018</v>
      </c>
      <c r="J44" s="110">
        <f>SUMIF(BaseData!$B$3:$B$1489,"="&amp;$A44,BaseData!X$3:X$1489)</f>
        <v>0.17091575999999997</v>
      </c>
      <c r="K44" s="110">
        <f>SUMIF(BaseData!$B$3:$B$1489,"="&amp;$A44,BaseData!AK$3:AK$1489)</f>
        <v>0.14335000000000001</v>
      </c>
      <c r="L44" s="110">
        <f>SUMIF(BaseData!$B$3:$B$1489,"="&amp;$A44,BaseData!AG$3:AG$1489)</f>
        <v>4.4999999999999999E-4</v>
      </c>
      <c r="M44" s="112">
        <f t="shared" si="5"/>
        <v>0.5544970631727818</v>
      </c>
      <c r="N44" s="112">
        <f t="shared" si="6"/>
        <v>0.46506626425683795</v>
      </c>
      <c r="O44" s="112">
        <f t="shared" si="7"/>
        <v>1.4599220015038511E-3</v>
      </c>
      <c r="P44" s="113">
        <f>SUMIF(BaseData!$B$3:$B$1489,"="&amp;$A44,BaseData!H$3:H$1489)/COUNTIF(BaseData!$B$3:$B$1489,"="&amp;$A44)</f>
        <v>35.333333333333321</v>
      </c>
      <c r="Q44" s="113">
        <f t="shared" si="8"/>
        <v>114.63091271067272</v>
      </c>
      <c r="R44" s="113">
        <f t="shared" si="9"/>
        <v>246.48296709684911</v>
      </c>
      <c r="S44" s="113">
        <f>SUMIF(BaseData!$B$3:$B$1489,"="&amp;$A44,BaseData!I$3:I$1489)</f>
        <v>20.536874999999998</v>
      </c>
      <c r="T44" s="113">
        <f>SUMIF(BaseData!$B$3:$B$1489,"="&amp;$A44,BaseData!AL$3:AL$1489)</f>
        <v>130.13808749999998</v>
      </c>
      <c r="U44" s="114">
        <f t="shared" si="10"/>
        <v>211.97098446814547</v>
      </c>
    </row>
    <row r="45" spans="1:21">
      <c r="A45" s="89">
        <v>44</v>
      </c>
      <c r="B45" s="110">
        <f>SUMIF(BaseData!$B$3:$B$1489,"="&amp;$A45,BaseData!E$3:E$1489)/COUNTIF(BaseData!$B$3:$B$1489,"="&amp;$A45)</f>
        <v>3.3700000000000006</v>
      </c>
      <c r="C45" s="110">
        <f>SUMIF(BaseData!$B$3:$B$1489,"="&amp;$A45,BaseData!C$3:C$1489)/COUNTIF(BaseData!$B$3:$B$1489,"="&amp;$A45)</f>
        <v>0.42999999999999988</v>
      </c>
      <c r="D45" s="110">
        <f>SUMIF(BaseData!$B$3:$B$1489,"="&amp;$A45,BaseData!D$3:D$1489)/COUNTIF(BaseData!$B$3:$B$1489,"="&amp;$A45)</f>
        <v>0.44999999999999984</v>
      </c>
      <c r="E45" s="113">
        <f t="shared" si="1"/>
        <v>42.999999999999986</v>
      </c>
      <c r="F45" s="113">
        <f t="shared" si="2"/>
        <v>44.999999999999986</v>
      </c>
      <c r="G45" s="111">
        <f t="shared" si="3"/>
        <v>0.43999999999999984</v>
      </c>
      <c r="H45" s="178">
        <f t="shared" si="4"/>
        <v>0.1275964391691394</v>
      </c>
      <c r="I45" s="110">
        <f>SUMIF(BaseData!$B$3:$B$1489,"="&amp;$A45,BaseData!F$3:F$1489)/COUNTIF(BaseData!$B46:$B1532,"="&amp;$A45)</f>
        <v>0.51241889454172407</v>
      </c>
      <c r="J45" s="110">
        <f>SUMIF(BaseData!$B$3:$B$1489,"="&amp;$A45,BaseData!X$3:X$1489)</f>
        <v>0.33450144000000004</v>
      </c>
      <c r="K45" s="110">
        <f>SUMIF(BaseData!$B$3:$B$1489,"="&amp;$A45,BaseData!AK$3:AK$1489)</f>
        <v>0.27492149999999993</v>
      </c>
      <c r="L45" s="110">
        <f>SUMIF(BaseData!$B$3:$B$1489,"="&amp;$A45,BaseData!AG$3:AG$1489)</f>
        <v>6.6375000000000002E-3</v>
      </c>
      <c r="M45" s="112">
        <f t="shared" si="5"/>
        <v>0.65278904342346222</v>
      </c>
      <c r="N45" s="112">
        <f t="shared" si="6"/>
        <v>0.53651710139586639</v>
      </c>
      <c r="O45" s="112">
        <f t="shared" si="7"/>
        <v>1.2953269426054579E-2</v>
      </c>
      <c r="P45" s="113">
        <f>SUMIF(BaseData!$B$3:$B$1489,"="&amp;$A45,BaseData!H$3:H$1489)/COUNTIF(BaseData!$B$3:$B$1489,"="&amp;$A45)</f>
        <v>51.333333333333329</v>
      </c>
      <c r="Q45" s="113">
        <f t="shared" si="8"/>
        <v>100.17845532265687</v>
      </c>
      <c r="R45" s="113">
        <f t="shared" si="9"/>
        <v>186.71996672989687</v>
      </c>
      <c r="S45" s="113">
        <f>SUMIF(BaseData!$B$3:$B$1489,"="&amp;$A45,BaseData!I$3:I$1489)</f>
        <v>40.203225000000003</v>
      </c>
      <c r="T45" s="113">
        <f>SUMIF(BaseData!$B$3:$B$1489,"="&amp;$A45,BaseData!AL$3:AL$1489)</f>
        <v>242.63408249999998</v>
      </c>
      <c r="U45" s="114">
        <f t="shared" si="10"/>
        <v>246.70372600582766</v>
      </c>
    </row>
    <row r="46" spans="1:21">
      <c r="A46" s="89">
        <v>45</v>
      </c>
      <c r="B46" s="110">
        <f>SUMIF(BaseData!$B$3:$B$1489,"="&amp;$A46,BaseData!E$3:E$1489)/COUNTIF(BaseData!$B$3:$B$1489,"="&amp;$A46)</f>
        <v>3.2599999999999993</v>
      </c>
      <c r="C46" s="110">
        <f>SUMIF(BaseData!$B$3:$B$1489,"="&amp;$A46,BaseData!C$3:C$1489)/COUNTIF(BaseData!$B$3:$B$1489,"="&amp;$A46)</f>
        <v>0.41000000000000009</v>
      </c>
      <c r="D46" s="110">
        <f>SUMIF(BaseData!$B$3:$B$1489,"="&amp;$A46,BaseData!D$3:D$1489)/COUNTIF(BaseData!$B$3:$B$1489,"="&amp;$A46)</f>
        <v>0.42</v>
      </c>
      <c r="E46" s="113">
        <f t="shared" si="1"/>
        <v>41.000000000000007</v>
      </c>
      <c r="F46" s="113">
        <f t="shared" si="2"/>
        <v>42</v>
      </c>
      <c r="G46" s="111">
        <f t="shared" si="3"/>
        <v>0.41500000000000004</v>
      </c>
      <c r="H46" s="178">
        <f t="shared" si="4"/>
        <v>0.12576687116564422</v>
      </c>
      <c r="I46" s="110">
        <f>SUMIF(BaseData!$B$3:$B$1489,"="&amp;$A46,BaseData!F$3:F$1489)/COUNTIF(BaseData!$B47:$B1533,"="&amp;$A46)</f>
        <v>0.44096454773306898</v>
      </c>
      <c r="J46" s="110">
        <f>SUMIF(BaseData!$B$3:$B$1489,"="&amp;$A46,BaseData!X$3:X$1489)</f>
        <v>0.27609440000000002</v>
      </c>
      <c r="K46" s="110">
        <f>SUMIF(BaseData!$B$3:$B$1489,"="&amp;$A46,BaseData!AK$3:AK$1489)</f>
        <v>0.23050899999999996</v>
      </c>
      <c r="L46" s="110">
        <f>SUMIF(BaseData!$B$3:$B$1489,"="&amp;$A46,BaseData!AG$3:AG$1489)</f>
        <v>1.0012499999999999E-2</v>
      </c>
      <c r="M46" s="112">
        <f t="shared" si="5"/>
        <v>0.62611473284952024</v>
      </c>
      <c r="N46" s="112">
        <f t="shared" si="6"/>
        <v>0.52273816837433151</v>
      </c>
      <c r="O46" s="112">
        <f t="shared" si="7"/>
        <v>2.2705906974773198E-2</v>
      </c>
      <c r="P46" s="113">
        <f>SUMIF(BaseData!$B$3:$B$1489,"="&amp;$A46,BaseData!H$3:H$1489)/COUNTIF(BaseData!$B$3:$B$1489,"="&amp;$A46)</f>
        <v>45.33333333333335</v>
      </c>
      <c r="Q46" s="113">
        <f t="shared" si="8"/>
        <v>102.80493877883167</v>
      </c>
      <c r="R46" s="113">
        <f t="shared" si="9"/>
        <v>196.66621838337485</v>
      </c>
      <c r="S46" s="113">
        <f>SUMIF(BaseData!$B$3:$B$1489,"="&amp;$A46,BaseData!I$3:I$1489)</f>
        <v>32.564474999999995</v>
      </c>
      <c r="T46" s="113">
        <f>SUMIF(BaseData!$B$3:$B$1489,"="&amp;$A46,BaseData!AL$3:AL$1489)</f>
        <v>198.25215750000001</v>
      </c>
      <c r="U46" s="114">
        <f t="shared" si="10"/>
        <v>231.48363025967885</v>
      </c>
    </row>
    <row r="47" spans="1:21">
      <c r="A47" s="89">
        <v>46</v>
      </c>
      <c r="B47" s="110">
        <f>SUMIF(BaseData!$B$3:$B$1489,"="&amp;$A47,BaseData!E$3:E$1489)/COUNTIF(BaseData!$B$3:$B$1489,"="&amp;$A47)</f>
        <v>2.7100000000000004</v>
      </c>
      <c r="C47" s="110">
        <f>SUMIF(BaseData!$B$3:$B$1489,"="&amp;$A47,BaseData!C$3:C$1489)/COUNTIF(BaseData!$B$3:$B$1489,"="&amp;$A47)</f>
        <v>0.25</v>
      </c>
      <c r="D47" s="110">
        <f>SUMIF(BaseData!$B$3:$B$1489,"="&amp;$A47,BaseData!D$3:D$1489)/COUNTIF(BaseData!$B$3:$B$1489,"="&amp;$A47)</f>
        <v>0.25999999999999995</v>
      </c>
      <c r="E47" s="113">
        <f t="shared" si="1"/>
        <v>25</v>
      </c>
      <c r="F47" s="113">
        <f t="shared" si="2"/>
        <v>25.999999999999996</v>
      </c>
      <c r="G47" s="111">
        <f t="shared" si="3"/>
        <v>0.255</v>
      </c>
      <c r="H47" s="178">
        <f t="shared" si="4"/>
        <v>9.2250922509225078E-2</v>
      </c>
      <c r="I47" s="110">
        <f>SUMIF(BaseData!$B$3:$B$1489,"="&amp;$A47,BaseData!F$3:F$1489)/COUNTIF(BaseData!$B48:$B1534,"="&amp;$A47)</f>
        <v>0.1384010972080307</v>
      </c>
      <c r="J47" s="110">
        <f>SUMIF(BaseData!$B$3:$B$1489,"="&amp;$A47,BaseData!X$3:X$1489)</f>
        <v>7.0685120000000004E-2</v>
      </c>
      <c r="K47" s="110">
        <f>SUMIF(BaseData!$B$3:$B$1489,"="&amp;$A47,BaseData!AK$3:AK$1489)</f>
        <v>5.9612500000000013E-2</v>
      </c>
      <c r="L47" s="110">
        <f>SUMIF(BaseData!$B$3:$B$1489,"="&amp;$A47,BaseData!AG$3:AG$1489)</f>
        <v>1.6749999999999998E-3</v>
      </c>
      <c r="M47" s="112">
        <f t="shared" si="5"/>
        <v>0.51072658689803008</v>
      </c>
      <c r="N47" s="112">
        <f t="shared" si="6"/>
        <v>0.43072274138402572</v>
      </c>
      <c r="O47" s="112">
        <f t="shared" si="7"/>
        <v>1.2102505209783902E-2</v>
      </c>
      <c r="P47" s="113">
        <f>SUMIF(BaseData!$B$3:$B$1489,"="&amp;$A47,BaseData!H$3:H$1489)/COUNTIF(BaseData!$B$3:$B$1489,"="&amp;$A47)</f>
        <v>26.666666666666664</v>
      </c>
      <c r="Q47" s="113">
        <f t="shared" si="8"/>
        <v>192.67669985725615</v>
      </c>
      <c r="R47" s="113">
        <f t="shared" si="9"/>
        <v>447.33347312504355</v>
      </c>
      <c r="S47" s="113">
        <f>SUMIF(BaseData!$B$3:$B$1489,"="&amp;$A47,BaseData!I$3:I$1489)</f>
        <v>8.6606250000000014</v>
      </c>
      <c r="T47" s="113">
        <f>SUMIF(BaseData!$B$3:$B$1489,"="&amp;$A47,BaseData!AL$3:AL$1489)</f>
        <v>55.372162499999995</v>
      </c>
      <c r="U47" s="114">
        <f t="shared" si="10"/>
        <v>131.82203040863138</v>
      </c>
    </row>
    <row r="48" spans="1:21">
      <c r="A48" s="89">
        <v>47</v>
      </c>
      <c r="B48" s="110">
        <f>SUMIF(BaseData!$B$3:$B$1489,"="&amp;$A48,BaseData!E$3:E$1489)/COUNTIF(BaseData!$B$3:$B$1489,"="&amp;$A48)</f>
        <v>3.1999999999999997</v>
      </c>
      <c r="C48" s="110">
        <f>SUMIF(BaseData!$B$3:$B$1489,"="&amp;$A48,BaseData!C$3:C$1489)/COUNTIF(BaseData!$B$3:$B$1489,"="&amp;$A48)</f>
        <v>0.25999999999999995</v>
      </c>
      <c r="D48" s="110">
        <f>SUMIF(BaseData!$B$3:$B$1489,"="&amp;$A48,BaseData!D$3:D$1489)/COUNTIF(BaseData!$B$3:$B$1489,"="&amp;$A48)</f>
        <v>0.31</v>
      </c>
      <c r="E48" s="113">
        <f t="shared" si="1"/>
        <v>25.999999999999996</v>
      </c>
      <c r="F48" s="113">
        <f t="shared" si="2"/>
        <v>31</v>
      </c>
      <c r="G48" s="111">
        <f t="shared" si="3"/>
        <v>0.28499999999999998</v>
      </c>
      <c r="H48" s="178">
        <f t="shared" si="4"/>
        <v>8.1249999999999989E-2</v>
      </c>
      <c r="I48" s="110">
        <f>SUMIF(BaseData!$B$3:$B$1489,"="&amp;$A48,BaseData!F$3:F$1489)/COUNTIF(BaseData!$B49:$B1535,"="&amp;$A48)</f>
        <v>0.20414069063026477</v>
      </c>
      <c r="J48" s="110">
        <f>SUMIF(BaseData!$B$3:$B$1489,"="&amp;$A48,BaseData!X$3:X$1489)</f>
        <v>8.5313480000000011E-2</v>
      </c>
      <c r="K48" s="110">
        <f>SUMIF(BaseData!$B$3:$B$1489,"="&amp;$A48,BaseData!AK$3:AK$1489)</f>
        <v>7.1581250000000013E-2</v>
      </c>
      <c r="L48" s="110">
        <f>SUMIF(BaseData!$B$3:$B$1489,"="&amp;$A48,BaseData!AG$3:AG$1489)</f>
        <v>9.1250000000000001E-4</v>
      </c>
      <c r="M48" s="112">
        <f t="shared" si="5"/>
        <v>0.41791511401574494</v>
      </c>
      <c r="N48" s="112">
        <f t="shared" si="6"/>
        <v>0.35064665343788043</v>
      </c>
      <c r="O48" s="112">
        <f t="shared" si="7"/>
        <v>4.4699564657234379E-3</v>
      </c>
      <c r="P48" s="113">
        <f>SUMIF(BaseData!$B$3:$B$1489,"="&amp;$A48,BaseData!H$3:H$1489)/COUNTIF(BaseData!$B$3:$B$1489,"="&amp;$A48)</f>
        <v>31.333333333333329</v>
      </c>
      <c r="Q48" s="113">
        <f t="shared" si="8"/>
        <v>153.48891608328879</v>
      </c>
      <c r="R48" s="113">
        <f t="shared" si="9"/>
        <v>437.73101661864416</v>
      </c>
      <c r="S48" s="113">
        <f>SUMIF(BaseData!$B$3:$B$1489,"="&amp;$A48,BaseData!I$3:I$1489)</f>
        <v>10.454062499999999</v>
      </c>
      <c r="T48" s="113">
        <f>SUMIF(BaseData!$B$3:$B$1489,"="&amp;$A48,BaseData!AL$3:AL$1489)</f>
        <v>64.962956250000005</v>
      </c>
      <c r="U48" s="114">
        <f t="shared" si="10"/>
        <v>94.338168101295793</v>
      </c>
    </row>
    <row r="49" spans="1:21">
      <c r="A49" s="89">
        <v>48</v>
      </c>
      <c r="B49" s="110">
        <f>SUMIF(BaseData!$B$3:$B$1489,"="&amp;$A49,BaseData!E$3:E$1489)/COUNTIF(BaseData!$B$3:$B$1489,"="&amp;$A49)</f>
        <v>3.2800000000000007</v>
      </c>
      <c r="C49" s="110">
        <f>SUMIF(BaseData!$B$3:$B$1489,"="&amp;$A49,BaseData!C$3:C$1489)/COUNTIF(BaseData!$B$3:$B$1489,"="&amp;$A49)</f>
        <v>0.27</v>
      </c>
      <c r="D49" s="110">
        <f>SUMIF(BaseData!$B$3:$B$1489,"="&amp;$A49,BaseData!D$3:D$1489)/COUNTIF(BaseData!$B$3:$B$1489,"="&amp;$A49)</f>
        <v>0.28500000000000003</v>
      </c>
      <c r="E49" s="113">
        <f t="shared" si="1"/>
        <v>27</v>
      </c>
      <c r="F49" s="113">
        <f t="shared" si="2"/>
        <v>28.500000000000004</v>
      </c>
      <c r="G49" s="111">
        <f t="shared" si="3"/>
        <v>0.27750000000000002</v>
      </c>
      <c r="H49" s="178">
        <f t="shared" si="4"/>
        <v>8.2317073170731697E-2</v>
      </c>
      <c r="I49" s="110">
        <f>SUMIF(BaseData!$B$3:$B$1489,"="&amp;$A49,BaseData!F$3:F$1489)/COUNTIF(BaseData!$B50:$B1536,"="&amp;$A49)</f>
        <v>0.19837626081000917</v>
      </c>
      <c r="J49" s="110">
        <f>SUMIF(BaseData!$B$3:$B$1489,"="&amp;$A49,BaseData!X$3:X$1489)</f>
        <v>0.10271235999999999</v>
      </c>
      <c r="K49" s="110">
        <f>SUMIF(BaseData!$B$3:$B$1489,"="&amp;$A49,BaseData!AK$3:AK$1489)</f>
        <v>8.6043750000000016E-2</v>
      </c>
      <c r="L49" s="110">
        <f>SUMIF(BaseData!$B$3:$B$1489,"="&amp;$A49,BaseData!AG$3:AG$1489)</f>
        <v>5.0125000000000005E-3</v>
      </c>
      <c r="M49" s="112">
        <f t="shared" si="5"/>
        <v>0.51776537969112479</v>
      </c>
      <c r="N49" s="112">
        <f t="shared" si="6"/>
        <v>0.43374015443514519</v>
      </c>
      <c r="O49" s="112">
        <f t="shared" si="7"/>
        <v>2.5267640288878217E-2</v>
      </c>
      <c r="P49" s="113">
        <f>SUMIF(BaseData!$B$3:$B$1489,"="&amp;$A49,BaseData!H$3:H$1489)/COUNTIF(BaseData!$B$3:$B$1489,"="&amp;$A49)</f>
        <v>28.333333333333332</v>
      </c>
      <c r="Q49" s="113">
        <f t="shared" si="8"/>
        <v>142.82622939681784</v>
      </c>
      <c r="R49" s="113">
        <f t="shared" si="9"/>
        <v>329.28984770344539</v>
      </c>
      <c r="S49" s="113">
        <f>SUMIF(BaseData!$B$3:$B$1489,"="&amp;$A49,BaseData!I$3:I$1489)</f>
        <v>11.9690625</v>
      </c>
      <c r="T49" s="113">
        <f>SUMIF(BaseData!$B$3:$B$1489,"="&amp;$A49,BaseData!AL$3:AL$1489)</f>
        <v>72.840656249999995</v>
      </c>
      <c r="U49" s="114">
        <f t="shared" si="10"/>
        <v>145.37558606424375</v>
      </c>
    </row>
    <row r="50" spans="1:21">
      <c r="A50" s="89">
        <v>49</v>
      </c>
      <c r="B50" s="110">
        <f>SUMIF(BaseData!$B$3:$B$1489,"="&amp;$A50,BaseData!E$3:E$1489)/COUNTIF(BaseData!$B$3:$B$1489,"="&amp;$A50)</f>
        <v>3.2999999999999994</v>
      </c>
      <c r="C50" s="110">
        <f>SUMIF(BaseData!$B$3:$B$1489,"="&amp;$A50,BaseData!C$3:C$1489)/COUNTIF(BaseData!$B$3:$B$1489,"="&amp;$A50)</f>
        <v>0.28999999999999998</v>
      </c>
      <c r="D50" s="110">
        <f>SUMIF(BaseData!$B$3:$B$1489,"="&amp;$A50,BaseData!D$3:D$1489)/COUNTIF(BaseData!$B$3:$B$1489,"="&amp;$A50)</f>
        <v>0.31999999999999995</v>
      </c>
      <c r="E50" s="113">
        <f t="shared" si="1"/>
        <v>28.999999999999996</v>
      </c>
      <c r="F50" s="113">
        <f t="shared" si="2"/>
        <v>31.999999999999996</v>
      </c>
      <c r="G50" s="111">
        <f t="shared" si="3"/>
        <v>0.30499999999999994</v>
      </c>
      <c r="H50" s="178">
        <f t="shared" si="4"/>
        <v>8.787878787878789E-2</v>
      </c>
      <c r="I50" s="110">
        <f>SUMIF(BaseData!$B$3:$B$1489,"="&amp;$A50,BaseData!F$3:F$1489)/COUNTIF(BaseData!$B51:$B1537,"="&amp;$A50)</f>
        <v>0.24110349169515718</v>
      </c>
      <c r="J50" s="110">
        <f>SUMIF(BaseData!$B$3:$B$1489,"="&amp;$A50,BaseData!X$3:X$1489)</f>
        <v>0.12890156</v>
      </c>
      <c r="K50" s="110">
        <f>SUMIF(BaseData!$B$3:$B$1489,"="&amp;$A50,BaseData!AK$3:AK$1489)</f>
        <v>0.10731875000000002</v>
      </c>
      <c r="L50" s="110">
        <f>SUMIF(BaseData!$B$3:$B$1489,"="&amp;$A50,BaseData!AG$3:AG$1489)</f>
        <v>2.5000000000000006E-4</v>
      </c>
      <c r="M50" s="112">
        <f t="shared" si="5"/>
        <v>0.53463166001336315</v>
      </c>
      <c r="N50" s="112">
        <f t="shared" si="6"/>
        <v>0.44511487264435839</v>
      </c>
      <c r="O50" s="112">
        <f t="shared" si="7"/>
        <v>1.0368991267703882E-3</v>
      </c>
      <c r="P50" s="113">
        <f>SUMIF(BaseData!$B$3:$B$1489,"="&amp;$A50,BaseData!H$3:H$1489)/COUNTIF(BaseData!$B$3:$B$1489,"="&amp;$A50)</f>
        <v>30.666666666666675</v>
      </c>
      <c r="Q50" s="113">
        <f t="shared" si="8"/>
        <v>127.19295955050097</v>
      </c>
      <c r="R50" s="113">
        <f t="shared" si="9"/>
        <v>285.7531108652185</v>
      </c>
      <c r="S50" s="113">
        <f>SUMIF(BaseData!$B$3:$B$1489,"="&amp;$A50,BaseData!I$3:I$1489)</f>
        <v>14.811562500000004</v>
      </c>
      <c r="T50" s="113">
        <f>SUMIF(BaseData!$B$3:$B$1489,"="&amp;$A50,BaseData!AL$3:AL$1489)</f>
        <v>92.700506249999975</v>
      </c>
      <c r="U50" s="114">
        <f t="shared" si="10"/>
        <v>173.19522326792566</v>
      </c>
    </row>
    <row r="51" spans="1:21">
      <c r="A51" s="89">
        <v>50</v>
      </c>
      <c r="B51" s="110">
        <f>SUMIF(BaseData!$B$3:$B$1489,"="&amp;$A51,BaseData!E$3:E$1489)/COUNTIF(BaseData!$B$3:$B$1489,"="&amp;$A51)</f>
        <v>3.14</v>
      </c>
      <c r="C51" s="110">
        <f>SUMIF(BaseData!$B$3:$B$1489,"="&amp;$A51,BaseData!C$3:C$1489)/COUNTIF(BaseData!$B$3:$B$1489,"="&amp;$A51)</f>
        <v>0.32750000000000001</v>
      </c>
      <c r="D51" s="110">
        <f>SUMIF(BaseData!$B$3:$B$1489,"="&amp;$A51,BaseData!D$3:D$1489)/COUNTIF(BaseData!$B$3:$B$1489,"="&amp;$A51)</f>
        <v>0.33999999999999991</v>
      </c>
      <c r="E51" s="113">
        <f t="shared" si="1"/>
        <v>32.75</v>
      </c>
      <c r="F51" s="113">
        <f t="shared" si="2"/>
        <v>33.999999999999993</v>
      </c>
      <c r="G51" s="111">
        <f t="shared" si="3"/>
        <v>0.33374999999999999</v>
      </c>
      <c r="H51" s="178">
        <f t="shared" si="4"/>
        <v>0.10429936305732485</v>
      </c>
      <c r="I51" s="110">
        <f>SUMIF(BaseData!$B$3:$B$1489,"="&amp;$A51,BaseData!F$3:F$1489)/COUNTIF(BaseData!$B52:$B1538,"="&amp;$A51)</f>
        <v>0.27470216244559964</v>
      </c>
      <c r="J51" s="110">
        <f>SUMIF(BaseData!$B$3:$B$1489,"="&amp;$A51,BaseData!X$3:X$1489)</f>
        <v>0.15028984000000001</v>
      </c>
      <c r="K51" s="110">
        <f>SUMIF(BaseData!$B$3:$B$1489,"="&amp;$A51,BaseData!AK$3:AK$1489)</f>
        <v>0.12515099999999998</v>
      </c>
      <c r="L51" s="110">
        <f>SUMIF(BaseData!$B$3:$B$1489,"="&amp;$A51,BaseData!AG$3:AG$1489)</f>
        <v>1.1550000000000001E-2</v>
      </c>
      <c r="M51" s="112">
        <f t="shared" si="5"/>
        <v>0.54710104449855756</v>
      </c>
      <c r="N51" s="112">
        <f t="shared" si="6"/>
        <v>0.45558796802258206</v>
      </c>
      <c r="O51" s="112">
        <f t="shared" si="7"/>
        <v>4.2045537236305136E-2</v>
      </c>
      <c r="P51" s="113">
        <f>SUMIF(BaseData!$B$3:$B$1489,"="&amp;$A51,BaseData!H$3:H$1489)/COUNTIF(BaseData!$B$3:$B$1489,"="&amp;$A51)</f>
        <v>36</v>
      </c>
      <c r="Q51" s="113">
        <f t="shared" si="8"/>
        <v>131.05102515211988</v>
      </c>
      <c r="R51" s="113">
        <f t="shared" si="9"/>
        <v>287.6525157609608</v>
      </c>
      <c r="S51" s="113">
        <f>SUMIF(BaseData!$B$3:$B$1489,"="&amp;$A51,BaseData!I$3:I$1489)</f>
        <v>16.635150000000003</v>
      </c>
      <c r="T51" s="113">
        <f>SUMIF(BaseData!$B$3:$B$1489,"="&amp;$A51,BaseData!AL$3:AL$1489)</f>
        <v>103.42705500000001</v>
      </c>
      <c r="U51" s="114">
        <f t="shared" si="10"/>
        <v>159.07608616564374</v>
      </c>
    </row>
    <row r="52" spans="1:21">
      <c r="A52" s="89">
        <v>51</v>
      </c>
      <c r="B52" s="110">
        <f>SUMIF(BaseData!$B$3:$B$1489,"="&amp;$A52,BaseData!E$3:E$1489)/COUNTIF(BaseData!$B$3:$B$1489,"="&amp;$A52)</f>
        <v>3.2000000000000011</v>
      </c>
      <c r="C52" s="110">
        <f>SUMIF(BaseData!$B$3:$B$1489,"="&amp;$A52,BaseData!C$3:C$1489)/COUNTIF(BaseData!$B$3:$B$1489,"="&amp;$A52)</f>
        <v>0.33999999999999991</v>
      </c>
      <c r="D52" s="110">
        <f>SUMIF(BaseData!$B$3:$B$1489,"="&amp;$A52,BaseData!D$3:D$1489)/COUNTIF(BaseData!$B$3:$B$1489,"="&amp;$A52)</f>
        <v>0.3899999999999999</v>
      </c>
      <c r="E52" s="113">
        <f t="shared" si="1"/>
        <v>33.999999999999993</v>
      </c>
      <c r="F52" s="113">
        <f t="shared" si="2"/>
        <v>38.999999999999993</v>
      </c>
      <c r="G52" s="111">
        <f t="shared" si="3"/>
        <v>0.36499999999999988</v>
      </c>
      <c r="H52" s="178">
        <f t="shared" si="4"/>
        <v>0.10624999999999994</v>
      </c>
      <c r="I52" s="110">
        <f>SUMIF(BaseData!$B$3:$B$1489,"="&amp;$A52,BaseData!F$3:F$1489)/COUNTIF(BaseData!$B53:$B1539,"="&amp;$A52)</f>
        <v>0.33483094501960031</v>
      </c>
      <c r="J52" s="110">
        <f>SUMIF(BaseData!$B$3:$B$1489,"="&amp;$A52,BaseData!X$3:X$1489)</f>
        <v>0.21416728000000007</v>
      </c>
      <c r="K52" s="110">
        <f>SUMIF(BaseData!$B$3:$B$1489,"="&amp;$A52,BaseData!AK$3:AK$1489)</f>
        <v>0.17790500000000009</v>
      </c>
      <c r="L52" s="110">
        <f>SUMIF(BaseData!$B$3:$B$1489,"="&amp;$A52,BaseData!AG$3:AG$1489)</f>
        <v>5.0750000000000014E-3</v>
      </c>
      <c r="M52" s="112">
        <f t="shared" si="5"/>
        <v>0.6396280964636144</v>
      </c>
      <c r="N52" s="112">
        <f t="shared" si="6"/>
        <v>0.53132783169006648</v>
      </c>
      <c r="O52" s="112">
        <f t="shared" si="7"/>
        <v>1.5156902536899393E-2</v>
      </c>
      <c r="P52" s="113">
        <f>SUMIF(BaseData!$B$3:$B$1489,"="&amp;$A52,BaseData!H$3:H$1489)/COUNTIF(BaseData!$B$3:$B$1489,"="&amp;$A52)</f>
        <v>36</v>
      </c>
      <c r="Q52" s="113">
        <f t="shared" si="8"/>
        <v>107.51694410411389</v>
      </c>
      <c r="R52" s="113">
        <f t="shared" si="9"/>
        <v>202.35518956746569</v>
      </c>
      <c r="S52" s="113">
        <f>SUMIF(BaseData!$B$3:$B$1489,"="&amp;$A52,BaseData!I$3:I$1489)</f>
        <v>25.733250000000005</v>
      </c>
      <c r="T52" s="113">
        <f>SUMIF(BaseData!$B$3:$B$1489,"="&amp;$A52,BaseData!AL$3:AL$1489)</f>
        <v>158.31202499999998</v>
      </c>
      <c r="U52" s="114">
        <f t="shared" si="10"/>
        <v>256.96630098256838</v>
      </c>
    </row>
    <row r="53" spans="1:21">
      <c r="A53" s="89">
        <v>52</v>
      </c>
      <c r="B53" s="110">
        <f>SUMIF(BaseData!$B$3:$B$1489,"="&amp;$A53,BaseData!E$3:E$1489)/COUNTIF(BaseData!$B$3:$B$1489,"="&amp;$A53)</f>
        <v>3.07</v>
      </c>
      <c r="C53" s="110">
        <f>SUMIF(BaseData!$B$3:$B$1489,"="&amp;$A53,BaseData!C$3:C$1489)/COUNTIF(BaseData!$B$3:$B$1489,"="&amp;$A53)</f>
        <v>0.31749999999999995</v>
      </c>
      <c r="D53" s="110">
        <f>SUMIF(BaseData!$B$3:$B$1489,"="&amp;$A53,BaseData!D$3:D$1489)/COUNTIF(BaseData!$B$3:$B$1489,"="&amp;$A53)</f>
        <v>0.34999999999999992</v>
      </c>
      <c r="E53" s="113">
        <f t="shared" si="1"/>
        <v>31.749999999999996</v>
      </c>
      <c r="F53" s="113">
        <f t="shared" si="2"/>
        <v>34.999999999999993</v>
      </c>
      <c r="G53" s="111">
        <f t="shared" si="3"/>
        <v>0.33374999999999994</v>
      </c>
      <c r="H53" s="178">
        <f t="shared" si="4"/>
        <v>0.1034201954397394</v>
      </c>
      <c r="I53" s="110">
        <f>SUMIF(BaseData!$B$3:$B$1489,"="&amp;$A53,BaseData!F$3:F$1489)/COUNTIF(BaseData!$B54:$B1540,"="&amp;$A53)</f>
        <v>0.26857822888789512</v>
      </c>
      <c r="J53" s="110">
        <f>SUMIF(BaseData!$B$3:$B$1489,"="&amp;$A53,BaseData!X$3:X$1489)</f>
        <v>0.16058963999999998</v>
      </c>
      <c r="K53" s="110">
        <f>SUMIF(BaseData!$B$3:$B$1489,"="&amp;$A53,BaseData!AK$3:AK$1489)</f>
        <v>0.13142875000000001</v>
      </c>
      <c r="L53" s="110">
        <f>SUMIF(BaseData!$B$3:$B$1489,"="&amp;$A53,BaseData!AG$3:AG$1489)</f>
        <v>3.2500000000000004E-4</v>
      </c>
      <c r="M53" s="112">
        <f t="shared" si="5"/>
        <v>0.59792500927925285</v>
      </c>
      <c r="N53" s="112">
        <f t="shared" si="6"/>
        <v>0.48934997651972206</v>
      </c>
      <c r="O53" s="112">
        <f t="shared" si="7"/>
        <v>1.2100757434648788E-3</v>
      </c>
      <c r="P53" s="113">
        <f>SUMIF(BaseData!$B$3:$B$1489,"="&amp;$A53,BaseData!H$3:H$1489)/COUNTIF(BaseData!$B$3:$B$1489,"="&amp;$A53)</f>
        <v>32.666666666666671</v>
      </c>
      <c r="Q53" s="113">
        <f t="shared" si="8"/>
        <v>121.6281260098032</v>
      </c>
      <c r="R53" s="113">
        <f t="shared" si="9"/>
        <v>248.55038693335109</v>
      </c>
      <c r="S53" s="113">
        <f>SUMIF(BaseData!$B$3:$B$1489,"="&amp;$A53,BaseData!I$3:I$1489)</f>
        <v>19.3918125</v>
      </c>
      <c r="T53" s="113">
        <f>SUMIF(BaseData!$B$3:$B$1489,"="&amp;$A53,BaseData!AL$3:AL$1489)</f>
        <v>118.85653124999999</v>
      </c>
      <c r="U53" s="114">
        <f t="shared" si="10"/>
        <v>223.46350044375399</v>
      </c>
    </row>
    <row r="54" spans="1:21">
      <c r="A54" s="89">
        <v>53</v>
      </c>
      <c r="B54" s="110">
        <f>SUMIF(BaseData!$B$3:$B$1489,"="&amp;$A54,BaseData!E$3:E$1489)/COUNTIF(BaseData!$B$3:$B$1489,"="&amp;$A54)</f>
        <v>3.07</v>
      </c>
      <c r="C54" s="110">
        <f>SUMIF(BaseData!$B$3:$B$1489,"="&amp;$A54,BaseData!C$3:C$1489)/COUNTIF(BaseData!$B$3:$B$1489,"="&amp;$A54)</f>
        <v>0.29999999999999993</v>
      </c>
      <c r="D54" s="110">
        <f>SUMIF(BaseData!$B$3:$B$1489,"="&amp;$A54,BaseData!D$3:D$1489)/COUNTIF(BaseData!$B$3:$B$1489,"="&amp;$A54)</f>
        <v>0.32</v>
      </c>
      <c r="E54" s="113">
        <f t="shared" si="1"/>
        <v>29.999999999999993</v>
      </c>
      <c r="F54" s="113">
        <f t="shared" si="2"/>
        <v>32</v>
      </c>
      <c r="G54" s="111">
        <f t="shared" si="3"/>
        <v>0.30999999999999994</v>
      </c>
      <c r="H54" s="178">
        <f t="shared" si="4"/>
        <v>9.7719869706840379E-2</v>
      </c>
      <c r="I54" s="110">
        <f>SUMIF(BaseData!$B$3:$B$1489,"="&amp;$A54,BaseData!F$3:F$1489)/COUNTIF(BaseData!$B55:$B1541,"="&amp;$A54)</f>
        <v>0.23171366395265902</v>
      </c>
      <c r="J54" s="110">
        <f>SUMIF(BaseData!$B$3:$B$1489,"="&amp;$A54,BaseData!X$3:X$1489)</f>
        <v>0.12870772000000003</v>
      </c>
      <c r="K54" s="110">
        <f>SUMIF(BaseData!$B$3:$B$1489,"="&amp;$A54,BaseData!AK$3:AK$1489)</f>
        <v>0.10558625000000001</v>
      </c>
      <c r="L54" s="110">
        <f>SUMIF(BaseData!$B$3:$B$1489,"="&amp;$A54,BaseData!AG$3:AG$1489)</f>
        <v>5.6312500000000017E-3</v>
      </c>
      <c r="M54" s="112">
        <f t="shared" si="5"/>
        <v>0.55546020810536256</v>
      </c>
      <c r="N54" s="112">
        <f t="shared" si="6"/>
        <v>0.45567554454437409</v>
      </c>
      <c r="O54" s="112">
        <f t="shared" si="7"/>
        <v>2.4302623781178964E-2</v>
      </c>
      <c r="P54" s="113">
        <f>SUMIF(BaseData!$B$3:$B$1489,"="&amp;$A54,BaseData!H$3:H$1489)/COUNTIF(BaseData!$B$3:$B$1489,"="&amp;$A54)</f>
        <v>32</v>
      </c>
      <c r="Q54" s="113">
        <f t="shared" si="8"/>
        <v>138.10148031036209</v>
      </c>
      <c r="R54" s="113">
        <f t="shared" si="9"/>
        <v>303.06976523931854</v>
      </c>
      <c r="S54" s="113">
        <f>SUMIF(BaseData!$B$3:$B$1489,"="&amp;$A54,BaseData!I$3:I$1489)</f>
        <v>14.805750000000005</v>
      </c>
      <c r="T54" s="113">
        <f>SUMIF(BaseData!$B$3:$B$1489,"="&amp;$A54,BaseData!AL$3:AL$1489)</f>
        <v>91.859174999999993</v>
      </c>
      <c r="U54" s="114">
        <f t="shared" si="10"/>
        <v>172.65468701194612</v>
      </c>
    </row>
    <row r="55" spans="1:21">
      <c r="A55" s="89">
        <v>54</v>
      </c>
      <c r="B55" s="110">
        <f>SUMIF(BaseData!$B$3:$B$1489,"="&amp;$A55,BaseData!E$3:E$1489)/COUNTIF(BaseData!$B$3:$B$1489,"="&amp;$A55)</f>
        <v>3.07</v>
      </c>
      <c r="C55" s="110">
        <f>SUMIF(BaseData!$B$3:$B$1489,"="&amp;$A55,BaseData!C$3:C$1489)/COUNTIF(BaseData!$B$3:$B$1489,"="&amp;$A55)</f>
        <v>0.33500000000000002</v>
      </c>
      <c r="D55" s="110">
        <f>SUMIF(BaseData!$B$3:$B$1489,"="&amp;$A55,BaseData!D$3:D$1489)/COUNTIF(BaseData!$B$3:$B$1489,"="&amp;$A55)</f>
        <v>0.3650000000000001</v>
      </c>
      <c r="E55" s="113">
        <f t="shared" si="1"/>
        <v>33.5</v>
      </c>
      <c r="F55" s="113">
        <f t="shared" si="2"/>
        <v>36.500000000000007</v>
      </c>
      <c r="G55" s="111">
        <f t="shared" si="3"/>
        <v>0.35000000000000009</v>
      </c>
      <c r="H55" s="178">
        <f t="shared" si="4"/>
        <v>0.10912052117263844</v>
      </c>
      <c r="I55" s="110">
        <f>SUMIF(BaseData!$B$3:$B$1489,"="&amp;$A55,BaseData!F$3:F$1489)/COUNTIF(BaseData!$B56:$B1542,"="&amp;$A55)</f>
        <v>0.29536861429969535</v>
      </c>
      <c r="J55" s="110">
        <f>SUMIF(BaseData!$B$3:$B$1489,"="&amp;$A55,BaseData!X$3:X$1489)</f>
        <v>0.16676716</v>
      </c>
      <c r="K55" s="110">
        <f>SUMIF(BaseData!$B$3:$B$1489,"="&amp;$A55,BaseData!AK$3:AK$1489)</f>
        <v>0.13850825000000003</v>
      </c>
      <c r="L55" s="110">
        <f>SUMIF(BaseData!$B$3:$B$1489,"="&amp;$A55,BaseData!AG$3:AG$1489)</f>
        <v>2.1250000000000002E-3</v>
      </c>
      <c r="M55" s="112">
        <f t="shared" si="5"/>
        <v>0.564606907864591</v>
      </c>
      <c r="N55" s="112">
        <f t="shared" si="6"/>
        <v>0.46893354030994921</v>
      </c>
      <c r="O55" s="112">
        <f t="shared" si="7"/>
        <v>7.1944001397652628E-3</v>
      </c>
      <c r="P55" s="113">
        <f>SUMIF(BaseData!$B$3:$B$1489,"="&amp;$A55,BaseData!H$3:H$1489)/COUNTIF(BaseData!$B$3:$B$1489,"="&amp;$A55)</f>
        <v>35.666666666666671</v>
      </c>
      <c r="Q55" s="113">
        <f t="shared" si="8"/>
        <v>120.75306901253069</v>
      </c>
      <c r="R55" s="113">
        <f t="shared" si="9"/>
        <v>257.5057201767163</v>
      </c>
      <c r="S55" s="113">
        <f>SUMIF(BaseData!$B$3:$B$1489,"="&amp;$A55,BaseData!I$3:I$1489)</f>
        <v>20.194987500000007</v>
      </c>
      <c r="T55" s="113">
        <f>SUMIF(BaseData!$B$3:$B$1489,"="&amp;$A55,BaseData!AL$3:AL$1489)</f>
        <v>122.39152874999999</v>
      </c>
      <c r="U55" s="114">
        <f t="shared" si="10"/>
        <v>197.47889802095733</v>
      </c>
    </row>
    <row r="56" spans="1:21">
      <c r="A56" s="89">
        <v>55</v>
      </c>
      <c r="B56" s="110">
        <f>SUMIF(BaseData!$B$3:$B$1489,"="&amp;$A56,BaseData!E$3:E$1489)/COUNTIF(BaseData!$B$3:$B$1489,"="&amp;$A56)</f>
        <v>3.0499999999999994</v>
      </c>
      <c r="C56" s="110">
        <f>SUMIF(BaseData!$B$3:$B$1489,"="&amp;$A56,BaseData!C$3:C$1489)/COUNTIF(BaseData!$B$3:$B$1489,"="&amp;$A56)</f>
        <v>0.30999999999999994</v>
      </c>
      <c r="D56" s="110">
        <f>SUMIF(BaseData!$B$3:$B$1489,"="&amp;$A56,BaseData!D$3:D$1489)/COUNTIF(BaseData!$B$3:$B$1489,"="&amp;$A56)</f>
        <v>0.33999999999999991</v>
      </c>
      <c r="E56" s="113">
        <f t="shared" si="1"/>
        <v>30.999999999999993</v>
      </c>
      <c r="F56" s="113">
        <f t="shared" si="2"/>
        <v>33.999999999999993</v>
      </c>
      <c r="G56" s="111">
        <f t="shared" si="3"/>
        <v>0.32499999999999996</v>
      </c>
      <c r="H56" s="178">
        <f t="shared" si="4"/>
        <v>0.10163934426229508</v>
      </c>
      <c r="I56" s="110">
        <f>SUMIF(BaseData!$B$3:$B$1489,"="&amp;$A56,BaseData!F$3:F$1489)/COUNTIF(BaseData!$B57:$B1543,"="&amp;$A56)</f>
        <v>0.25302092707700918</v>
      </c>
      <c r="J56" s="110">
        <f>SUMIF(BaseData!$B$3:$B$1489,"="&amp;$A56,BaseData!X$3:X$1489)</f>
        <v>0.14947612000000002</v>
      </c>
      <c r="K56" s="110">
        <f>SUMIF(BaseData!$B$3:$B$1489,"="&amp;$A56,BaseData!AK$3:AK$1489)</f>
        <v>0.12376875000000001</v>
      </c>
      <c r="L56" s="110">
        <f>SUMIF(BaseData!$B$3:$B$1489,"="&amp;$A56,BaseData!AG$3:AG$1489)</f>
        <v>9.1812500000000019E-3</v>
      </c>
      <c r="M56" s="112">
        <f t="shared" si="5"/>
        <v>0.59076583793602822</v>
      </c>
      <c r="N56" s="112">
        <f t="shared" si="6"/>
        <v>0.48916408389543953</v>
      </c>
      <c r="O56" s="112">
        <f t="shared" si="7"/>
        <v>3.6286524225743612E-2</v>
      </c>
      <c r="P56" s="113">
        <f>SUMIF(BaseData!$B$3:$B$1489,"="&amp;$A56,BaseData!H$3:H$1489)/COUNTIF(BaseData!$B$3:$B$1489,"="&amp;$A56)</f>
        <v>34.333333333333321</v>
      </c>
      <c r="Q56" s="113">
        <f t="shared" si="8"/>
        <v>135.69365083736201</v>
      </c>
      <c r="R56" s="113">
        <f t="shared" si="9"/>
        <v>277.39904728239816</v>
      </c>
      <c r="S56" s="113">
        <f>SUMIF(BaseData!$B$3:$B$1489,"="&amp;$A56,BaseData!I$3:I$1489)</f>
        <v>16.644375000000004</v>
      </c>
      <c r="T56" s="113">
        <f>SUMIF(BaseData!$B$3:$B$1489,"="&amp;$A56,BaseData!AL$3:AL$1489)</f>
        <v>102.67863749999998</v>
      </c>
      <c r="U56" s="114">
        <f t="shared" si="10"/>
        <v>180.55062985404817</v>
      </c>
    </row>
    <row r="57" spans="1:21">
      <c r="A57" s="89">
        <v>56</v>
      </c>
      <c r="B57" s="110">
        <f>SUMIF(BaseData!$B$3:$B$1489,"="&amp;$A57,BaseData!E$3:E$1489)/COUNTIF(BaseData!$B$3:$B$1489,"="&amp;$A57)</f>
        <v>3.1700000000000008</v>
      </c>
      <c r="C57" s="110">
        <f>SUMIF(BaseData!$B$3:$B$1489,"="&amp;$A57,BaseData!C$3:C$1489)/COUNTIF(BaseData!$B$3:$B$1489,"="&amp;$A57)</f>
        <v>0.37999999999999995</v>
      </c>
      <c r="D57" s="110">
        <f>SUMIF(BaseData!$B$3:$B$1489,"="&amp;$A57,BaseData!D$3:D$1489)/COUNTIF(BaseData!$B$3:$B$1489,"="&amp;$A57)</f>
        <v>0.41000000000000003</v>
      </c>
      <c r="E57" s="113">
        <f t="shared" si="1"/>
        <v>37.999999999999993</v>
      </c>
      <c r="F57" s="113">
        <f t="shared" si="2"/>
        <v>41</v>
      </c>
      <c r="G57" s="111">
        <f t="shared" si="3"/>
        <v>0.39500000000000002</v>
      </c>
      <c r="H57" s="178">
        <f t="shared" si="4"/>
        <v>0.11987381703470026</v>
      </c>
      <c r="I57" s="110">
        <f>SUMIF(BaseData!$B$3:$B$1489,"="&amp;$A57,BaseData!F$3:F$1489)/COUNTIF(BaseData!$B58:$B1544,"="&amp;$A57)</f>
        <v>0.38845734256775538</v>
      </c>
      <c r="J57" s="110">
        <f>SUMIF(BaseData!$B$3:$B$1489,"="&amp;$A57,BaseData!X$3:X$1489)</f>
        <v>0.21965043999999997</v>
      </c>
      <c r="K57" s="110">
        <f>SUMIF(BaseData!$B$3:$B$1489,"="&amp;$A57,BaseData!AK$3:AK$1489)</f>
        <v>0.18244674999999994</v>
      </c>
      <c r="L57" s="110">
        <f>SUMIF(BaseData!$B$3:$B$1489,"="&amp;$A57,BaseData!AG$3:AG$1489)</f>
        <v>4.212500000000001E-3</v>
      </c>
      <c r="M57" s="112">
        <f t="shared" si="5"/>
        <v>0.56544288376191054</v>
      </c>
      <c r="N57" s="112">
        <f t="shared" si="6"/>
        <v>0.46966997404142841</v>
      </c>
      <c r="O57" s="112">
        <f t="shared" si="7"/>
        <v>1.0844176537260972E-2</v>
      </c>
      <c r="P57" s="113">
        <f>SUMIF(BaseData!$B$3:$B$1489,"="&amp;$A57,BaseData!H$3:H$1489)/COUNTIF(BaseData!$B$3:$B$1489,"="&amp;$A57)</f>
        <v>45.333333333333343</v>
      </c>
      <c r="Q57" s="113">
        <f t="shared" si="8"/>
        <v>116.70093049000928</v>
      </c>
      <c r="R57" s="113">
        <f t="shared" si="9"/>
        <v>248.47432652723799</v>
      </c>
      <c r="S57" s="113">
        <f>SUMIF(BaseData!$B$3:$B$1489,"="&amp;$A57,BaseData!I$3:I$1489)</f>
        <v>26.3920125</v>
      </c>
      <c r="T57" s="113">
        <f>SUMIF(BaseData!$B$3:$B$1489,"="&amp;$A57,BaseData!AL$3:AL$1489)</f>
        <v>164.25577125000004</v>
      </c>
      <c r="U57" s="114">
        <f t="shared" si="10"/>
        <v>201.68471740366203</v>
      </c>
    </row>
    <row r="58" spans="1:21">
      <c r="A58" s="89">
        <v>57</v>
      </c>
      <c r="B58" s="110">
        <f>SUMIF(BaseData!$B$3:$B$1489,"="&amp;$A58,BaseData!E$3:E$1489)/COUNTIF(BaseData!$B$3:$B$1489,"="&amp;$A58)</f>
        <v>2.75</v>
      </c>
      <c r="C58" s="110">
        <f>SUMIF(BaseData!$B$3:$B$1489,"="&amp;$A58,BaseData!C$3:C$1489)/COUNTIF(BaseData!$B$3:$B$1489,"="&amp;$A58)</f>
        <v>0.3600000000000001</v>
      </c>
      <c r="D58" s="110">
        <f>SUMIF(BaseData!$B$3:$B$1489,"="&amp;$A58,BaseData!D$3:D$1489)/COUNTIF(BaseData!$B$3:$B$1489,"="&amp;$A58)</f>
        <v>0.37999999999999995</v>
      </c>
      <c r="E58" s="113">
        <f t="shared" si="1"/>
        <v>36.000000000000007</v>
      </c>
      <c r="F58" s="113">
        <f t="shared" si="2"/>
        <v>37.999999999999993</v>
      </c>
      <c r="G58" s="111">
        <f t="shared" si="3"/>
        <v>0.37</v>
      </c>
      <c r="H58" s="178">
        <f t="shared" si="4"/>
        <v>0.13090909090909095</v>
      </c>
      <c r="I58" s="110">
        <f>SUMIF(BaseData!$B$3:$B$1489,"="&amp;$A58,BaseData!F$3:F$1489)/COUNTIF(BaseData!$B59:$B1545,"="&amp;$A58)</f>
        <v>0.29568277356505429</v>
      </c>
      <c r="J58" s="110">
        <f>SUMIF(BaseData!$B$3:$B$1489,"="&amp;$A58,BaseData!X$3:X$1489)</f>
        <v>0.15872120000000003</v>
      </c>
      <c r="K58" s="110">
        <f>SUMIF(BaseData!$B$3:$B$1489,"="&amp;$A58,BaseData!AK$3:AK$1489)</f>
        <v>0.13145000000000004</v>
      </c>
      <c r="L58" s="110">
        <f>SUMIF(BaseData!$B$3:$B$1489,"="&amp;$A58,BaseData!AG$3:AG$1489)</f>
        <v>6.6750000000000004E-3</v>
      </c>
      <c r="M58" s="112">
        <f t="shared" si="5"/>
        <v>0.53679555993842565</v>
      </c>
      <c r="N58" s="112">
        <f t="shared" si="6"/>
        <v>0.44456428223769762</v>
      </c>
      <c r="O58" s="112">
        <f t="shared" si="7"/>
        <v>2.2574869409940138E-2</v>
      </c>
      <c r="P58" s="113">
        <f>SUMIF(BaseData!$B$3:$B$1489,"="&amp;$A58,BaseData!H$3:H$1489)/COUNTIF(BaseData!$B$3:$B$1489,"="&amp;$A58)</f>
        <v>40.333333333333336</v>
      </c>
      <c r="Q58" s="113">
        <f t="shared" si="8"/>
        <v>136.40745061686675</v>
      </c>
      <c r="R58" s="113">
        <f t="shared" si="9"/>
        <v>306.834030683403</v>
      </c>
      <c r="S58" s="113">
        <f>SUMIF(BaseData!$B$3:$B$1489,"="&amp;$A58,BaseData!I$3:I$1489)</f>
        <v>17.708437499999995</v>
      </c>
      <c r="T58" s="113">
        <f>SUMIF(BaseData!$B$3:$B$1489,"="&amp;$A58,BaseData!AL$3:AL$1489)</f>
        <v>110.77059375</v>
      </c>
      <c r="U58" s="114">
        <f t="shared" si="10"/>
        <v>150.53485171688624</v>
      </c>
    </row>
    <row r="59" spans="1:21">
      <c r="A59" s="89">
        <v>58</v>
      </c>
      <c r="B59" s="110">
        <f>SUMIF(BaseData!$B$3:$B$1489,"="&amp;$A59,BaseData!E$3:E$1489)/COUNTIF(BaseData!$B$3:$B$1489,"="&amp;$A59)</f>
        <v>3.2100000000000004</v>
      </c>
      <c r="C59" s="110">
        <f>SUMIF(BaseData!$B$3:$B$1489,"="&amp;$A59,BaseData!C$3:C$1489)/COUNTIF(BaseData!$B$3:$B$1489,"="&amp;$A59)</f>
        <v>0.26500000000000007</v>
      </c>
      <c r="D59" s="110">
        <f>SUMIF(BaseData!$B$3:$B$1489,"="&amp;$A59,BaseData!D$3:D$1489)/COUNTIF(BaseData!$B$3:$B$1489,"="&amp;$A59)</f>
        <v>0.28999999999999998</v>
      </c>
      <c r="E59" s="113">
        <f t="shared" si="1"/>
        <v>26.500000000000007</v>
      </c>
      <c r="F59" s="113">
        <f t="shared" si="2"/>
        <v>28.999999999999996</v>
      </c>
      <c r="G59" s="111">
        <f t="shared" si="3"/>
        <v>0.27750000000000002</v>
      </c>
      <c r="H59" s="178">
        <f t="shared" si="4"/>
        <v>8.2554517133956395E-2</v>
      </c>
      <c r="I59" s="110">
        <f>SUMIF(BaseData!$B$3:$B$1489,"="&amp;$A59,BaseData!F$3:F$1489)/COUNTIF(BaseData!$B60:$B1546,"="&amp;$A59)</f>
        <v>0.19414262109760042</v>
      </c>
      <c r="J59" s="110">
        <f>SUMIF(BaseData!$B$3:$B$1489,"="&amp;$A59,BaseData!X$3:X$1489)</f>
        <v>0.10971032</v>
      </c>
      <c r="K59" s="110">
        <f>SUMIF(BaseData!$B$3:$B$1489,"="&amp;$A59,BaseData!AK$3:AK$1489)</f>
        <v>9.1557000000000027E-2</v>
      </c>
      <c r="L59" s="110">
        <f>SUMIF(BaseData!$B$3:$B$1489,"="&amp;$A59,BaseData!AG$3:AG$1489)</f>
        <v>5.0937500000000002E-3</v>
      </c>
      <c r="M59" s="112">
        <f t="shared" si="5"/>
        <v>0.56510167308829029</v>
      </c>
      <c r="N59" s="112">
        <f t="shared" si="6"/>
        <v>0.47159659987268848</v>
      </c>
      <c r="O59" s="112">
        <f t="shared" si="7"/>
        <v>2.6237154784467667E-2</v>
      </c>
      <c r="P59" s="113">
        <f>SUMIF(BaseData!$B$3:$B$1489,"="&amp;$A59,BaseData!H$3:H$1489)/COUNTIF(BaseData!$B$3:$B$1489,"="&amp;$A59)</f>
        <v>29.666666666666671</v>
      </c>
      <c r="Q59" s="113">
        <f t="shared" si="8"/>
        <v>152.80862336638839</v>
      </c>
      <c r="R59" s="113">
        <f t="shared" si="9"/>
        <v>324.02401418424222</v>
      </c>
      <c r="S59" s="113">
        <f>SUMIF(BaseData!$B$3:$B$1489,"="&amp;$A59,BaseData!I$3:I$1489)</f>
        <v>12.7519875</v>
      </c>
      <c r="T59" s="113">
        <f>SUMIF(BaseData!$B$3:$B$1489,"="&amp;$A59,BaseData!AL$3:AL$1489)</f>
        <v>77.380728749999989</v>
      </c>
      <c r="U59" s="114">
        <f t="shared" si="10"/>
        <v>161.83508194644895</v>
      </c>
    </row>
    <row r="60" spans="1:21">
      <c r="A60" s="89">
        <v>59</v>
      </c>
      <c r="B60" s="110">
        <f>SUMIF(BaseData!$B$3:$B$1489,"="&amp;$A60,BaseData!E$3:E$1489)/COUNTIF(BaseData!$B$3:$B$1489,"="&amp;$A60)</f>
        <v>3.32</v>
      </c>
      <c r="C60" s="110">
        <f>SUMIF(BaseData!$B$3:$B$1489,"="&amp;$A60,BaseData!C$3:C$1489)/COUNTIF(BaseData!$B$3:$B$1489,"="&amp;$A60)</f>
        <v>0.28999999999999998</v>
      </c>
      <c r="D60" s="110">
        <f>SUMIF(BaseData!$B$3:$B$1489,"="&amp;$A60,BaseData!D$3:D$1489)/COUNTIF(BaseData!$B$3:$B$1489,"="&amp;$A60)</f>
        <v>0.33</v>
      </c>
      <c r="E60" s="113">
        <f t="shared" si="1"/>
        <v>28.999999999999996</v>
      </c>
      <c r="F60" s="113">
        <f t="shared" si="2"/>
        <v>33</v>
      </c>
      <c r="G60" s="111">
        <f t="shared" si="3"/>
        <v>0.31</v>
      </c>
      <c r="H60" s="178">
        <f t="shared" si="4"/>
        <v>8.7349397590361449E-2</v>
      </c>
      <c r="I60" s="110">
        <f>SUMIF(BaseData!$B$3:$B$1489,"="&amp;$A60,BaseData!F$3:F$1489)/COUNTIF(BaseData!$B61:$B1547,"="&amp;$A60)</f>
        <v>0.25058285482828258</v>
      </c>
      <c r="J60" s="110">
        <f>SUMIF(BaseData!$B$3:$B$1489,"="&amp;$A60,BaseData!X$3:X$1489)</f>
        <v>0.12663084000000002</v>
      </c>
      <c r="K60" s="110">
        <f>SUMIF(BaseData!$B$3:$B$1489,"="&amp;$A60,BaseData!AK$3:AK$1489)</f>
        <v>0.10669225000000003</v>
      </c>
      <c r="L60" s="110">
        <f>SUMIF(BaseData!$B$3:$B$1489,"="&amp;$A60,BaseData!AG$3:AG$1489)</f>
        <v>9.1749999999999991E-3</v>
      </c>
      <c r="M60" s="112">
        <f t="shared" si="5"/>
        <v>0.50534518846780874</v>
      </c>
      <c r="N60" s="112">
        <f t="shared" si="6"/>
        <v>0.42577633682525184</v>
      </c>
      <c r="O60" s="112">
        <f t="shared" si="7"/>
        <v>3.6614635930648051E-2</v>
      </c>
      <c r="P60" s="113">
        <f>SUMIF(BaseData!$B$3:$B$1489,"="&amp;$A60,BaseData!H$3:H$1489)/COUNTIF(BaseData!$B$3:$B$1489,"="&amp;$A60)</f>
        <v>34.333333333333321</v>
      </c>
      <c r="Q60" s="113">
        <f t="shared" si="8"/>
        <v>137.01389648889185</v>
      </c>
      <c r="R60" s="113">
        <f t="shared" si="9"/>
        <v>321.79781880439594</v>
      </c>
      <c r="S60" s="113">
        <f>SUMIF(BaseData!$B$3:$B$1489,"="&amp;$A60,BaseData!I$3:I$1489)</f>
        <v>14.222587500000005</v>
      </c>
      <c r="T60" s="113">
        <f>SUMIF(BaseData!$B$3:$B$1489,"="&amp;$A60,BaseData!AL$3:AL$1489)</f>
        <v>88.265148749999994</v>
      </c>
      <c r="U60" s="114">
        <f t="shared" si="10"/>
        <v>134.91266922171377</v>
      </c>
    </row>
    <row r="61" spans="1:21">
      <c r="A61" s="89">
        <v>60</v>
      </c>
      <c r="B61" s="110">
        <f>SUMIF(BaseData!$B$3:$B$1489,"="&amp;$A61,BaseData!E$3:E$1489)/COUNTIF(BaseData!$B$3:$B$1489,"="&amp;$A61)</f>
        <v>3.2800000000000007</v>
      </c>
      <c r="C61" s="110">
        <f>SUMIF(BaseData!$B$3:$B$1489,"="&amp;$A61,BaseData!C$3:C$1489)/COUNTIF(BaseData!$B$3:$B$1489,"="&amp;$A61)</f>
        <v>0.32</v>
      </c>
      <c r="D61" s="110">
        <f>SUMIF(BaseData!$B$3:$B$1489,"="&amp;$A61,BaseData!D$3:D$1489)/COUNTIF(BaseData!$B$3:$B$1489,"="&amp;$A61)</f>
        <v>0.33999999999999991</v>
      </c>
      <c r="E61" s="113">
        <f t="shared" si="1"/>
        <v>32</v>
      </c>
      <c r="F61" s="113">
        <f t="shared" si="2"/>
        <v>33.999999999999993</v>
      </c>
      <c r="G61" s="111">
        <f t="shared" si="3"/>
        <v>0.32999999999999996</v>
      </c>
      <c r="H61" s="178">
        <f t="shared" si="4"/>
        <v>9.7560975609756073E-2</v>
      </c>
      <c r="I61" s="110">
        <f>SUMIF(BaseData!$B$3:$B$1489,"="&amp;$A61,BaseData!F$3:F$1489)/COUNTIF(BaseData!$B62:$B1548,"="&amp;$A61)</f>
        <v>0.28053794078026145</v>
      </c>
      <c r="J61" s="110">
        <f>SUMIF(BaseData!$B$3:$B$1489,"="&amp;$A61,BaseData!X$3:X$1489)</f>
        <v>0.13386056000000002</v>
      </c>
      <c r="K61" s="110">
        <f>SUMIF(BaseData!$B$3:$B$1489,"="&amp;$A61,BaseData!AK$3:AK$1489)</f>
        <v>0.1117755</v>
      </c>
      <c r="L61" s="110">
        <f>SUMIF(BaseData!$B$3:$B$1489,"="&amp;$A61,BaseData!AG$3:AG$1489)</f>
        <v>3.7187500000000007E-3</v>
      </c>
      <c r="M61" s="112">
        <f t="shared" si="5"/>
        <v>0.47715670695982521</v>
      </c>
      <c r="N61" s="112">
        <f t="shared" si="6"/>
        <v>0.39843273850630789</v>
      </c>
      <c r="O61" s="112">
        <f t="shared" si="7"/>
        <v>1.3255782763846573E-2</v>
      </c>
      <c r="P61" s="113">
        <f>SUMIF(BaseData!$B$3:$B$1489,"="&amp;$A61,BaseData!H$3:H$1489)/COUNTIF(BaseData!$B$3:$B$1489,"="&amp;$A61)</f>
        <v>32.213333333333324</v>
      </c>
      <c r="Q61" s="113">
        <f t="shared" si="8"/>
        <v>114.82701143288581</v>
      </c>
      <c r="R61" s="113">
        <f t="shared" si="9"/>
        <v>288.19672766691559</v>
      </c>
      <c r="S61" s="113">
        <f>SUMIF(BaseData!$B$3:$B$1489,"="&amp;$A61,BaseData!I$3:I$1489)</f>
        <v>15.544762500000001</v>
      </c>
      <c r="T61" s="113">
        <f>SUMIF(BaseData!$B$3:$B$1489,"="&amp;$A61,BaseData!AL$3:AL$1489)</f>
        <v>96.339746249999976</v>
      </c>
      <c r="U61" s="114">
        <f t="shared" si="10"/>
        <v>146.80262462076482</v>
      </c>
    </row>
    <row r="62" spans="1:21">
      <c r="A62" s="89">
        <v>61</v>
      </c>
      <c r="B62" s="110">
        <f>SUMIF(BaseData!$B$3:$B$1489,"="&amp;$A62,BaseData!E$3:E$1489)/COUNTIF(BaseData!$B$3:$B$1489,"="&amp;$A62)</f>
        <v>3.2400000000000015</v>
      </c>
      <c r="C62" s="110">
        <f>SUMIF(BaseData!$B$3:$B$1489,"="&amp;$A62,BaseData!C$3:C$1489)/COUNTIF(BaseData!$B$3:$B$1489,"="&amp;$A62)</f>
        <v>0.29999999999999993</v>
      </c>
      <c r="D62" s="110">
        <f>SUMIF(BaseData!$B$3:$B$1489,"="&amp;$A62,BaseData!D$3:D$1489)/COUNTIF(BaseData!$B$3:$B$1489,"="&amp;$A62)</f>
        <v>0.31999999999999995</v>
      </c>
      <c r="E62" s="113">
        <f t="shared" si="1"/>
        <v>29.999999999999993</v>
      </c>
      <c r="F62" s="113">
        <f t="shared" si="2"/>
        <v>31.999999999999996</v>
      </c>
      <c r="G62" s="111">
        <f t="shared" si="3"/>
        <v>0.30999999999999994</v>
      </c>
      <c r="H62" s="178">
        <f t="shared" si="4"/>
        <v>9.2592592592592532E-2</v>
      </c>
      <c r="I62" s="110">
        <f>SUMIF(BaseData!$B$3:$B$1489,"="&amp;$A62,BaseData!F$3:F$1489)/COUNTIF(BaseData!$B63:$B1549,"="&amp;$A62)</f>
        <v>0.24454471374808315</v>
      </c>
      <c r="J62" s="110">
        <f>SUMIF(BaseData!$B$3:$B$1489,"="&amp;$A62,BaseData!X$3:X$1489)</f>
        <v>0.12175639999999999</v>
      </c>
      <c r="K62" s="110">
        <f>SUMIF(BaseData!$B$3:$B$1489,"="&amp;$A62,BaseData!AK$3:AK$1489)</f>
        <v>0.10218100000000002</v>
      </c>
      <c r="L62" s="110">
        <f>SUMIF(BaseData!$B$3:$B$1489,"="&amp;$A62,BaseData!AG$3:AG$1489)</f>
        <v>6.8062500000000007E-3</v>
      </c>
      <c r="M62" s="112">
        <f t="shared" si="5"/>
        <v>0.4978901327853969</v>
      </c>
      <c r="N62" s="112">
        <f t="shared" si="6"/>
        <v>0.41784178620708773</v>
      </c>
      <c r="O62" s="112">
        <f t="shared" si="7"/>
        <v>2.7832333382644431E-2</v>
      </c>
      <c r="P62" s="113">
        <f>SUMIF(BaseData!$B$3:$B$1489,"="&amp;$A62,BaseData!H$3:H$1489)/COUNTIF(BaseData!$B$3:$B$1489,"="&amp;$A62)</f>
        <v>32.666666666666671</v>
      </c>
      <c r="Q62" s="113">
        <f t="shared" si="8"/>
        <v>133.58156946429895</v>
      </c>
      <c r="R62" s="113">
        <f t="shared" si="9"/>
        <v>319.69413752719845</v>
      </c>
      <c r="S62" s="113">
        <f>SUMIF(BaseData!$B$3:$B$1489,"="&amp;$A62,BaseData!I$3:I$1489)</f>
        <v>14.306212499999999</v>
      </c>
      <c r="T62" s="113">
        <f>SUMIF(BaseData!$B$3:$B$1489,"="&amp;$A62,BaseData!AL$3:AL$1489)</f>
        <v>89.277311249999997</v>
      </c>
      <c r="U62" s="114">
        <f t="shared" si="10"/>
        <v>150.00542240729774</v>
      </c>
    </row>
    <row r="63" spans="1:21">
      <c r="A63" s="89">
        <v>62</v>
      </c>
      <c r="B63" s="110">
        <f>SUMIF(BaseData!$B$3:$B$1489,"="&amp;$A63,BaseData!E$3:E$1489)/COUNTIF(BaseData!$B$3:$B$1489,"="&amp;$A63)</f>
        <v>3.100000000000001</v>
      </c>
      <c r="C63" s="110">
        <f>SUMIF(BaseData!$B$3:$B$1489,"="&amp;$A63,BaseData!C$3:C$1489)/COUNTIF(BaseData!$B$3:$B$1489,"="&amp;$A63)</f>
        <v>0.28999999999999998</v>
      </c>
      <c r="D63" s="110">
        <f>SUMIF(BaseData!$B$3:$B$1489,"="&amp;$A63,BaseData!D$3:D$1489)/COUNTIF(BaseData!$B$3:$B$1489,"="&amp;$A63)</f>
        <v>0.33</v>
      </c>
      <c r="E63" s="113">
        <f t="shared" si="1"/>
        <v>28.999999999999996</v>
      </c>
      <c r="F63" s="113">
        <f t="shared" si="2"/>
        <v>33</v>
      </c>
      <c r="G63" s="111">
        <f t="shared" si="3"/>
        <v>0.31</v>
      </c>
      <c r="H63" s="178">
        <f t="shared" si="4"/>
        <v>9.3548387096774155E-2</v>
      </c>
      <c r="I63" s="110">
        <f>SUMIF(BaseData!$B$3:$B$1489,"="&amp;$A63,BaseData!F$3:F$1489)/COUNTIF(BaseData!$B64:$B1550,"="&amp;$A63)</f>
        <v>0.23397796685773378</v>
      </c>
      <c r="J63" s="110">
        <f>SUMIF(BaseData!$B$3:$B$1489,"="&amp;$A63,BaseData!X$3:X$1489)</f>
        <v>0.12295239999999999</v>
      </c>
      <c r="K63" s="110">
        <f>SUMIF(BaseData!$B$3:$B$1489,"="&amp;$A63,BaseData!AK$3:AK$1489)</f>
        <v>0.10181000000000004</v>
      </c>
      <c r="L63" s="110">
        <f>SUMIF(BaseData!$B$3:$B$1489,"="&amp;$A63,BaseData!AG$3:AG$1489)</f>
        <v>4.0750000000000005E-3</v>
      </c>
      <c r="M63" s="112">
        <f t="shared" si="5"/>
        <v>0.52548708603301542</v>
      </c>
      <c r="N63" s="112">
        <f t="shared" si="6"/>
        <v>0.43512644103751802</v>
      </c>
      <c r="O63" s="112">
        <f t="shared" si="7"/>
        <v>1.741616979891843E-2</v>
      </c>
      <c r="P63" s="113">
        <f>SUMIF(BaseData!$B$3:$B$1489,"="&amp;$A63,BaseData!H$3:H$1489)/COUNTIF(BaseData!$B$3:$B$1489,"="&amp;$A63)</f>
        <v>31.546666666666678</v>
      </c>
      <c r="Q63" s="113">
        <f t="shared" si="8"/>
        <v>134.82751000160658</v>
      </c>
      <c r="R63" s="113">
        <f t="shared" si="9"/>
        <v>309.85823265560026</v>
      </c>
      <c r="S63" s="113">
        <f>SUMIF(BaseData!$B$3:$B$1489,"="&amp;$A63,BaseData!I$3:I$1489)</f>
        <v>14.487750000000002</v>
      </c>
      <c r="T63" s="113">
        <f>SUMIF(BaseData!$B$3:$B$1489,"="&amp;$A63,BaseData!AL$3:AL$1489)</f>
        <v>90.308475000000001</v>
      </c>
      <c r="U63" s="114">
        <f t="shared" si="10"/>
        <v>167.22926562348405</v>
      </c>
    </row>
    <row r="64" spans="1:21">
      <c r="A64" s="89">
        <v>63</v>
      </c>
      <c r="B64" s="110">
        <f>SUMIF(BaseData!$B$3:$B$1489,"="&amp;$A64,BaseData!E$3:E$1489)/COUNTIF(BaseData!$B$3:$B$1489,"="&amp;$A64)</f>
        <v>3.2000000000000006</v>
      </c>
      <c r="C64" s="110">
        <f>SUMIF(BaseData!$B$3:$B$1489,"="&amp;$A64,BaseData!C$3:C$1489)/COUNTIF(BaseData!$B$3:$B$1489,"="&amp;$A64)</f>
        <v>0.33</v>
      </c>
      <c r="D64" s="110">
        <f>SUMIF(BaseData!$B$3:$B$1489,"="&amp;$A64,BaseData!D$3:D$1489)/COUNTIF(BaseData!$B$3:$B$1489,"="&amp;$A64)</f>
        <v>0.35500000000000009</v>
      </c>
      <c r="E64" s="113">
        <f t="shared" si="1"/>
        <v>33</v>
      </c>
      <c r="F64" s="113">
        <f t="shared" si="2"/>
        <v>35.500000000000007</v>
      </c>
      <c r="G64" s="111">
        <f t="shared" si="3"/>
        <v>0.34250000000000003</v>
      </c>
      <c r="H64" s="178">
        <f t="shared" si="4"/>
        <v>0.10312499999999998</v>
      </c>
      <c r="I64" s="110">
        <f>SUMIF(BaseData!$B$3:$B$1489,"="&amp;$A64,BaseData!F$3:F$1489)/COUNTIF(BaseData!$B65:$B1551,"="&amp;$A64)</f>
        <v>0.29482276257613416</v>
      </c>
      <c r="J64" s="110">
        <f>SUMIF(BaseData!$B$3:$B$1489,"="&amp;$A64,BaseData!X$3:X$1489)</f>
        <v>0.15345152000000001</v>
      </c>
      <c r="K64" s="110">
        <f>SUMIF(BaseData!$B$3:$B$1489,"="&amp;$A64,BaseData!AK$3:AK$1489)</f>
        <v>0.12840000000000004</v>
      </c>
      <c r="L64" s="110">
        <f>SUMIF(BaseData!$B$3:$B$1489,"="&amp;$A64,BaseData!AG$3:AG$1489)</f>
        <v>1.5000000000000002E-3</v>
      </c>
      <c r="M64" s="112">
        <f t="shared" si="5"/>
        <v>0.52048735538312829</v>
      </c>
      <c r="N64" s="112">
        <f t="shared" si="6"/>
        <v>0.43551589734134727</v>
      </c>
      <c r="O64" s="112">
        <f t="shared" si="7"/>
        <v>5.0878025390344297E-3</v>
      </c>
      <c r="P64" s="113">
        <f>SUMIF(BaseData!$B$3:$B$1489,"="&amp;$A64,BaseData!H$3:H$1489)/COUNTIF(BaseData!$B$3:$B$1489,"="&amp;$A64)</f>
        <v>34.666666666666679</v>
      </c>
      <c r="Q64" s="113">
        <f t="shared" si="8"/>
        <v>117.58476979101796</v>
      </c>
      <c r="R64" s="113">
        <f t="shared" si="9"/>
        <v>269.98961578400832</v>
      </c>
      <c r="S64" s="113">
        <f>SUMIF(BaseData!$B$3:$B$1489,"="&amp;$A64,BaseData!I$3:I$1489)</f>
        <v>18.8325</v>
      </c>
      <c r="T64" s="113">
        <f>SUMIF(BaseData!$B$3:$B$1489,"="&amp;$A64,BaseData!AL$3:AL$1489)</f>
        <v>118.31715</v>
      </c>
      <c r="U64" s="114">
        <f t="shared" si="10"/>
        <v>192.14072710345977</v>
      </c>
    </row>
    <row r="65" spans="1:21">
      <c r="A65" s="89">
        <v>64</v>
      </c>
      <c r="B65" s="110">
        <f>SUMIF(BaseData!$B$3:$B$1489,"="&amp;$A65,BaseData!E$3:E$1489)/COUNTIF(BaseData!$B$3:$B$1489,"="&amp;$A65)</f>
        <v>3.3800000000000003</v>
      </c>
      <c r="C65" s="110">
        <f>SUMIF(BaseData!$B$3:$B$1489,"="&amp;$A65,BaseData!C$3:C$1489)/COUNTIF(BaseData!$B$3:$B$1489,"="&amp;$A65)</f>
        <v>0.37999999999999995</v>
      </c>
      <c r="D65" s="110">
        <f>SUMIF(BaseData!$B$3:$B$1489,"="&amp;$A65,BaseData!D$3:D$1489)/COUNTIF(BaseData!$B$3:$B$1489,"="&amp;$A65)</f>
        <v>0.42000000000000004</v>
      </c>
      <c r="E65" s="113">
        <f t="shared" si="1"/>
        <v>37.999999999999993</v>
      </c>
      <c r="F65" s="113">
        <f t="shared" si="2"/>
        <v>42.000000000000007</v>
      </c>
      <c r="G65" s="111">
        <f t="shared" si="3"/>
        <v>0.4</v>
      </c>
      <c r="H65" s="178">
        <f t="shared" si="4"/>
        <v>0.11242603550295856</v>
      </c>
      <c r="I65" s="110">
        <f>SUMIF(BaseData!$B$3:$B$1489,"="&amp;$A65,BaseData!F$3:F$1489)/COUNTIF(BaseData!$B66:$B1552,"="&amp;$A65)</f>
        <v>0.42474332676534016</v>
      </c>
      <c r="J65" s="110">
        <f>SUMIF(BaseData!$B$3:$B$1489,"="&amp;$A65,BaseData!X$3:X$1489)</f>
        <v>0.25931448000000007</v>
      </c>
      <c r="K65" s="110">
        <f>SUMIF(BaseData!$B$3:$B$1489,"="&amp;$A65,BaseData!AK$3:AK$1489)</f>
        <v>0.21654000000000007</v>
      </c>
      <c r="L65" s="110">
        <f>SUMIF(BaseData!$B$3:$B$1489,"="&amp;$A65,BaseData!AG$3:AG$1489)</f>
        <v>9.8250000000000004E-3</v>
      </c>
      <c r="M65" s="112">
        <f t="shared" si="5"/>
        <v>0.6105204335400064</v>
      </c>
      <c r="N65" s="112">
        <f t="shared" si="6"/>
        <v>0.50981377776803283</v>
      </c>
      <c r="O65" s="112">
        <f t="shared" si="7"/>
        <v>2.3131617098785077E-2</v>
      </c>
      <c r="P65" s="113">
        <f>SUMIF(BaseData!$B$3:$B$1489,"="&amp;$A65,BaseData!H$3:H$1489)/COUNTIF(BaseData!$B$3:$B$1489,"="&amp;$A65)</f>
        <v>48.333333333333343</v>
      </c>
      <c r="Q65" s="113">
        <f t="shared" si="8"/>
        <v>113.7942147353295</v>
      </c>
      <c r="R65" s="113">
        <f t="shared" si="9"/>
        <v>223.20741356485328</v>
      </c>
      <c r="S65" s="113">
        <f>SUMIF(BaseData!$B$3:$B$1489,"="&amp;$A65,BaseData!I$3:I$1489)</f>
        <v>30.587250000000004</v>
      </c>
      <c r="T65" s="113">
        <f>SUMIF(BaseData!$B$3:$B$1489,"="&amp;$A65,BaseData!AL$3:AL$1489)</f>
        <v>179.81797499999999</v>
      </c>
      <c r="U65" s="114">
        <f t="shared" si="10"/>
        <v>197.62321942649882</v>
      </c>
    </row>
    <row r="66" spans="1:21">
      <c r="A66" s="89">
        <v>65</v>
      </c>
      <c r="B66" s="110">
        <f>SUMIF(BaseData!$B$3:$B$1489,"="&amp;$A66,BaseData!E$3:E$1489)/COUNTIF(BaseData!$B$3:$B$1489,"="&amp;$A66)</f>
        <v>3.100000000000001</v>
      </c>
      <c r="C66" s="110">
        <f>SUMIF(BaseData!$B$3:$B$1489,"="&amp;$A66,BaseData!C$3:C$1489)/COUNTIF(BaseData!$B$3:$B$1489,"="&amp;$A66)</f>
        <v>0.33999999999999991</v>
      </c>
      <c r="D66" s="110">
        <f>SUMIF(BaseData!$B$3:$B$1489,"="&amp;$A66,BaseData!D$3:D$1489)/COUNTIF(BaseData!$B$3:$B$1489,"="&amp;$A66)</f>
        <v>0.37999999999999995</v>
      </c>
      <c r="E66" s="113">
        <f t="shared" si="1"/>
        <v>33.999999999999993</v>
      </c>
      <c r="F66" s="113">
        <f t="shared" si="2"/>
        <v>37.999999999999993</v>
      </c>
      <c r="G66" s="111">
        <f t="shared" si="3"/>
        <v>0.35999999999999993</v>
      </c>
      <c r="H66" s="178">
        <f t="shared" si="4"/>
        <v>0.10967741935483864</v>
      </c>
      <c r="I66" s="110">
        <f>SUMIF(BaseData!$B$3:$B$1489,"="&amp;$A66,BaseData!F$3:F$1489)/COUNTIF(BaseData!$B67:$B1553,"="&amp;$A66)</f>
        <v>0.3155415661265587</v>
      </c>
      <c r="J66" s="110">
        <f>SUMIF(BaseData!$B$3:$B$1489,"="&amp;$A66,BaseData!X$3:X$1489)</f>
        <v>0.19459960000000004</v>
      </c>
      <c r="K66" s="110">
        <f>SUMIF(BaseData!$B$3:$B$1489,"="&amp;$A66,BaseData!AK$3:AK$1489)</f>
        <v>0.16093500000000005</v>
      </c>
      <c r="L66" s="110">
        <f>SUMIF(BaseData!$B$3:$B$1489,"="&amp;$A66,BaseData!AG$3:AG$1489)</f>
        <v>1.915E-2</v>
      </c>
      <c r="M66" s="112">
        <f t="shared" si="5"/>
        <v>0.61671621393280796</v>
      </c>
      <c r="N66" s="112">
        <f t="shared" si="6"/>
        <v>0.5100278926024332</v>
      </c>
      <c r="O66" s="112">
        <f t="shared" si="7"/>
        <v>6.0689310239143708E-2</v>
      </c>
      <c r="P66" s="113">
        <f>SUMIF(BaseData!$B$3:$B$1489,"="&amp;$A66,BaseData!H$3:H$1489)/COUNTIF(BaseData!$B$3:$B$1489,"="&amp;$A66)</f>
        <v>41.333333333333343</v>
      </c>
      <c r="Q66" s="113">
        <f t="shared" si="8"/>
        <v>130.99172270937896</v>
      </c>
      <c r="R66" s="113">
        <f t="shared" si="9"/>
        <v>256.83246859498138</v>
      </c>
      <c r="S66" s="113">
        <f>SUMIF(BaseData!$B$3:$B$1489,"="&amp;$A66,BaseData!I$3:I$1489)</f>
        <v>20.656500000000005</v>
      </c>
      <c r="T66" s="113">
        <f>SUMIF(BaseData!$B$3:$B$1489,"="&amp;$A66,BaseData!AL$3:AL$1489)</f>
        <v>125.16255000000002</v>
      </c>
      <c r="U66" s="114">
        <f t="shared" ref="U66:U97" si="11">((T66-P66-S66)/I66)-((harvestCost_saw+cartageCost_saw)*I66)</f>
        <v>170.54319724534935</v>
      </c>
    </row>
    <row r="67" spans="1:21">
      <c r="A67" s="89">
        <v>66</v>
      </c>
      <c r="B67" s="110">
        <f>SUMIF(BaseData!$B$3:$B$1489,"="&amp;$A67,BaseData!E$3:E$1489)/COUNTIF(BaseData!$B$3:$B$1489,"="&amp;$A67)</f>
        <v>3.2400000000000015</v>
      </c>
      <c r="C67" s="110">
        <f>SUMIF(BaseData!$B$3:$B$1489,"="&amp;$A67,BaseData!C$3:C$1489)/COUNTIF(BaseData!$B$3:$B$1489,"="&amp;$A67)</f>
        <v>0.30999999999999994</v>
      </c>
      <c r="D67" s="110">
        <f>SUMIF(BaseData!$B$3:$B$1489,"="&amp;$A67,BaseData!D$3:D$1489)/COUNTIF(BaseData!$B$3:$B$1489,"="&amp;$A67)</f>
        <v>0.33999999999999991</v>
      </c>
      <c r="E67" s="113">
        <f t="shared" ref="E67:E93" si="12">C67*100</f>
        <v>30.999999999999993</v>
      </c>
      <c r="F67" s="113">
        <f t="shared" ref="F67:F93" si="13">D67*100</f>
        <v>33.999999999999993</v>
      </c>
      <c r="G67" s="111">
        <f t="shared" ref="G67:G92" si="14">AVERAGE(C67:D67)</f>
        <v>0.32499999999999996</v>
      </c>
      <c r="H67" s="178">
        <f t="shared" ref="H67:H92" si="15">C67/B67</f>
        <v>9.5679012345678952E-2</v>
      </c>
      <c r="I67" s="110">
        <f>SUMIF(BaseData!$B$3:$B$1489,"="&amp;$A67,BaseData!F$3:F$1489)/COUNTIF(BaseData!$B68:$B1554,"="&amp;$A67)</f>
        <v>0.2687828864686917</v>
      </c>
      <c r="J67" s="110">
        <f>SUMIF(BaseData!$B$3:$B$1489,"="&amp;$A67,BaseData!X$3:X$1489)</f>
        <v>0.13617039999999997</v>
      </c>
      <c r="K67" s="110">
        <f>SUMIF(BaseData!$B$3:$B$1489,"="&amp;$A67,BaseData!AK$3:AK$1489)</f>
        <v>0.11310800000000001</v>
      </c>
      <c r="L67" s="110">
        <f>SUMIF(BaseData!$B$3:$B$1489,"="&amp;$A67,BaseData!AG$3:AG$1489)</f>
        <v>5.1250000000000002E-3</v>
      </c>
      <c r="M67" s="112">
        <f t="shared" ref="M67:M92" si="16">J67/I67</f>
        <v>0.50661856410959161</v>
      </c>
      <c r="N67" s="112">
        <f t="shared" ref="N67:N92" si="17">K67/I67</f>
        <v>0.42081548228769033</v>
      </c>
      <c r="O67" s="112">
        <f t="shared" ref="O67:O92" si="18">L67/I67</f>
        <v>1.9067434193199534E-2</v>
      </c>
      <c r="P67" s="113">
        <f>SUMIF(BaseData!$B$3:$B$1489,"="&amp;$A67,BaseData!H$3:H$1489)/COUNTIF(BaseData!$B$3:$B$1489,"="&amp;$A67)</f>
        <v>32.44</v>
      </c>
      <c r="Q67" s="113">
        <f t="shared" ref="Q67:Q92" si="19">P67/I67</f>
        <v>120.69220784924738</v>
      </c>
      <c r="R67" s="113">
        <f t="shared" ref="R67:R92" si="20">P67/K67</f>
        <v>286.80553099692327</v>
      </c>
      <c r="S67" s="113">
        <f>SUMIF(BaseData!$B$3:$B$1489,"="&amp;$A67,BaseData!I$3:I$1489)</f>
        <v>16.197450000000003</v>
      </c>
      <c r="T67" s="113">
        <f>SUMIF(BaseData!$B$3:$B$1489,"="&amp;$A67,BaseData!AL$3:AL$1489)</f>
        <v>101.91316499999999</v>
      </c>
      <c r="U67" s="114">
        <f t="shared" si="11"/>
        <v>172.94537254670456</v>
      </c>
    </row>
    <row r="68" spans="1:21">
      <c r="A68" s="89">
        <v>67</v>
      </c>
      <c r="B68" s="110">
        <f>SUMIF(BaseData!$B$3:$B$1489,"="&amp;$A68,BaseData!E$3:E$1489)/COUNTIF(BaseData!$B$3:$B$1489,"="&amp;$A68)</f>
        <v>2.86</v>
      </c>
      <c r="C68" s="110">
        <f>SUMIF(BaseData!$B$3:$B$1489,"="&amp;$A68,BaseData!C$3:C$1489)/COUNTIF(BaseData!$B$3:$B$1489,"="&amp;$A68)</f>
        <v>0.28000000000000014</v>
      </c>
      <c r="D68" s="110">
        <f>SUMIF(BaseData!$B$3:$B$1489,"="&amp;$A68,BaseData!D$3:D$1489)/COUNTIF(BaseData!$B$3:$B$1489,"="&amp;$A68)</f>
        <v>0.31</v>
      </c>
      <c r="E68" s="113">
        <f t="shared" si="12"/>
        <v>28.000000000000014</v>
      </c>
      <c r="F68" s="113">
        <f t="shared" si="13"/>
        <v>31</v>
      </c>
      <c r="G68" s="111">
        <f t="shared" si="14"/>
        <v>0.29500000000000004</v>
      </c>
      <c r="H68" s="178">
        <f t="shared" si="15"/>
        <v>9.7902097902097959E-2</v>
      </c>
      <c r="I68" s="110">
        <f>SUMIF(BaseData!$B$3:$B$1489,"="&amp;$A68,BaseData!F$3:F$1489)/COUNTIF(BaseData!$B69:$B1555,"="&amp;$A68)</f>
        <v>0.19547892698523603</v>
      </c>
      <c r="J68" s="110">
        <f>SUMIF(BaseData!$B$3:$B$1489,"="&amp;$A68,BaseData!X$3:X$1489)</f>
        <v>8.9064079999999962E-2</v>
      </c>
      <c r="K68" s="110">
        <f>SUMIF(BaseData!$B$3:$B$1489,"="&amp;$A68,BaseData!AK$3:AK$1489)</f>
        <v>7.4612499999999998E-2</v>
      </c>
      <c r="L68" s="110">
        <f>SUMIF(BaseData!$B$3:$B$1489,"="&amp;$A68,BaseData!AG$3:AG$1489)</f>
        <v>1E-4</v>
      </c>
      <c r="M68" s="112">
        <f t="shared" si="16"/>
        <v>0.45561985311453401</v>
      </c>
      <c r="N68" s="112">
        <f t="shared" si="17"/>
        <v>0.38169075895139976</v>
      </c>
      <c r="O68" s="112">
        <f t="shared" si="18"/>
        <v>5.1156409308279413E-4</v>
      </c>
      <c r="P68" s="113">
        <f>SUMIF(BaseData!$B$3:$B$1489,"="&amp;$A68,BaseData!H$3:H$1489)/COUNTIF(BaseData!$B$3:$B$1489,"="&amp;$A68)</f>
        <v>29.333333333333329</v>
      </c>
      <c r="Q68" s="113">
        <f t="shared" si="19"/>
        <v>150.05880063761958</v>
      </c>
      <c r="R68" s="113">
        <f t="shared" si="20"/>
        <v>393.14234656838102</v>
      </c>
      <c r="S68" s="113">
        <f>SUMIF(BaseData!$B$3:$B$1489,"="&amp;$A68,BaseData!I$3:I$1489)</f>
        <v>11.139375000000001</v>
      </c>
      <c r="T68" s="113">
        <f>SUMIF(BaseData!$B$3:$B$1489,"="&amp;$A68,BaseData!AL$3:AL$1489)</f>
        <v>69.447037499999993</v>
      </c>
      <c r="U68" s="114">
        <f t="shared" si="11"/>
        <v>129.84724509166963</v>
      </c>
    </row>
    <row r="69" spans="1:21">
      <c r="A69" s="89">
        <v>68</v>
      </c>
      <c r="B69" s="110">
        <f>SUMIF(BaseData!$B$3:$B$1489,"="&amp;$A69,BaseData!E$3:E$1489)/COUNTIF(BaseData!$B$3:$B$1489,"="&amp;$A69)</f>
        <v>3.25</v>
      </c>
      <c r="C69" s="110">
        <f>SUMIF(BaseData!$B$3:$B$1489,"="&amp;$A69,BaseData!C$3:C$1489)/COUNTIF(BaseData!$B$3:$B$1489,"="&amp;$A69)</f>
        <v>0.33999999999999991</v>
      </c>
      <c r="D69" s="110">
        <f>SUMIF(BaseData!$B$3:$B$1489,"="&amp;$A69,BaseData!D$3:D$1489)/COUNTIF(BaseData!$B$3:$B$1489,"="&amp;$A69)</f>
        <v>0.3600000000000001</v>
      </c>
      <c r="E69" s="113">
        <f t="shared" si="12"/>
        <v>33.999999999999993</v>
      </c>
      <c r="F69" s="113">
        <f t="shared" si="13"/>
        <v>36.000000000000007</v>
      </c>
      <c r="G69" s="111">
        <f t="shared" si="14"/>
        <v>0.35</v>
      </c>
      <c r="H69" s="178">
        <f t="shared" si="15"/>
        <v>0.10461538461538458</v>
      </c>
      <c r="I69" s="110">
        <f>SUMIF(BaseData!$B$3:$B$1489,"="&amp;$A69,BaseData!F$3:F$1489)/COUNTIF(BaseData!$B70:$B1556,"="&amp;$A69)</f>
        <v>0.31268664380260891</v>
      </c>
      <c r="J69" s="110">
        <f>SUMIF(BaseData!$B$3:$B$1489,"="&amp;$A69,BaseData!X$3:X$1489)</f>
        <v>0.17920948</v>
      </c>
      <c r="K69" s="110">
        <f>SUMIF(BaseData!$B$3:$B$1489,"="&amp;$A69,BaseData!AK$3:AK$1489)</f>
        <v>0.14873124999999995</v>
      </c>
      <c r="L69" s="110">
        <f>SUMIF(BaseData!$B$3:$B$1489,"="&amp;$A69,BaseData!AG$3:AG$1489)</f>
        <v>4.1250000000000002E-3</v>
      </c>
      <c r="M69" s="112">
        <f t="shared" si="16"/>
        <v>0.57312802945664154</v>
      </c>
      <c r="N69" s="112">
        <f t="shared" si="17"/>
        <v>0.4756559096713136</v>
      </c>
      <c r="O69" s="112">
        <f t="shared" si="18"/>
        <v>1.3192120871667315E-2</v>
      </c>
      <c r="P69" s="113">
        <f>SUMIF(BaseData!$B$3:$B$1489,"="&amp;$A69,BaseData!H$3:H$1489)/COUNTIF(BaseData!$B$3:$B$1489,"="&amp;$A69)</f>
        <v>39.666666666666664</v>
      </c>
      <c r="Q69" s="113">
        <f t="shared" si="19"/>
        <v>126.85756636189174</v>
      </c>
      <c r="R69" s="113">
        <f t="shared" si="20"/>
        <v>266.70028434956794</v>
      </c>
      <c r="S69" s="113">
        <f>SUMIF(BaseData!$B$3:$B$1489,"="&amp;$A69,BaseData!I$3:I$1489)</f>
        <v>21.447187499999998</v>
      </c>
      <c r="T69" s="113">
        <f>SUMIF(BaseData!$B$3:$B$1489,"="&amp;$A69,BaseData!AL$3:AL$1489)</f>
        <v>131.96986875000002</v>
      </c>
      <c r="U69" s="114">
        <f t="shared" si="11"/>
        <v>197.21136066266521</v>
      </c>
    </row>
    <row r="70" spans="1:21">
      <c r="A70" s="89">
        <v>69</v>
      </c>
      <c r="B70" s="110">
        <f>SUMIF(BaseData!$B$3:$B$1489,"="&amp;$A70,BaseData!E$3:E$1489)/COUNTIF(BaseData!$B$3:$B$1489,"="&amp;$A70)</f>
        <v>3.25</v>
      </c>
      <c r="C70" s="110">
        <f>SUMIF(BaseData!$B$3:$B$1489,"="&amp;$A70,BaseData!C$3:C$1489)/COUNTIF(BaseData!$B$3:$B$1489,"="&amp;$A70)</f>
        <v>0.33999999999999991</v>
      </c>
      <c r="D70" s="110">
        <f>SUMIF(BaseData!$B$3:$B$1489,"="&amp;$A70,BaseData!D$3:D$1489)/COUNTIF(BaseData!$B$3:$B$1489,"="&amp;$A70)</f>
        <v>0.33999999999999991</v>
      </c>
      <c r="E70" s="113">
        <f t="shared" si="12"/>
        <v>33.999999999999993</v>
      </c>
      <c r="F70" s="113">
        <f t="shared" si="13"/>
        <v>33.999999999999993</v>
      </c>
      <c r="G70" s="111">
        <f t="shared" si="14"/>
        <v>0.33999999999999991</v>
      </c>
      <c r="H70" s="178">
        <f t="shared" si="15"/>
        <v>0.10461538461538458</v>
      </c>
      <c r="I70" s="110">
        <f>SUMIF(BaseData!$B$3:$B$1489,"="&amp;$A70,BaseData!F$3:F$1489)/COUNTIF(BaseData!$B71:$B1557,"="&amp;$A70)</f>
        <v>0.29507408998842138</v>
      </c>
      <c r="J70" s="110">
        <f>SUMIF(BaseData!$B$3:$B$1489,"="&amp;$A70,BaseData!X$3:X$1489)</f>
        <v>0.15214356000000001</v>
      </c>
      <c r="K70" s="110">
        <f>SUMIF(BaseData!$B$3:$B$1489,"="&amp;$A70,BaseData!AK$3:AK$1489)</f>
        <v>0.12581875000000001</v>
      </c>
      <c r="L70" s="110">
        <f>SUMIF(BaseData!$B$3:$B$1489,"="&amp;$A70,BaseData!AG$3:AG$1489)</f>
        <v>7.7500000000000008E-3</v>
      </c>
      <c r="M70" s="112">
        <f t="shared" si="16"/>
        <v>0.51561138426613495</v>
      </c>
      <c r="N70" s="112">
        <f t="shared" si="17"/>
        <v>0.42639714657744804</v>
      </c>
      <c r="O70" s="112">
        <f t="shared" si="18"/>
        <v>2.6264590023150146E-2</v>
      </c>
      <c r="P70" s="113">
        <f>SUMIF(BaseData!$B$3:$B$1489,"="&amp;$A70,BaseData!H$3:H$1489)/COUNTIF(BaseData!$B$3:$B$1489,"="&amp;$A70)</f>
        <v>37.56</v>
      </c>
      <c r="Q70" s="113">
        <f t="shared" si="19"/>
        <v>127.290064679938</v>
      </c>
      <c r="R70" s="113">
        <f t="shared" si="20"/>
        <v>298.52466345437387</v>
      </c>
      <c r="S70" s="113">
        <f>SUMIF(BaseData!$B$3:$B$1489,"="&amp;$A70,BaseData!I$3:I$1489)</f>
        <v>17.1328125</v>
      </c>
      <c r="T70" s="113">
        <f>SUMIF(BaseData!$B$3:$B$1489,"="&amp;$A70,BaseData!AL$3:AL$1489)</f>
        <v>103.31533125</v>
      </c>
      <c r="U70" s="114">
        <f t="shared" si="11"/>
        <v>137.04374791033752</v>
      </c>
    </row>
    <row r="71" spans="1:21">
      <c r="A71" s="89">
        <v>70</v>
      </c>
      <c r="B71" s="110">
        <f>SUMIF(BaseData!$B$3:$B$1489,"="&amp;$A71,BaseData!E$3:E$1489)/COUNTIF(BaseData!$B$3:$B$1489,"="&amp;$A71)</f>
        <v>3.4799999999999986</v>
      </c>
      <c r="C71" s="110">
        <f>SUMIF(BaseData!$B$3:$B$1489,"="&amp;$A71,BaseData!C$3:C$1489)/COUNTIF(BaseData!$B$3:$B$1489,"="&amp;$A71)</f>
        <v>0.34999999999999987</v>
      </c>
      <c r="D71" s="110">
        <f>SUMIF(BaseData!$B$3:$B$1489,"="&amp;$A71,BaseData!D$3:D$1489)/COUNTIF(BaseData!$B$3:$B$1489,"="&amp;$A71)</f>
        <v>0.3600000000000001</v>
      </c>
      <c r="E71" s="113">
        <f t="shared" si="12"/>
        <v>34.999999999999986</v>
      </c>
      <c r="F71" s="113">
        <f t="shared" si="13"/>
        <v>36.000000000000007</v>
      </c>
      <c r="G71" s="111">
        <f t="shared" si="14"/>
        <v>0.35499999999999998</v>
      </c>
      <c r="H71" s="178">
        <f t="shared" si="15"/>
        <v>0.10057471264367816</v>
      </c>
      <c r="I71" s="110">
        <f>SUMIF(BaseData!$B$3:$B$1489,"="&amp;$A71,BaseData!F$3:F$1489)/COUNTIF(BaseData!$B72:$B1558,"="&amp;$A71)</f>
        <v>0.34444971632672866</v>
      </c>
      <c r="J71" s="110">
        <f>SUMIF(BaseData!$B$3:$B$1489,"="&amp;$A71,BaseData!X$3:X$1489)</f>
        <v>0.20240167999999997</v>
      </c>
      <c r="K71" s="110">
        <f>SUMIF(BaseData!$B$3:$B$1489,"="&amp;$A71,BaseData!AK$3:AK$1489)</f>
        <v>0.16836900000000005</v>
      </c>
      <c r="L71" s="110">
        <f>SUMIF(BaseData!$B$3:$B$1489,"="&amp;$A71,BaseData!AG$3:AG$1489)</f>
        <v>5.8750000000000009E-3</v>
      </c>
      <c r="M71" s="112">
        <f t="shared" si="16"/>
        <v>0.58760878701961639</v>
      </c>
      <c r="N71" s="112">
        <f t="shared" si="17"/>
        <v>0.48880574440738744</v>
      </c>
      <c r="O71" s="112">
        <f t="shared" si="18"/>
        <v>1.7056190559980762E-2</v>
      </c>
      <c r="P71" s="113">
        <f>SUMIF(BaseData!$B$3:$B$1489,"="&amp;$A71,BaseData!H$3:H$1489)/COUNTIF(BaseData!$B$3:$B$1489,"="&amp;$A71)</f>
        <v>41.54666666666666</v>
      </c>
      <c r="Q71" s="113">
        <f t="shared" si="19"/>
        <v>120.61750873168803</v>
      </c>
      <c r="R71" s="113">
        <f t="shared" si="20"/>
        <v>246.75959747142673</v>
      </c>
      <c r="S71" s="113">
        <f>SUMIF(BaseData!$B$3:$B$1489,"="&amp;$A71,BaseData!I$3:I$1489)</f>
        <v>24.021600000000007</v>
      </c>
      <c r="T71" s="113">
        <f>SUMIF(BaseData!$B$3:$B$1489,"="&amp;$A71,BaseData!AL$3:AL$1489)</f>
        <v>149.77152000000001</v>
      </c>
      <c r="U71" s="114">
        <f t="shared" si="11"/>
        <v>212.07904319697579</v>
      </c>
    </row>
    <row r="72" spans="1:21">
      <c r="A72" s="89">
        <v>71</v>
      </c>
      <c r="B72" s="110">
        <f>SUMIF(BaseData!$B$3:$B$1489,"="&amp;$A72,BaseData!E$3:E$1489)/COUNTIF(BaseData!$B$3:$B$1489,"="&amp;$A72)</f>
        <v>3.5</v>
      </c>
      <c r="C72" s="110">
        <f>SUMIF(BaseData!$B$3:$B$1489,"="&amp;$A72,BaseData!C$3:C$1489)/COUNTIF(BaseData!$B$3:$B$1489,"="&amp;$A72)</f>
        <v>0.32500000000000007</v>
      </c>
      <c r="D72" s="110">
        <f>SUMIF(BaseData!$B$3:$B$1489,"="&amp;$A72,BaseData!D$3:D$1489)/COUNTIF(BaseData!$B$3:$B$1489,"="&amp;$A72)</f>
        <v>0.34499999999999986</v>
      </c>
      <c r="E72" s="113">
        <f t="shared" si="12"/>
        <v>32.500000000000007</v>
      </c>
      <c r="F72" s="113">
        <f t="shared" si="13"/>
        <v>34.499999999999986</v>
      </c>
      <c r="G72" s="111">
        <f t="shared" si="14"/>
        <v>0.33499999999999996</v>
      </c>
      <c r="H72" s="178">
        <f t="shared" si="15"/>
        <v>9.2857142857142874E-2</v>
      </c>
      <c r="I72" s="110">
        <f>SUMIF(BaseData!$B$3:$B$1489,"="&amp;$A72,BaseData!F$3:F$1489)/COUNTIF(BaseData!$B73:$B1559,"="&amp;$A72)</f>
        <v>0.30849458110547523</v>
      </c>
      <c r="J72" s="110">
        <f>SUMIF(BaseData!$B$3:$B$1489,"="&amp;$A72,BaseData!X$3:X$1489)</f>
        <v>0.16319847999999998</v>
      </c>
      <c r="K72" s="110">
        <f>SUMIF(BaseData!$B$3:$B$1489,"="&amp;$A72,BaseData!AK$3:AK$1489)</f>
        <v>0.13510000000000003</v>
      </c>
      <c r="L72" s="110">
        <f>SUMIF(BaseData!$B$3:$B$1489,"="&amp;$A72,BaseData!AG$3:AG$1489)</f>
        <v>1.3012500000000001E-2</v>
      </c>
      <c r="M72" s="112">
        <f t="shared" si="16"/>
        <v>0.52901571047110851</v>
      </c>
      <c r="N72" s="112">
        <f t="shared" si="17"/>
        <v>0.43793313813123003</v>
      </c>
      <c r="O72" s="112">
        <f t="shared" si="18"/>
        <v>4.2180643670855889E-2</v>
      </c>
      <c r="P72" s="113">
        <f>SUMIF(BaseData!$B$3:$B$1489,"="&amp;$A72,BaseData!H$3:H$1489)/COUNTIF(BaseData!$B$3:$B$1489,"="&amp;$A72)</f>
        <v>35.333333333333321</v>
      </c>
      <c r="Q72" s="113">
        <f t="shared" si="19"/>
        <v>114.53469687123207</v>
      </c>
      <c r="R72" s="113">
        <f t="shared" si="20"/>
        <v>261.53466567974328</v>
      </c>
      <c r="S72" s="113">
        <f>SUMIF(BaseData!$B$3:$B$1489,"="&amp;$A72,BaseData!I$3:I$1489)</f>
        <v>18.071250000000003</v>
      </c>
      <c r="T72" s="113">
        <f>SUMIF(BaseData!$B$3:$B$1489,"="&amp;$A72,BaseData!AL$3:AL$1489)</f>
        <v>113.30572499999998</v>
      </c>
      <c r="U72" s="114">
        <f t="shared" si="11"/>
        <v>165.17393682039841</v>
      </c>
    </row>
    <row r="73" spans="1:21">
      <c r="A73" s="89">
        <v>72</v>
      </c>
      <c r="B73" s="110">
        <f>SUMIF(BaseData!$B$3:$B$1489,"="&amp;$A73,BaseData!E$3:E$1489)/COUNTIF(BaseData!$B$3:$B$1489,"="&amp;$A73)</f>
        <v>3.2999999999999989</v>
      </c>
      <c r="C73" s="110">
        <f>SUMIF(BaseData!$B$3:$B$1489,"="&amp;$A73,BaseData!C$3:C$1489)/COUNTIF(BaseData!$B$3:$B$1489,"="&amp;$A73)</f>
        <v>0.30499999999999999</v>
      </c>
      <c r="D73" s="110">
        <f>SUMIF(BaseData!$B$3:$B$1489,"="&amp;$A73,BaseData!D$3:D$1489)/COUNTIF(BaseData!$B$3:$B$1489,"="&amp;$A73)</f>
        <v>0.31500000000000006</v>
      </c>
      <c r="E73" s="113">
        <f t="shared" si="12"/>
        <v>30.5</v>
      </c>
      <c r="F73" s="113">
        <f t="shared" si="13"/>
        <v>31.500000000000007</v>
      </c>
      <c r="G73" s="111">
        <f t="shared" si="14"/>
        <v>0.31000000000000005</v>
      </c>
      <c r="H73" s="178">
        <f t="shared" si="15"/>
        <v>9.242424242424245E-2</v>
      </c>
      <c r="I73" s="110">
        <f>SUMIF(BaseData!$B$3:$B$1489,"="&amp;$A73,BaseData!F$3:F$1489)/COUNTIF(BaseData!$B74:$B1560,"="&amp;$A73)</f>
        <v>0.24907331955823284</v>
      </c>
      <c r="J73" s="110">
        <f>SUMIF(BaseData!$B$3:$B$1489,"="&amp;$A73,BaseData!X$3:X$1489)</f>
        <v>0.13796639999999999</v>
      </c>
      <c r="K73" s="110">
        <f>SUMIF(BaseData!$B$3:$B$1489,"="&amp;$A73,BaseData!AK$3:AK$1489)</f>
        <v>0.11484000000000003</v>
      </c>
      <c r="L73" s="110">
        <f>SUMIF(BaseData!$B$3:$B$1489,"="&amp;$A73,BaseData!AG$3:AG$1489)</f>
        <v>3.0000000000000001E-3</v>
      </c>
      <c r="M73" s="112">
        <f t="shared" si="16"/>
        <v>0.55391882295824835</v>
      </c>
      <c r="N73" s="112">
        <f t="shared" si="17"/>
        <v>0.46106905470118276</v>
      </c>
      <c r="O73" s="112">
        <f t="shared" si="18"/>
        <v>1.2044646152068513E-2</v>
      </c>
      <c r="P73" s="113">
        <f>SUMIF(BaseData!$B$3:$B$1489,"="&amp;$A73,BaseData!H$3:H$1489)/COUNTIF(BaseData!$B$3:$B$1489,"="&amp;$A73)</f>
        <v>30.666666666666675</v>
      </c>
      <c r="Q73" s="113">
        <f t="shared" si="19"/>
        <v>123.12304955447816</v>
      </c>
      <c r="R73" s="113">
        <f t="shared" si="20"/>
        <v>267.03819807268087</v>
      </c>
      <c r="S73" s="113">
        <f>SUMIF(BaseData!$B$3:$B$1489,"="&amp;$A73,BaseData!I$3:I$1489)</f>
        <v>16.254749999999998</v>
      </c>
      <c r="T73" s="113">
        <f>SUMIF(BaseData!$B$3:$B$1489,"="&amp;$A73,BaseData!AL$3:AL$1489)</f>
        <v>94.741874999999993</v>
      </c>
      <c r="U73" s="114">
        <f t="shared" si="11"/>
        <v>168.58060777977136</v>
      </c>
    </row>
    <row r="74" spans="1:21">
      <c r="A74" s="89">
        <v>73</v>
      </c>
      <c r="B74" s="110">
        <f>SUMIF(BaseData!$B$3:$B$1489,"="&amp;$A74,BaseData!E$3:E$1489)/COUNTIF(BaseData!$B$3:$B$1489,"="&amp;$A74)</f>
        <v>2.7700000000000005</v>
      </c>
      <c r="C74" s="110">
        <f>SUMIF(BaseData!$B$3:$B$1489,"="&amp;$A74,BaseData!C$3:C$1489)/COUNTIF(BaseData!$B$3:$B$1489,"="&amp;$A74)</f>
        <v>0.27</v>
      </c>
      <c r="D74" s="110">
        <f>SUMIF(BaseData!$B$3:$B$1489,"="&amp;$A74,BaseData!D$3:D$1489)/COUNTIF(BaseData!$B$3:$B$1489,"="&amp;$A74)</f>
        <v>0.28999999999999998</v>
      </c>
      <c r="E74" s="113">
        <f t="shared" si="12"/>
        <v>27</v>
      </c>
      <c r="F74" s="113">
        <f t="shared" si="13"/>
        <v>28.999999999999996</v>
      </c>
      <c r="G74" s="111">
        <f t="shared" si="14"/>
        <v>0.28000000000000003</v>
      </c>
      <c r="H74" s="178">
        <f t="shared" si="15"/>
        <v>9.7472924187725615E-2</v>
      </c>
      <c r="I74" s="110">
        <f>SUMIF(BaseData!$B$3:$B$1489,"="&amp;$A74,BaseData!F$3:F$1489)/COUNTIF(BaseData!$B75:$B1561,"="&amp;$A74)</f>
        <v>0.17056334834869705</v>
      </c>
      <c r="J74" s="110">
        <f>SUMIF(BaseData!$B$3:$B$1489,"="&amp;$A74,BaseData!X$3:X$1489)</f>
        <v>9.2718040000000029E-2</v>
      </c>
      <c r="K74" s="110">
        <f>SUMIF(BaseData!$B$3:$B$1489,"="&amp;$A74,BaseData!AK$3:AK$1489)</f>
        <v>7.758124999999999E-2</v>
      </c>
      <c r="L74" s="110">
        <f>SUMIF(BaseData!$B$3:$B$1489,"="&amp;$A74,BaseData!AG$3:AG$1489)</f>
        <v>1.4625E-3</v>
      </c>
      <c r="M74" s="112">
        <f t="shared" si="16"/>
        <v>0.5435988499149812</v>
      </c>
      <c r="N74" s="112">
        <f t="shared" si="17"/>
        <v>0.45485299597539613</v>
      </c>
      <c r="O74" s="112">
        <f t="shared" si="18"/>
        <v>8.5745267911256518E-3</v>
      </c>
      <c r="P74" s="113">
        <f>SUMIF(BaseData!$B$3:$B$1489,"="&amp;$A74,BaseData!H$3:H$1489)/COUNTIF(BaseData!$B$3:$B$1489,"="&amp;$A74)</f>
        <v>27.333333333333332</v>
      </c>
      <c r="Q74" s="113">
        <f t="shared" si="19"/>
        <v>160.25326424439965</v>
      </c>
      <c r="R74" s="113">
        <f t="shared" si="20"/>
        <v>352.31880555331776</v>
      </c>
      <c r="S74" s="113">
        <f>SUMIF(BaseData!$B$3:$B$1489,"="&amp;$A74,BaseData!I$3:I$1489)</f>
        <v>11.350312500000003</v>
      </c>
      <c r="T74" s="113">
        <f>SUMIF(BaseData!$B$3:$B$1489,"="&amp;$A74,BaseData!AL$3:AL$1489)</f>
        <v>70.416281249999997</v>
      </c>
      <c r="U74" s="114">
        <f t="shared" si="11"/>
        <v>170.01308459418388</v>
      </c>
    </row>
    <row r="75" spans="1:21">
      <c r="A75" s="89">
        <v>74</v>
      </c>
      <c r="B75" s="110">
        <f>SUMIF(BaseData!$B$3:$B$1489,"="&amp;$A75,BaseData!E$3:E$1489)/COUNTIF(BaseData!$B$3:$B$1489,"="&amp;$A75)</f>
        <v>2.7899999999999996</v>
      </c>
      <c r="C75" s="110">
        <f>SUMIF(BaseData!$B$3:$B$1489,"="&amp;$A75,BaseData!C$3:C$1489)/COUNTIF(BaseData!$B$3:$B$1489,"="&amp;$A75)</f>
        <v>0.27</v>
      </c>
      <c r="D75" s="110">
        <f>SUMIF(BaseData!$B$3:$B$1489,"="&amp;$A75,BaseData!D$3:D$1489)/COUNTIF(BaseData!$B$3:$B$1489,"="&amp;$A75)</f>
        <v>0.28999999999999998</v>
      </c>
      <c r="E75" s="113">
        <f t="shared" si="12"/>
        <v>27</v>
      </c>
      <c r="F75" s="113">
        <f t="shared" si="13"/>
        <v>28.999999999999996</v>
      </c>
      <c r="G75" s="111">
        <f t="shared" si="14"/>
        <v>0.28000000000000003</v>
      </c>
      <c r="H75" s="178">
        <f t="shared" si="15"/>
        <v>9.6774193548387122E-2</v>
      </c>
      <c r="I75" s="110">
        <f>SUMIF(BaseData!$B$3:$B$1489,"="&amp;$A75,BaseData!F$3:F$1489)/COUNTIF(BaseData!$B76:$B1562,"="&amp;$A75)</f>
        <v>0.17179485266890424</v>
      </c>
      <c r="J75" s="110">
        <f>SUMIF(BaseData!$B$3:$B$1489,"="&amp;$A75,BaseData!X$3:X$1489)</f>
        <v>6.7632439999999988E-2</v>
      </c>
      <c r="K75" s="110">
        <f>SUMIF(BaseData!$B$3:$B$1489,"="&amp;$A75,BaseData!AK$3:AK$1489)</f>
        <v>5.7056250000000003E-2</v>
      </c>
      <c r="L75" s="110">
        <f>SUMIF(BaseData!$B$3:$B$1489,"="&amp;$A75,BaseData!AG$3:AG$1489)</f>
        <v>3.2750000000000001E-3</v>
      </c>
      <c r="M75" s="112">
        <f t="shared" si="16"/>
        <v>0.39368141099283244</v>
      </c>
      <c r="N75" s="112">
        <f t="shared" si="17"/>
        <v>0.33211850712409313</v>
      </c>
      <c r="O75" s="112">
        <f t="shared" si="18"/>
        <v>1.9063434958158047E-2</v>
      </c>
      <c r="P75" s="113">
        <f>SUMIF(BaseData!$B$3:$B$1489,"="&amp;$A75,BaseData!H$3:H$1489)/COUNTIF(BaseData!$B$3:$B$1489,"="&amp;$A75)</f>
        <v>27.560000000000002</v>
      </c>
      <c r="Q75" s="113">
        <f t="shared" si="19"/>
        <v>160.42389845704909</v>
      </c>
      <c r="R75" s="113">
        <f t="shared" si="20"/>
        <v>483.03209551977216</v>
      </c>
      <c r="S75" s="113">
        <f>SUMIF(BaseData!$B$3:$B$1489,"="&amp;$A75,BaseData!I$3:I$1489)</f>
        <v>8.0296875000000014</v>
      </c>
      <c r="T75" s="113">
        <f>SUMIF(BaseData!$B$3:$B$1489,"="&amp;$A75,BaseData!AL$3:AL$1489)</f>
        <v>49.35751874999999</v>
      </c>
      <c r="U75" s="114">
        <f t="shared" si="11"/>
        <v>63.99240004737355</v>
      </c>
    </row>
    <row r="76" spans="1:21">
      <c r="A76" s="89">
        <v>75</v>
      </c>
      <c r="B76" s="110">
        <f>SUMIF(BaseData!$B$3:$B$1489,"="&amp;$A76,BaseData!E$3:E$1489)/COUNTIF(BaseData!$B$3:$B$1489,"="&amp;$A76)</f>
        <v>3.18</v>
      </c>
      <c r="C76" s="110">
        <f>SUMIF(BaseData!$B$3:$B$1489,"="&amp;$A76,BaseData!C$3:C$1489)/COUNTIF(BaseData!$B$3:$B$1489,"="&amp;$A76)</f>
        <v>0.29499999999999998</v>
      </c>
      <c r="D76" s="110">
        <f>SUMIF(BaseData!$B$3:$B$1489,"="&amp;$A76,BaseData!D$3:D$1489)/COUNTIF(BaseData!$B$3:$B$1489,"="&amp;$A76)</f>
        <v>0.31</v>
      </c>
      <c r="E76" s="113">
        <f t="shared" si="12"/>
        <v>29.5</v>
      </c>
      <c r="F76" s="113">
        <f t="shared" si="13"/>
        <v>31</v>
      </c>
      <c r="G76" s="111">
        <f t="shared" si="14"/>
        <v>0.30249999999999999</v>
      </c>
      <c r="H76" s="178">
        <f t="shared" si="15"/>
        <v>9.276729559748427E-2</v>
      </c>
      <c r="I76" s="110">
        <f>SUMIF(BaseData!$B$3:$B$1489,"="&amp;$A76,BaseData!F$3:F$1489)/COUNTIF(BaseData!$B77:$B1563,"="&amp;$A76)</f>
        <v>0.22854291339225299</v>
      </c>
      <c r="J76" s="110">
        <f>SUMIF(BaseData!$B$3:$B$1489,"="&amp;$A76,BaseData!X$3:X$1489)</f>
        <v>0.11675096000000003</v>
      </c>
      <c r="K76" s="110">
        <f>SUMIF(BaseData!$B$3:$B$1489,"="&amp;$A76,BaseData!AK$3:AK$1489)</f>
        <v>9.6699999999999994E-2</v>
      </c>
      <c r="L76" s="110">
        <f>SUMIF(BaseData!$B$3:$B$1489,"="&amp;$A76,BaseData!AG$3:AG$1489)</f>
        <v>4.3375000000000002E-3</v>
      </c>
      <c r="M76" s="112">
        <f t="shared" si="16"/>
        <v>0.51084918043211391</v>
      </c>
      <c r="N76" s="112">
        <f t="shared" si="17"/>
        <v>0.42311528528575182</v>
      </c>
      <c r="O76" s="112">
        <f t="shared" si="18"/>
        <v>1.8978930195728529E-2</v>
      </c>
      <c r="P76" s="113">
        <f>SUMIF(BaseData!$B$3:$B$1489,"="&amp;$A76,BaseData!H$3:H$1489)/COUNTIF(BaseData!$B$3:$B$1489,"="&amp;$A76)</f>
        <v>30.333333333333325</v>
      </c>
      <c r="Q76" s="113">
        <f t="shared" si="19"/>
        <v>132.72489128232817</v>
      </c>
      <c r="R76" s="113">
        <f t="shared" si="20"/>
        <v>313.6849362288865</v>
      </c>
      <c r="S76" s="113">
        <f>SUMIF(BaseData!$B$3:$B$1489,"="&amp;$A76,BaseData!I$3:I$1489)</f>
        <v>13.543125000000002</v>
      </c>
      <c r="T76" s="113">
        <f>SUMIF(BaseData!$B$3:$B$1489,"="&amp;$A76,BaseData!AL$3:AL$1489)</f>
        <v>82.12781249999999</v>
      </c>
      <c r="U76" s="114">
        <f t="shared" si="11"/>
        <v>145.88752075121607</v>
      </c>
    </row>
    <row r="77" spans="1:21">
      <c r="A77" s="89">
        <v>76</v>
      </c>
      <c r="B77" s="110">
        <f>SUMIF(BaseData!$B$3:$B$1489,"="&amp;$A77,BaseData!E$3:E$1489)/COUNTIF(BaseData!$B$3:$B$1489,"="&amp;$A77)</f>
        <v>2.7899999999999996</v>
      </c>
      <c r="C77" s="110">
        <f>SUMIF(BaseData!$B$3:$B$1489,"="&amp;$A77,BaseData!C$3:C$1489)/COUNTIF(BaseData!$B$3:$B$1489,"="&amp;$A77)</f>
        <v>0.25</v>
      </c>
      <c r="D77" s="110">
        <f>SUMIF(BaseData!$B$3:$B$1489,"="&amp;$A77,BaseData!D$3:D$1489)/COUNTIF(BaseData!$B$3:$B$1489,"="&amp;$A77)</f>
        <v>0.25999999999999995</v>
      </c>
      <c r="E77" s="113">
        <f t="shared" si="12"/>
        <v>25</v>
      </c>
      <c r="F77" s="113">
        <f t="shared" si="13"/>
        <v>25.999999999999996</v>
      </c>
      <c r="G77" s="111">
        <f t="shared" si="14"/>
        <v>0.255</v>
      </c>
      <c r="H77" s="178">
        <f t="shared" si="15"/>
        <v>8.9605734767025103E-2</v>
      </c>
      <c r="I77" s="110">
        <f>SUMIF(BaseData!$B$3:$B$1489,"="&amp;$A77,BaseData!F$3:F$1489)/COUNTIF(BaseData!$B78:$B1564,"="&amp;$A77)</f>
        <v>0.14248673845402424</v>
      </c>
      <c r="J77" s="110">
        <f>SUMIF(BaseData!$B$3:$B$1489,"="&amp;$A77,BaseData!X$3:X$1489)</f>
        <v>6.8194000000000005E-2</v>
      </c>
      <c r="K77" s="110">
        <f>SUMIF(BaseData!$B$3:$B$1489,"="&amp;$A77,BaseData!AK$3:AK$1489)</f>
        <v>5.7612500000000011E-2</v>
      </c>
      <c r="L77" s="110">
        <f>SUMIF(BaseData!$B$3:$B$1489,"="&amp;$A77,BaseData!AG$3:AG$1489)</f>
        <v>4.0125000000000004E-3</v>
      </c>
      <c r="M77" s="112">
        <f t="shared" si="16"/>
        <v>0.47859892604674892</v>
      </c>
      <c r="N77" s="112">
        <f t="shared" si="17"/>
        <v>0.4043358745178216</v>
      </c>
      <c r="O77" s="112">
        <f t="shared" si="18"/>
        <v>2.8160515452423675E-2</v>
      </c>
      <c r="P77" s="113">
        <f>SUMIF(BaseData!$B$3:$B$1489,"="&amp;$A77,BaseData!H$3:H$1489)/COUNTIF(BaseData!$B$3:$B$1489,"="&amp;$A77)</f>
        <v>24</v>
      </c>
      <c r="Q77" s="113">
        <f t="shared" si="19"/>
        <v>168.43672793973039</v>
      </c>
      <c r="R77" s="113">
        <f t="shared" si="20"/>
        <v>416.5762638316337</v>
      </c>
      <c r="S77" s="113">
        <f>SUMIF(BaseData!$B$3:$B$1489,"="&amp;$A77,BaseData!I$3:I$1489)</f>
        <v>7.9443750000000009</v>
      </c>
      <c r="T77" s="113">
        <f>SUMIF(BaseData!$B$3:$B$1489,"="&amp;$A77,BaseData!AL$3:AL$1489)</f>
        <v>47.6895375</v>
      </c>
      <c r="U77" s="114">
        <f t="shared" si="11"/>
        <v>97.108898767794429</v>
      </c>
    </row>
    <row r="78" spans="1:21">
      <c r="A78" s="89">
        <v>77</v>
      </c>
      <c r="B78" s="110">
        <f>SUMIF(BaseData!$B$3:$B$1489,"="&amp;$A78,BaseData!E$3:E$1489)/COUNTIF(BaseData!$B$3:$B$1489,"="&amp;$A78)</f>
        <v>2.8</v>
      </c>
      <c r="C78" s="110">
        <f>SUMIF(BaseData!$B$3:$B$1489,"="&amp;$A78,BaseData!C$3:C$1489)/COUNTIF(BaseData!$B$3:$B$1489,"="&amp;$A78)</f>
        <v>0.2599999999999999</v>
      </c>
      <c r="D78" s="110">
        <f>SUMIF(BaseData!$B$3:$B$1489,"="&amp;$A78,BaseData!D$3:D$1489)/COUNTIF(BaseData!$B$3:$B$1489,"="&amp;$A78)</f>
        <v>0.28000000000000014</v>
      </c>
      <c r="E78" s="113">
        <f t="shared" si="12"/>
        <v>25.999999999999989</v>
      </c>
      <c r="F78" s="113">
        <f t="shared" si="13"/>
        <v>28.000000000000014</v>
      </c>
      <c r="G78" s="111">
        <f t="shared" si="14"/>
        <v>0.27</v>
      </c>
      <c r="H78" s="178">
        <f t="shared" si="15"/>
        <v>9.2857142857142833E-2</v>
      </c>
      <c r="I78" s="110">
        <f>SUMIF(BaseData!$B$3:$B$1489,"="&amp;$A78,BaseData!F$3:F$1489)/COUNTIF(BaseData!$B79:$B1565,"="&amp;$A78)</f>
        <v>0.16031547311268718</v>
      </c>
      <c r="J78" s="110">
        <f>SUMIF(BaseData!$B$3:$B$1489,"="&amp;$A78,BaseData!X$3:X$1489)</f>
        <v>8.5054639999999987E-2</v>
      </c>
      <c r="K78" s="110">
        <f>SUMIF(BaseData!$B$3:$B$1489,"="&amp;$A78,BaseData!AK$3:AK$1489)</f>
        <v>7.1262500000000006E-2</v>
      </c>
      <c r="L78" s="110">
        <f>SUMIF(BaseData!$B$3:$B$1489,"="&amp;$A78,BaseData!AG$3:AG$1489)</f>
        <v>4.1624999999999995E-3</v>
      </c>
      <c r="M78" s="112">
        <f t="shared" si="16"/>
        <v>0.53054541990600201</v>
      </c>
      <c r="N78" s="112">
        <f t="shared" si="17"/>
        <v>0.44451417331319576</v>
      </c>
      <c r="O78" s="112">
        <f t="shared" si="18"/>
        <v>2.5964430751323306E-2</v>
      </c>
      <c r="P78" s="113">
        <f>SUMIF(BaseData!$B$3:$B$1489,"="&amp;$A78,BaseData!H$3:H$1489)/COUNTIF(BaseData!$B$3:$B$1489,"="&amp;$A78)</f>
        <v>28</v>
      </c>
      <c r="Q78" s="113">
        <f t="shared" si="19"/>
        <v>174.65563027917182</v>
      </c>
      <c r="R78" s="113">
        <f t="shared" si="20"/>
        <v>392.91352394316783</v>
      </c>
      <c r="S78" s="113">
        <f>SUMIF(BaseData!$B$3:$B$1489,"="&amp;$A78,BaseData!I$3:I$1489)</f>
        <v>9.9890624999999993</v>
      </c>
      <c r="T78" s="113">
        <f>SUMIF(BaseData!$B$3:$B$1489,"="&amp;$A78,BaseData!AL$3:AL$1489)</f>
        <v>60.705056250000013</v>
      </c>
      <c r="U78" s="114">
        <f t="shared" si="11"/>
        <v>126.62592430683526</v>
      </c>
    </row>
    <row r="79" spans="1:21">
      <c r="A79" s="89">
        <v>78</v>
      </c>
      <c r="B79" s="110">
        <f>SUMIF(BaseData!$B$3:$B$1489,"="&amp;$A79,BaseData!E$3:E$1489)/COUNTIF(BaseData!$B$3:$B$1489,"="&amp;$A79)</f>
        <v>3.2900000000000005</v>
      </c>
      <c r="C79" s="110">
        <f>SUMIF(BaseData!$B$3:$B$1489,"="&amp;$A79,BaseData!C$3:C$1489)/COUNTIF(BaseData!$B$3:$B$1489,"="&amp;$A79)</f>
        <v>0.38</v>
      </c>
      <c r="D79" s="110">
        <f>SUMIF(BaseData!$B$3:$B$1489,"="&amp;$A79,BaseData!D$3:D$1489)/COUNTIF(BaseData!$B$3:$B$1489,"="&amp;$A79)</f>
        <v>0.42</v>
      </c>
      <c r="E79" s="113">
        <f t="shared" si="12"/>
        <v>38</v>
      </c>
      <c r="F79" s="113">
        <f t="shared" si="13"/>
        <v>42</v>
      </c>
      <c r="G79" s="111">
        <f t="shared" si="14"/>
        <v>0.4</v>
      </c>
      <c r="H79" s="178">
        <f t="shared" si="15"/>
        <v>0.11550151975683889</v>
      </c>
      <c r="I79" s="110">
        <f>SUMIF(BaseData!$B$3:$B$1489,"="&amp;$A79,BaseData!F$3:F$1489)/COUNTIF(BaseData!$B80:$B1566,"="&amp;$A79)</f>
        <v>0.41343359321241674</v>
      </c>
      <c r="J79" s="110">
        <f>SUMIF(BaseData!$B$3:$B$1489,"="&amp;$A79,BaseData!X$3:X$1489)</f>
        <v>0.25601436</v>
      </c>
      <c r="K79" s="110">
        <f>SUMIF(BaseData!$B$3:$B$1489,"="&amp;$A79,BaseData!AK$3:AK$1489)</f>
        <v>0.21331275000000008</v>
      </c>
      <c r="L79" s="110">
        <f>SUMIF(BaseData!$B$3:$B$1489,"="&amp;$A79,BaseData!AG$3:AG$1489)</f>
        <v>3.4125000000000002E-3</v>
      </c>
      <c r="M79" s="112">
        <f t="shared" si="16"/>
        <v>0.61923937532686946</v>
      </c>
      <c r="N79" s="112">
        <f t="shared" si="17"/>
        <v>0.51595408186969172</v>
      </c>
      <c r="O79" s="112">
        <f t="shared" si="18"/>
        <v>8.2540462507764891E-3</v>
      </c>
      <c r="P79" s="113">
        <f>SUMIF(BaseData!$B$3:$B$1489,"="&amp;$A79,BaseData!H$3:H$1489)/COUNTIF(BaseData!$B$3:$B$1489,"="&amp;$A79)</f>
        <v>44</v>
      </c>
      <c r="Q79" s="113">
        <f t="shared" si="19"/>
        <v>106.42579781220967</v>
      </c>
      <c r="R79" s="113">
        <f t="shared" si="20"/>
        <v>206.26990182255858</v>
      </c>
      <c r="S79" s="113">
        <f>SUMIF(BaseData!$B$3:$B$1489,"="&amp;$A79,BaseData!I$3:I$1489)</f>
        <v>31.048162500000004</v>
      </c>
      <c r="T79" s="113">
        <f>SUMIF(BaseData!$B$3:$B$1489,"="&amp;$A79,BaseData!AL$3:AL$1489)</f>
        <v>188.05712624999995</v>
      </c>
      <c r="U79" s="114">
        <f t="shared" si="11"/>
        <v>234.47972239768794</v>
      </c>
    </row>
    <row r="80" spans="1:21">
      <c r="A80" s="89">
        <v>79</v>
      </c>
      <c r="B80" s="110">
        <f>SUMIF(BaseData!$B$3:$B$1489,"="&amp;$A80,BaseData!E$3:E$1489)/COUNTIF(BaseData!$B$3:$B$1489,"="&amp;$A80)</f>
        <v>3.2999999999999985</v>
      </c>
      <c r="C80" s="110">
        <f>SUMIF(BaseData!$B$3:$B$1489,"="&amp;$A80,BaseData!C$3:C$1489)/COUNTIF(BaseData!$B$3:$B$1489,"="&amp;$A80)</f>
        <v>0.3600000000000001</v>
      </c>
      <c r="D80" s="110">
        <f>SUMIF(BaseData!$B$3:$B$1489,"="&amp;$A80,BaseData!D$3:D$1489)/COUNTIF(BaseData!$B$3:$B$1489,"="&amp;$A80)</f>
        <v>0.37999999999999995</v>
      </c>
      <c r="E80" s="113">
        <f t="shared" si="12"/>
        <v>36.000000000000007</v>
      </c>
      <c r="F80" s="113">
        <f t="shared" si="13"/>
        <v>37.999999999999993</v>
      </c>
      <c r="G80" s="111">
        <f t="shared" si="14"/>
        <v>0.37</v>
      </c>
      <c r="H80" s="178">
        <f t="shared" si="15"/>
        <v>0.10909090909090917</v>
      </c>
      <c r="I80" s="110">
        <f>SUMIF(BaseData!$B$3:$B$1489,"="&amp;$A80,BaseData!F$3:F$1489)/COUNTIF(BaseData!$B81:$B1567,"="&amp;$A80)</f>
        <v>0.35481932827806517</v>
      </c>
      <c r="J80" s="110">
        <f>SUMIF(BaseData!$B$3:$B$1489,"="&amp;$A80,BaseData!X$3:X$1489)</f>
        <v>0.21855128000000004</v>
      </c>
      <c r="K80" s="110">
        <f>SUMIF(BaseData!$B$3:$B$1489,"="&amp;$A80,BaseData!AK$3:AK$1489)</f>
        <v>0.18242750000000002</v>
      </c>
      <c r="L80" s="110">
        <f>SUMIF(BaseData!$B$3:$B$1489,"="&amp;$A80,BaseData!AG$3:AG$1489)</f>
        <v>3.5206250000000001E-2</v>
      </c>
      <c r="M80" s="112">
        <f t="shared" si="16"/>
        <v>0.61595088706307888</v>
      </c>
      <c r="N80" s="112">
        <f t="shared" si="17"/>
        <v>0.51414194622744747</v>
      </c>
      <c r="O80" s="112">
        <f t="shared" si="18"/>
        <v>9.9223033228926949E-2</v>
      </c>
      <c r="P80" s="113">
        <f>SUMIF(BaseData!$B$3:$B$1489,"="&amp;$A80,BaseData!H$3:H$1489)/COUNTIF(BaseData!$B$3:$B$1489,"="&amp;$A80)</f>
        <v>40.666666666666657</v>
      </c>
      <c r="Q80" s="113">
        <f t="shared" si="19"/>
        <v>114.61232076623786</v>
      </c>
      <c r="R80" s="113">
        <f t="shared" si="20"/>
        <v>222.91960733259324</v>
      </c>
      <c r="S80" s="113">
        <f>SUMIF(BaseData!$B$3:$B$1489,"="&amp;$A80,BaseData!I$3:I$1489)</f>
        <v>21.794437500000004</v>
      </c>
      <c r="T80" s="113">
        <f>SUMIF(BaseData!$B$3:$B$1489,"="&amp;$A80,BaseData!AL$3:AL$1489)</f>
        <v>128.57484375000001</v>
      </c>
      <c r="U80" s="114">
        <f t="shared" si="11"/>
        <v>152.97769940859601</v>
      </c>
    </row>
    <row r="81" spans="1:21">
      <c r="A81" s="89">
        <v>80</v>
      </c>
      <c r="B81" s="110">
        <f>SUMIF(BaseData!$B$3:$B$1489,"="&amp;$A81,BaseData!E$3:E$1489)/COUNTIF(BaseData!$B$3:$B$1489,"="&amp;$A81)</f>
        <v>3.32</v>
      </c>
      <c r="C81" s="110">
        <f>SUMIF(BaseData!$B$3:$B$1489,"="&amp;$A81,BaseData!C$3:C$1489)/COUNTIF(BaseData!$B$3:$B$1489,"="&amp;$A81)</f>
        <v>0.31500000000000006</v>
      </c>
      <c r="D81" s="110">
        <f>SUMIF(BaseData!$B$3:$B$1489,"="&amp;$A81,BaseData!D$3:D$1489)/COUNTIF(BaseData!$B$3:$B$1489,"="&amp;$A81)</f>
        <v>0.34999999999999992</v>
      </c>
      <c r="E81" s="113">
        <f t="shared" si="12"/>
        <v>31.500000000000007</v>
      </c>
      <c r="F81" s="113">
        <f t="shared" si="13"/>
        <v>34.999999999999993</v>
      </c>
      <c r="G81" s="111">
        <f t="shared" si="14"/>
        <v>0.33250000000000002</v>
      </c>
      <c r="H81" s="178">
        <f t="shared" si="15"/>
        <v>9.4879518072289185E-2</v>
      </c>
      <c r="I81" s="110">
        <f>SUMIF(BaseData!$B$3:$B$1489,"="&amp;$A81,BaseData!F$3:F$1489)/COUNTIF(BaseData!$B82:$B1568,"="&amp;$A81)</f>
        <v>0.28827784333100231</v>
      </c>
      <c r="J81" s="110">
        <f>SUMIF(BaseData!$B$3:$B$1489,"="&amp;$A81,BaseData!X$3:X$1489)</f>
        <v>0.15047824000000001</v>
      </c>
      <c r="K81" s="110">
        <f>SUMIF(BaseData!$B$3:$B$1489,"="&amp;$A81,BaseData!AK$3:AK$1489)</f>
        <v>0.125608</v>
      </c>
      <c r="L81" s="110">
        <f>SUMIF(BaseData!$B$3:$B$1489,"="&amp;$A81,BaseData!AG$3:AG$1489)</f>
        <v>1.1000000000000001E-3</v>
      </c>
      <c r="M81" s="112">
        <f t="shared" si="16"/>
        <v>0.52199030720241657</v>
      </c>
      <c r="N81" s="112">
        <f t="shared" si="17"/>
        <v>0.43571853649458642</v>
      </c>
      <c r="O81" s="112">
        <f t="shared" si="18"/>
        <v>3.8157632487106322E-3</v>
      </c>
      <c r="P81" s="113">
        <f>SUMIF(BaseData!$B$3:$B$1489,"="&amp;$A81,BaseData!H$3:H$1489)/COUNTIF(BaseData!$B$3:$B$1489,"="&amp;$A81)</f>
        <v>30.88</v>
      </c>
      <c r="Q81" s="113">
        <f t="shared" si="19"/>
        <v>107.11888101834937</v>
      </c>
      <c r="R81" s="113">
        <f t="shared" si="20"/>
        <v>245.84421374434748</v>
      </c>
      <c r="S81" s="113">
        <f>SUMIF(BaseData!$B$3:$B$1489,"="&amp;$A81,BaseData!I$3:I$1489)</f>
        <v>18.676200000000005</v>
      </c>
      <c r="T81" s="113">
        <f>SUMIF(BaseData!$B$3:$B$1489,"="&amp;$A81,BaseData!AL$3:AL$1489)</f>
        <v>116.23193999999998</v>
      </c>
      <c r="U81" s="114">
        <f t="shared" si="11"/>
        <v>204.19173570196338</v>
      </c>
    </row>
    <row r="82" spans="1:21">
      <c r="A82" s="89">
        <v>81</v>
      </c>
      <c r="B82" s="110">
        <f>SUMIF(BaseData!$B$3:$B$1489,"="&amp;$A82,BaseData!E$3:E$1489)/COUNTIF(BaseData!$B$3:$B$1489,"="&amp;$A82)</f>
        <v>3.1599999999999993</v>
      </c>
      <c r="C82" s="110">
        <f>SUMIF(BaseData!$B$3:$B$1489,"="&amp;$A82,BaseData!C$3:C$1489)/COUNTIF(BaseData!$B$3:$B$1489,"="&amp;$A82)</f>
        <v>0.29499999999999998</v>
      </c>
      <c r="D82" s="110">
        <f>SUMIF(BaseData!$B$3:$B$1489,"="&amp;$A82,BaseData!D$3:D$1489)/COUNTIF(BaseData!$B$3:$B$1489,"="&amp;$A82)</f>
        <v>0.31500000000000006</v>
      </c>
      <c r="E82" s="113">
        <f t="shared" si="12"/>
        <v>29.5</v>
      </c>
      <c r="F82" s="113">
        <f t="shared" si="13"/>
        <v>31.500000000000007</v>
      </c>
      <c r="G82" s="111">
        <f t="shared" si="14"/>
        <v>0.30500000000000005</v>
      </c>
      <c r="H82" s="178">
        <f t="shared" si="15"/>
        <v>9.3354430379746847E-2</v>
      </c>
      <c r="I82" s="110">
        <f>SUMIF(BaseData!$B$3:$B$1489,"="&amp;$A82,BaseData!F$3:F$1489)/COUNTIF(BaseData!$B83:$B1569,"="&amp;$A82)</f>
        <v>0.2308748587141505</v>
      </c>
      <c r="J82" s="110">
        <f>SUMIF(BaseData!$B$3:$B$1489,"="&amp;$A82,BaseData!X$3:X$1489)</f>
        <v>0.13073631999999999</v>
      </c>
      <c r="K82" s="110">
        <f>SUMIF(BaseData!$B$3:$B$1489,"="&amp;$A82,BaseData!AK$3:AK$1489)</f>
        <v>0.10865400000000003</v>
      </c>
      <c r="L82" s="110">
        <f>SUMIF(BaseData!$B$3:$B$1489,"="&amp;$A82,BaseData!AG$3:AG$1489)</f>
        <v>2.6562500000000002E-3</v>
      </c>
      <c r="M82" s="112">
        <f t="shared" si="16"/>
        <v>0.56626486196085346</v>
      </c>
      <c r="N82" s="112">
        <f t="shared" si="17"/>
        <v>0.47061858794476236</v>
      </c>
      <c r="O82" s="112">
        <f t="shared" si="18"/>
        <v>1.1505150516578081E-2</v>
      </c>
      <c r="P82" s="113">
        <f>SUMIF(BaseData!$B$3:$B$1489,"="&amp;$A82,BaseData!H$3:H$1489)/COUNTIF(BaseData!$B$3:$B$1489,"="&amp;$A82)</f>
        <v>30.666666666666675</v>
      </c>
      <c r="Q82" s="113">
        <f t="shared" si="19"/>
        <v>132.82809066982696</v>
      </c>
      <c r="R82" s="113">
        <f t="shared" si="20"/>
        <v>282.24148827163901</v>
      </c>
      <c r="S82" s="113">
        <f>SUMIF(BaseData!$B$3:$B$1489,"="&amp;$A82,BaseData!I$3:I$1489)</f>
        <v>15.843412500000003</v>
      </c>
      <c r="T82" s="113">
        <f>SUMIF(BaseData!$B$3:$B$1489,"="&amp;$A82,BaseData!AL$3:AL$1489)</f>
        <v>100.35595124999998</v>
      </c>
      <c r="U82" s="114">
        <f t="shared" si="11"/>
        <v>211.52312347481222</v>
      </c>
    </row>
    <row r="83" spans="1:21">
      <c r="A83" s="89">
        <v>82</v>
      </c>
      <c r="B83" s="110">
        <f>SUMIF(BaseData!$B$3:$B$1489,"="&amp;$A83,BaseData!E$3:E$1489)/COUNTIF(BaseData!$B$3:$B$1489,"="&amp;$A83)</f>
        <v>3.5</v>
      </c>
      <c r="C83" s="110">
        <f>SUMIF(BaseData!$B$3:$B$1489,"="&amp;$A83,BaseData!C$3:C$1489)/COUNTIF(BaseData!$B$3:$B$1489,"="&amp;$A83)</f>
        <v>0.33</v>
      </c>
      <c r="D83" s="110">
        <f>SUMIF(BaseData!$B$3:$B$1489,"="&amp;$A83,BaseData!D$3:D$1489)/COUNTIF(BaseData!$B$3:$B$1489,"="&amp;$A83)</f>
        <v>0.34999999999999992</v>
      </c>
      <c r="E83" s="113">
        <f t="shared" si="12"/>
        <v>33</v>
      </c>
      <c r="F83" s="113">
        <f t="shared" si="13"/>
        <v>34.999999999999993</v>
      </c>
      <c r="G83" s="111">
        <f t="shared" si="14"/>
        <v>0.33999999999999997</v>
      </c>
      <c r="H83" s="178">
        <f t="shared" si="15"/>
        <v>9.4285714285714292E-2</v>
      </c>
      <c r="I83" s="110">
        <f>SUMIF(BaseData!$B$3:$B$1489,"="&amp;$A83,BaseData!F$3:F$1489)/COUNTIF(BaseData!$B84:$B1570,"="&amp;$A83)</f>
        <v>0.31777209691060737</v>
      </c>
      <c r="J83" s="110">
        <f>SUMIF(BaseData!$B$3:$B$1489,"="&amp;$A83,BaseData!X$3:X$1489)</f>
        <v>0.17065523999999999</v>
      </c>
      <c r="K83" s="110">
        <f>SUMIF(BaseData!$B$3:$B$1489,"="&amp;$A83,BaseData!AK$3:AK$1489)</f>
        <v>0.13814375000000001</v>
      </c>
      <c r="L83" s="110">
        <f>SUMIF(BaseData!$B$3:$B$1489,"="&amp;$A83,BaseData!AG$3:AG$1489)</f>
        <v>3.2500000000000003E-3</v>
      </c>
      <c r="M83" s="112">
        <f t="shared" si="16"/>
        <v>0.53703657954589734</v>
      </c>
      <c r="N83" s="112">
        <f t="shared" si="17"/>
        <v>0.43472586593674806</v>
      </c>
      <c r="O83" s="112">
        <f t="shared" si="18"/>
        <v>1.0227455562010089E-2</v>
      </c>
      <c r="P83" s="113">
        <f>SUMIF(BaseData!$B$3:$B$1489,"="&amp;$A83,BaseData!H$3:H$1489)/COUNTIF(BaseData!$B$3:$B$1489,"="&amp;$A83)</f>
        <v>34.666666666666679</v>
      </c>
      <c r="Q83" s="113">
        <f t="shared" si="19"/>
        <v>109.09285932810764</v>
      </c>
      <c r="R83" s="113">
        <f t="shared" si="20"/>
        <v>250.94632704459431</v>
      </c>
      <c r="S83" s="113">
        <f>SUMIF(BaseData!$B$3:$B$1489,"="&amp;$A83,BaseData!I$3:I$1489)</f>
        <v>19.964062500000001</v>
      </c>
      <c r="T83" s="113">
        <f>SUMIF(BaseData!$B$3:$B$1489,"="&amp;$A83,BaseData!AL$3:AL$1489)</f>
        <v>124.95515624999999</v>
      </c>
      <c r="U83" s="114">
        <f t="shared" si="11"/>
        <v>191.43402378843678</v>
      </c>
    </row>
    <row r="84" spans="1:21">
      <c r="A84" s="89">
        <v>83</v>
      </c>
      <c r="B84" s="110">
        <f>SUMIF(BaseData!$B$3:$B$1489,"="&amp;$A84,BaseData!E$3:E$1489)/COUNTIF(BaseData!$B$3:$B$1489,"="&amp;$A84)</f>
        <v>3.149999999999999</v>
      </c>
      <c r="C84" s="110">
        <f>SUMIF(BaseData!$B$3:$B$1489,"="&amp;$A84,BaseData!C$3:C$1489)/COUNTIF(BaseData!$B$3:$B$1489,"="&amp;$A84)</f>
        <v>0.29499999999999998</v>
      </c>
      <c r="D84" s="110">
        <f>SUMIF(BaseData!$B$3:$B$1489,"="&amp;$A84,BaseData!D$3:D$1489)/COUNTIF(BaseData!$B$3:$B$1489,"="&amp;$A84)</f>
        <v>0.30999999999999994</v>
      </c>
      <c r="E84" s="113">
        <f t="shared" si="12"/>
        <v>29.5</v>
      </c>
      <c r="F84" s="113">
        <f t="shared" si="13"/>
        <v>30.999999999999993</v>
      </c>
      <c r="G84" s="111">
        <f t="shared" si="14"/>
        <v>0.30249999999999999</v>
      </c>
      <c r="H84" s="178">
        <f t="shared" si="15"/>
        <v>9.3650793650793679E-2</v>
      </c>
      <c r="I84" s="110">
        <f>SUMIF(BaseData!$B$3:$B$1489,"="&amp;$A84,BaseData!F$3:F$1489)/COUNTIF(BaseData!$B85:$B1571,"="&amp;$A84)</f>
        <v>0.2263868481715714</v>
      </c>
      <c r="J84" s="110">
        <f>SUMIF(BaseData!$B$3:$B$1489,"="&amp;$A84,BaseData!X$3:X$1489)</f>
        <v>0.1254614</v>
      </c>
      <c r="K84" s="110">
        <f>SUMIF(BaseData!$B$3:$B$1489,"="&amp;$A84,BaseData!AK$3:AK$1489)</f>
        <v>0.10428625000000001</v>
      </c>
      <c r="L84" s="110">
        <f>SUMIF(BaseData!$B$3:$B$1489,"="&amp;$A84,BaseData!AG$3:AG$1489)</f>
        <v>1.75E-4</v>
      </c>
      <c r="M84" s="112">
        <f t="shared" si="16"/>
        <v>0.5541903207421166</v>
      </c>
      <c r="N84" s="112">
        <f t="shared" si="17"/>
        <v>0.46065507268763589</v>
      </c>
      <c r="O84" s="112">
        <f t="shared" si="18"/>
        <v>7.730131030729005E-4</v>
      </c>
      <c r="P84" s="113">
        <f>SUMIF(BaseData!$B$3:$B$1489,"="&amp;$A84,BaseData!H$3:H$1489)/COUNTIF(BaseData!$B$3:$B$1489,"="&amp;$A84)</f>
        <v>30.333333333333325</v>
      </c>
      <c r="Q84" s="113">
        <f t="shared" si="19"/>
        <v>133.98893786596938</v>
      </c>
      <c r="R84" s="113">
        <f t="shared" si="20"/>
        <v>290.86608573357773</v>
      </c>
      <c r="S84" s="113">
        <f>SUMIF(BaseData!$B$3:$B$1489,"="&amp;$A84,BaseData!I$3:I$1489)</f>
        <v>15.3166875</v>
      </c>
      <c r="T84" s="113">
        <f>SUMIF(BaseData!$B$3:$B$1489,"="&amp;$A84,BaseData!AL$3:AL$1489)</f>
        <v>93.115518750000007</v>
      </c>
      <c r="U84" s="114">
        <f t="shared" si="11"/>
        <v>188.38507532023118</v>
      </c>
    </row>
    <row r="85" spans="1:21">
      <c r="A85" s="89">
        <v>84</v>
      </c>
      <c r="B85" s="110">
        <f>SUMIF(BaseData!$B$3:$B$1489,"="&amp;$A85,BaseData!E$3:E$1489)/COUNTIF(BaseData!$B$3:$B$1489,"="&amp;$A85)</f>
        <v>3.0499999999999989</v>
      </c>
      <c r="C85" s="110">
        <f>SUMIF(BaseData!$B$3:$B$1489,"="&amp;$A85,BaseData!C$3:C$1489)/COUNTIF(BaseData!$B$3:$B$1489,"="&amp;$A85)</f>
        <v>0.3949999999999998</v>
      </c>
      <c r="D85" s="110">
        <f>SUMIF(BaseData!$B$3:$B$1489,"="&amp;$A85,BaseData!D$3:D$1489)/COUNTIF(BaseData!$B$3:$B$1489,"="&amp;$A85)</f>
        <v>0.42999999999999988</v>
      </c>
      <c r="E85" s="113">
        <f t="shared" si="12"/>
        <v>39.499999999999979</v>
      </c>
      <c r="F85" s="113">
        <f t="shared" si="13"/>
        <v>42.999999999999986</v>
      </c>
      <c r="G85" s="111">
        <f t="shared" si="14"/>
        <v>0.41249999999999987</v>
      </c>
      <c r="H85" s="178">
        <f t="shared" si="15"/>
        <v>0.12950819672131145</v>
      </c>
      <c r="I85" s="110">
        <f>SUMIF(BaseData!$B$3:$B$1489,"="&amp;$A85,BaseData!F$3:F$1489)/COUNTIF(BaseData!$B86:$B1572,"="&amp;$A85)</f>
        <v>0.40760323903382095</v>
      </c>
      <c r="J85" s="110">
        <f>SUMIF(BaseData!$B$3:$B$1489,"="&amp;$A85,BaseData!X$3:X$1489)</f>
        <v>0.27417504000000009</v>
      </c>
      <c r="K85" s="110">
        <f>SUMIF(BaseData!$B$3:$B$1489,"="&amp;$A85,BaseData!AK$3:AK$1489)</f>
        <v>0.22739249999999994</v>
      </c>
      <c r="L85" s="110">
        <f>SUMIF(BaseData!$B$3:$B$1489,"="&amp;$A85,BaseData!AG$3:AG$1489)</f>
        <v>6.5000000000000008E-4</v>
      </c>
      <c r="M85" s="112">
        <f t="shared" si="16"/>
        <v>0.67265176952445749</v>
      </c>
      <c r="N85" s="112">
        <f t="shared" si="17"/>
        <v>0.55787706824658478</v>
      </c>
      <c r="O85" s="112">
        <f t="shared" si="18"/>
        <v>1.594688014601538E-3</v>
      </c>
      <c r="P85" s="113">
        <f>SUMIF(BaseData!$B$3:$B$1489,"="&amp;$A85,BaseData!H$3:H$1489)/COUNTIF(BaseData!$B$3:$B$1489,"="&amp;$A85)</f>
        <v>44.33333333333335</v>
      </c>
      <c r="Q85" s="113">
        <f t="shared" si="19"/>
        <v>108.76590048307929</v>
      </c>
      <c r="R85" s="113">
        <f t="shared" si="20"/>
        <v>194.96392068046819</v>
      </c>
      <c r="S85" s="113">
        <f>SUMIF(BaseData!$B$3:$B$1489,"="&amp;$A85,BaseData!I$3:I$1489)</f>
        <v>33.118875000000003</v>
      </c>
      <c r="T85" s="113">
        <f>SUMIF(BaseData!$B$3:$B$1489,"="&amp;$A85,BaseData!AL$3:AL$1489)</f>
        <v>203.49393749999999</v>
      </c>
      <c r="U85" s="114">
        <f t="shared" si="11"/>
        <v>270.91181067195373</v>
      </c>
    </row>
    <row r="86" spans="1:21">
      <c r="A86" s="89">
        <v>85</v>
      </c>
      <c r="B86" s="110">
        <f>SUMIF(BaseData!$B$3:$B$1489,"="&amp;$A86,BaseData!E$3:E$1489)/COUNTIF(BaseData!$B$3:$B$1489,"="&amp;$A86)</f>
        <v>3.0300000000000007</v>
      </c>
      <c r="C86" s="110">
        <f>SUMIF(BaseData!$B$3:$B$1489,"="&amp;$A86,BaseData!C$3:C$1489)/COUNTIF(BaseData!$B$3:$B$1489,"="&amp;$A86)</f>
        <v>0.3849999999999999</v>
      </c>
      <c r="D86" s="110">
        <f>SUMIF(BaseData!$B$3:$B$1489,"="&amp;$A86,BaseData!D$3:D$1489)/COUNTIF(BaseData!$B$3:$B$1489,"="&amp;$A86)</f>
        <v>0.39499999999999985</v>
      </c>
      <c r="E86" s="113">
        <f t="shared" si="12"/>
        <v>38.499999999999993</v>
      </c>
      <c r="F86" s="113">
        <f t="shared" si="13"/>
        <v>39.499999999999986</v>
      </c>
      <c r="G86" s="111">
        <f t="shared" si="14"/>
        <v>0.3899999999999999</v>
      </c>
      <c r="H86" s="178">
        <f t="shared" si="15"/>
        <v>0.12706270627062699</v>
      </c>
      <c r="I86" s="110">
        <f>SUMIF(BaseData!$B$3:$B$1489,"="&amp;$A86,BaseData!F$3:F$1489)/COUNTIF(BaseData!$B87:$B1573,"="&amp;$A86)</f>
        <v>0.3619609537778381</v>
      </c>
      <c r="J86" s="110">
        <f>SUMIF(BaseData!$B$3:$B$1489,"="&amp;$A86,BaseData!X$3:X$1489)</f>
        <v>0.20548759999999999</v>
      </c>
      <c r="K86" s="110">
        <f>SUMIF(BaseData!$B$3:$B$1489,"="&amp;$A86,BaseData!AK$3:AK$1489)</f>
        <v>0.16917849999999998</v>
      </c>
      <c r="L86" s="110">
        <f>SUMIF(BaseData!$B$3:$B$1489,"="&amp;$A86,BaseData!AG$3:AG$1489)</f>
        <v>8.2249999999999997E-3</v>
      </c>
      <c r="M86" s="112">
        <f t="shared" si="16"/>
        <v>0.56770653810941929</v>
      </c>
      <c r="N86" s="112">
        <f t="shared" si="17"/>
        <v>0.46739433696994065</v>
      </c>
      <c r="O86" s="112">
        <f t="shared" si="18"/>
        <v>2.2723445482598335E-2</v>
      </c>
      <c r="P86" s="113">
        <f>SUMIF(BaseData!$B$3:$B$1489,"="&amp;$A86,BaseData!H$3:H$1489)/COUNTIF(BaseData!$B$3:$B$1489,"="&amp;$A86)</f>
        <v>39</v>
      </c>
      <c r="Q86" s="113">
        <f t="shared" si="19"/>
        <v>107.74642842812584</v>
      </c>
      <c r="R86" s="113">
        <f t="shared" si="20"/>
        <v>230.52574647487714</v>
      </c>
      <c r="S86" s="113">
        <f>SUMIF(BaseData!$B$3:$B$1489,"="&amp;$A86,BaseData!I$3:I$1489)</f>
        <v>23.843025000000001</v>
      </c>
      <c r="T86" s="113">
        <f>SUMIF(BaseData!$B$3:$B$1489,"="&amp;$A86,BaseData!AL$3:AL$1489)</f>
        <v>149.24594249999998</v>
      </c>
      <c r="U86" s="114">
        <f t="shared" si="11"/>
        <v>204.68351050885784</v>
      </c>
    </row>
    <row r="87" spans="1:21">
      <c r="A87" s="89">
        <v>86</v>
      </c>
      <c r="B87" s="110">
        <f>SUMIF(BaseData!$B$3:$B$1489,"="&amp;$A87,BaseData!E$3:E$1489)/COUNTIF(BaseData!$B$3:$B$1489,"="&amp;$A87)</f>
        <v>3.2000000000000011</v>
      </c>
      <c r="C87" s="110">
        <f>SUMIF(BaseData!$B$3:$B$1489,"="&amp;$A87,BaseData!C$3:C$1489)/COUNTIF(BaseData!$B$3:$B$1489,"="&amp;$A87)</f>
        <v>0.32500000000000007</v>
      </c>
      <c r="D87" s="110">
        <f>SUMIF(BaseData!$B$3:$B$1489,"="&amp;$A87,BaseData!D$3:D$1489)/COUNTIF(BaseData!$B$3:$B$1489,"="&amp;$A87)</f>
        <v>0.3650000000000001</v>
      </c>
      <c r="E87" s="113">
        <f t="shared" si="12"/>
        <v>32.500000000000007</v>
      </c>
      <c r="F87" s="113">
        <f t="shared" si="13"/>
        <v>36.500000000000007</v>
      </c>
      <c r="G87" s="111">
        <f t="shared" si="14"/>
        <v>0.34500000000000008</v>
      </c>
      <c r="H87" s="178">
        <f t="shared" si="15"/>
        <v>0.10156249999999999</v>
      </c>
      <c r="I87" s="110">
        <f>SUMIF(BaseData!$B$3:$B$1489,"="&amp;$A87,BaseData!F$3:F$1489)/COUNTIF(BaseData!$B88:$B1574,"="&amp;$A87)</f>
        <v>0.29914245247482002</v>
      </c>
      <c r="J87" s="110">
        <f>SUMIF(BaseData!$B$3:$B$1489,"="&amp;$A87,BaseData!X$3:X$1489)</f>
        <v>0.16158304000000007</v>
      </c>
      <c r="K87" s="110">
        <f>SUMIF(BaseData!$B$3:$B$1489,"="&amp;$A87,BaseData!AK$3:AK$1489)</f>
        <v>0.13465000000000005</v>
      </c>
      <c r="L87" s="110">
        <f>SUMIF(BaseData!$B$3:$B$1489,"="&amp;$A87,BaseData!AG$3:AG$1489)</f>
        <v>3.5000000000000005E-4</v>
      </c>
      <c r="M87" s="112">
        <f t="shared" si="16"/>
        <v>0.54015415954243784</v>
      </c>
      <c r="N87" s="112">
        <f t="shared" si="17"/>
        <v>0.45011999763334848</v>
      </c>
      <c r="O87" s="112">
        <f t="shared" si="18"/>
        <v>1.170011133840861E-3</v>
      </c>
      <c r="P87" s="113">
        <f>SUMIF(BaseData!$B$3:$B$1489,"="&amp;$A87,BaseData!H$3:H$1489)/COUNTIF(BaseData!$B$3:$B$1489,"="&amp;$A87)</f>
        <v>36.213333333333331</v>
      </c>
      <c r="Q87" s="113">
        <f t="shared" si="19"/>
        <v>121.05715198140106</v>
      </c>
      <c r="R87" s="113">
        <f t="shared" si="20"/>
        <v>268.94417625943794</v>
      </c>
      <c r="S87" s="113">
        <f>SUMIF(BaseData!$B$3:$B$1489,"="&amp;$A87,BaseData!I$3:I$1489)</f>
        <v>19.852499999999999</v>
      </c>
      <c r="T87" s="113">
        <f>SUMIF(BaseData!$B$3:$B$1489,"="&amp;$A87,BaseData!AL$3:AL$1489)</f>
        <v>127.09664999999998</v>
      </c>
      <c r="U87" s="114">
        <f t="shared" si="11"/>
        <v>209.32874188396397</v>
      </c>
    </row>
    <row r="88" spans="1:21">
      <c r="A88" s="89">
        <v>87</v>
      </c>
      <c r="B88" s="110">
        <f>SUMIF(BaseData!$B$3:$B$1489,"="&amp;$A88,BaseData!E$3:E$1489)/COUNTIF(BaseData!$B$3:$B$1489,"="&amp;$A88)</f>
        <v>2.7400000000000011</v>
      </c>
      <c r="C88" s="110">
        <f>SUMIF(BaseData!$B$3:$B$1489,"="&amp;$A88,BaseData!C$3:C$1489)/COUNTIF(BaseData!$B$3:$B$1489,"="&amp;$A88)</f>
        <v>0.31999999999999995</v>
      </c>
      <c r="D88" s="110">
        <f>SUMIF(BaseData!$B$3:$B$1489,"="&amp;$A88,BaseData!D$3:D$1489)/COUNTIF(BaseData!$B$3:$B$1489,"="&amp;$A88)</f>
        <v>0.32500000000000007</v>
      </c>
      <c r="E88" s="113">
        <f t="shared" si="12"/>
        <v>31.999999999999996</v>
      </c>
      <c r="F88" s="113">
        <f t="shared" si="13"/>
        <v>32.500000000000007</v>
      </c>
      <c r="G88" s="111">
        <f t="shared" si="14"/>
        <v>0.32250000000000001</v>
      </c>
      <c r="H88" s="178">
        <f t="shared" si="15"/>
        <v>0.11678832116788315</v>
      </c>
      <c r="I88" s="110">
        <f>SUMIF(BaseData!$B$3:$B$1489,"="&amp;$A88,BaseData!F$3:F$1489)/COUNTIF(BaseData!$B89:$B1575,"="&amp;$A88)</f>
        <v>0.22382051058528507</v>
      </c>
      <c r="J88" s="110">
        <f>SUMIF(BaseData!$B$3:$B$1489,"="&amp;$A88,BaseData!X$3:X$1489)</f>
        <v>0.10058552000000001</v>
      </c>
      <c r="K88" s="110">
        <f>SUMIF(BaseData!$B$3:$B$1489,"="&amp;$A88,BaseData!AK$3:AK$1489)</f>
        <v>8.3312500000000012E-2</v>
      </c>
      <c r="L88" s="110">
        <f>SUMIF(BaseData!$B$3:$B$1489,"="&amp;$A88,BaseData!AG$3:AG$1489)</f>
        <v>4.668750000000001E-3</v>
      </c>
      <c r="M88" s="112">
        <f t="shared" si="16"/>
        <v>0.44940260272381372</v>
      </c>
      <c r="N88" s="112">
        <f t="shared" si="17"/>
        <v>0.37222906775674802</v>
      </c>
      <c r="O88" s="112">
        <f t="shared" si="18"/>
        <v>2.0859348358161348E-2</v>
      </c>
      <c r="P88" s="113">
        <f>SUMIF(BaseData!$B$3:$B$1489,"="&amp;$A88,BaseData!H$3:H$1489)/COUNTIF(BaseData!$B$3:$B$1489,"="&amp;$A88)</f>
        <v>30</v>
      </c>
      <c r="Q88" s="113">
        <f t="shared" si="19"/>
        <v>134.03597338577572</v>
      </c>
      <c r="R88" s="113">
        <f t="shared" si="20"/>
        <v>360.09002250562634</v>
      </c>
      <c r="S88" s="113">
        <f>SUMIF(BaseData!$B$3:$B$1489,"="&amp;$A88,BaseData!I$3:I$1489)</f>
        <v>11.725312500000001</v>
      </c>
      <c r="T88" s="113">
        <f>SUMIF(BaseData!$B$3:$B$1489,"="&amp;$A88,BaseData!AL$3:AL$1489)</f>
        <v>73.386281249999996</v>
      </c>
      <c r="U88" s="114">
        <f t="shared" si="11"/>
        <v>120.41783082974572</v>
      </c>
    </row>
    <row r="89" spans="1:21">
      <c r="A89" s="89">
        <v>88</v>
      </c>
      <c r="B89" s="110">
        <f>SUMIF(BaseData!$B$3:$B$1489,"="&amp;$A89,BaseData!E$3:E$1489)/COUNTIF(BaseData!$B$3:$B$1489,"="&amp;$A89)</f>
        <v>3.3999999999999995</v>
      </c>
      <c r="C89" s="110">
        <f>SUMIF(BaseData!$B$3:$B$1489,"="&amp;$A89,BaseData!C$3:C$1489)/COUNTIF(BaseData!$B$3:$B$1489,"="&amp;$A89)</f>
        <v>0.3650000000000001</v>
      </c>
      <c r="D89" s="110">
        <f>SUMIF(BaseData!$B$3:$B$1489,"="&amp;$A89,BaseData!D$3:D$1489)/COUNTIF(BaseData!$B$3:$B$1489,"="&amp;$A89)</f>
        <v>0.3849999999999999</v>
      </c>
      <c r="E89" s="113">
        <f t="shared" si="12"/>
        <v>36.500000000000007</v>
      </c>
      <c r="F89" s="113">
        <f t="shared" si="13"/>
        <v>38.499999999999993</v>
      </c>
      <c r="G89" s="111">
        <f t="shared" si="14"/>
        <v>0.375</v>
      </c>
      <c r="H89" s="178">
        <f t="shared" si="15"/>
        <v>0.10735294117647064</v>
      </c>
      <c r="I89" s="110">
        <f>SUMIF(BaseData!$B$3:$B$1489,"="&amp;$A89,BaseData!F$3:F$1489)/COUNTIF(BaseData!$B90:$B1576,"="&amp;$A89)</f>
        <v>0.37551849687440508</v>
      </c>
      <c r="J89" s="110">
        <f>SUMIF(BaseData!$B$3:$B$1489,"="&amp;$A89,BaseData!X$3:X$1489)</f>
        <v>0.22909199999999999</v>
      </c>
      <c r="K89" s="110">
        <f>SUMIF(BaseData!$B$3:$B$1489,"="&amp;$A89,BaseData!AK$3:AK$1489)</f>
        <v>0.19014500000000004</v>
      </c>
      <c r="L89" s="110">
        <f>SUMIF(BaseData!$B$3:$B$1489,"="&amp;$A89,BaseData!AG$3:AG$1489)</f>
        <v>2.0125E-3</v>
      </c>
      <c r="M89" s="112">
        <f t="shared" si="16"/>
        <v>0.61006848372803724</v>
      </c>
      <c r="N89" s="112">
        <f t="shared" si="17"/>
        <v>0.50635321983512149</v>
      </c>
      <c r="O89" s="112">
        <f t="shared" si="18"/>
        <v>5.3592566458133626E-3</v>
      </c>
      <c r="P89" s="113">
        <f>SUMIF(BaseData!$B$3:$B$1489,"="&amp;$A89,BaseData!H$3:H$1489)/COUNTIF(BaseData!$B$3:$B$1489,"="&amp;$A89)</f>
        <v>41.466666666666683</v>
      </c>
      <c r="Q89" s="113">
        <f t="shared" si="19"/>
        <v>110.42509759655198</v>
      </c>
      <c r="R89" s="113">
        <f t="shared" si="20"/>
        <v>218.0791851832374</v>
      </c>
      <c r="S89" s="113">
        <f>SUMIF(BaseData!$B$3:$B$1489,"="&amp;$A89,BaseData!I$3:I$1489)</f>
        <v>28.146749999999997</v>
      </c>
      <c r="T89" s="113">
        <f>SUMIF(BaseData!$B$3:$B$1489,"="&amp;$A89,BaseData!AL$3:AL$1489)</f>
        <v>177.58057499999998</v>
      </c>
      <c r="U89" s="114">
        <f t="shared" si="11"/>
        <v>252.21614866150784</v>
      </c>
    </row>
    <row r="90" spans="1:21">
      <c r="A90" s="89">
        <v>89</v>
      </c>
      <c r="B90" s="110">
        <f>SUMIF(BaseData!$B$3:$B$1489,"="&amp;$A90,BaseData!E$3:E$1489)/COUNTIF(BaseData!$B$3:$B$1489,"="&amp;$A90)</f>
        <v>3.4200000000000013</v>
      </c>
      <c r="C90" s="110">
        <f>SUMIF(BaseData!$B$3:$B$1489,"="&amp;$A90,BaseData!C$3:C$1489)/COUNTIF(BaseData!$B$3:$B$1489,"="&amp;$A90)</f>
        <v>0.3899999999999999</v>
      </c>
      <c r="D90" s="110">
        <f>SUMIF(BaseData!$B$3:$B$1489,"="&amp;$A90,BaseData!D$3:D$1489)/COUNTIF(BaseData!$B$3:$B$1489,"="&amp;$A90)</f>
        <v>0.44999999999999996</v>
      </c>
      <c r="E90" s="113">
        <f t="shared" si="12"/>
        <v>38.999999999999993</v>
      </c>
      <c r="F90" s="113">
        <f t="shared" si="13"/>
        <v>44.999999999999993</v>
      </c>
      <c r="G90" s="111">
        <f t="shared" si="14"/>
        <v>0.41999999999999993</v>
      </c>
      <c r="H90" s="178">
        <f t="shared" si="15"/>
        <v>0.11403508771929817</v>
      </c>
      <c r="I90" s="110">
        <f>SUMIF(BaseData!$B$3:$B$1489,"="&amp;$A90,BaseData!F$3:F$1489)/COUNTIF(BaseData!$B91:$B1577,"="&amp;$A90)</f>
        <v>0.47382128719971983</v>
      </c>
      <c r="J90" s="110">
        <f>SUMIF(BaseData!$B$3:$B$1489,"="&amp;$A90,BaseData!X$3:X$1489)</f>
        <v>0.29425608000000003</v>
      </c>
      <c r="K90" s="110">
        <f>SUMIF(BaseData!$B$3:$B$1489,"="&amp;$A90,BaseData!AK$3:AK$1489)</f>
        <v>0.24487050000000007</v>
      </c>
      <c r="L90" s="110">
        <f>SUMIF(BaseData!$B$3:$B$1489,"="&amp;$A90,BaseData!AG$3:AG$1489)</f>
        <v>5.6250000000000007E-4</v>
      </c>
      <c r="M90" s="112">
        <f t="shared" si="16"/>
        <v>0.62102756450443841</v>
      </c>
      <c r="N90" s="112">
        <f t="shared" si="17"/>
        <v>0.51679927984490281</v>
      </c>
      <c r="O90" s="112">
        <f t="shared" si="18"/>
        <v>1.1871564558113687E-3</v>
      </c>
      <c r="P90" s="113">
        <f>SUMIF(BaseData!$B$3:$B$1489,"="&amp;$A90,BaseData!H$3:H$1489)/COUNTIF(BaseData!$B$3:$B$1489,"="&amp;$A90)</f>
        <v>49.333333333333343</v>
      </c>
      <c r="Q90" s="113">
        <f t="shared" si="19"/>
        <v>104.11801805041931</v>
      </c>
      <c r="R90" s="113">
        <f t="shared" si="20"/>
        <v>201.46703393562444</v>
      </c>
      <c r="S90" s="113">
        <f>SUMIF(BaseData!$B$3:$B$1489,"="&amp;$A90,BaseData!I$3:I$1489)</f>
        <v>35.341200000000001</v>
      </c>
      <c r="T90" s="113">
        <f>SUMIF(BaseData!$B$3:$B$1489,"="&amp;$A90,BaseData!AL$3:AL$1489)</f>
        <v>220.92129000000003</v>
      </c>
      <c r="U90" s="114">
        <f t="shared" si="11"/>
        <v>243.00962879912669</v>
      </c>
    </row>
    <row r="91" spans="1:21">
      <c r="A91" s="89">
        <v>92</v>
      </c>
      <c r="B91" s="110">
        <f>SUMIF(BaseData!$B$3:$B$1489,"="&amp;$A91,BaseData!E$3:E$1489)/COUNTIF(BaseData!$B$3:$B$1489,"="&amp;$A91)</f>
        <v>2.73</v>
      </c>
      <c r="C91" s="110">
        <f>SUMIF(BaseData!$B$3:$B$1489,"="&amp;$A91,BaseData!C$3:C$1489)/COUNTIF(BaseData!$B$3:$B$1489,"="&amp;$A91)</f>
        <v>0.25499999999999995</v>
      </c>
      <c r="D91" s="110">
        <f>SUMIF(BaseData!$B$3:$B$1489,"="&amp;$A91,BaseData!D$3:D$1489)/COUNTIF(BaseData!$B$3:$B$1489,"="&amp;$A91)</f>
        <v>0.27</v>
      </c>
      <c r="E91" s="113">
        <f t="shared" si="12"/>
        <v>25.499999999999996</v>
      </c>
      <c r="F91" s="113">
        <f t="shared" si="13"/>
        <v>27</v>
      </c>
      <c r="G91" s="111">
        <f t="shared" si="14"/>
        <v>0.26249999999999996</v>
      </c>
      <c r="H91" s="178">
        <f t="shared" si="15"/>
        <v>9.3406593406593394E-2</v>
      </c>
      <c r="I91" s="110">
        <f>SUMIF(BaseData!$B$3:$B$1489,"="&amp;$A91,BaseData!F$3:F$1489)/COUNTIF(BaseData!$B92:$B1578,"="&amp;$A91)</f>
        <v>0.14774443919673283</v>
      </c>
      <c r="J91" s="110">
        <f>SUMIF(BaseData!$B$3:$B$1489,"="&amp;$A91,BaseData!X$3:X$1489)</f>
        <v>7.2429280000000013E-2</v>
      </c>
      <c r="K91" s="110">
        <f>SUMIF(BaseData!$B$3:$B$1489,"="&amp;$A91,BaseData!AK$3:AK$1489)</f>
        <v>6.1062499999999992E-2</v>
      </c>
      <c r="L91" s="110">
        <f>SUMIF(BaseData!$B$3:$B$1489,"="&amp;$A91,BaseData!AG$3:AG$1489)</f>
        <v>1.6312500000000001E-3</v>
      </c>
      <c r="M91" s="112">
        <f t="shared" si="16"/>
        <v>0.49023354377185718</v>
      </c>
      <c r="N91" s="112">
        <f t="shared" si="17"/>
        <v>0.41329812703604146</v>
      </c>
      <c r="O91" s="112">
        <f t="shared" si="18"/>
        <v>1.1041024683357917E-2</v>
      </c>
      <c r="P91" s="113">
        <f>SUMIF(BaseData!$B$3:$B$1489,"="&amp;$A91,BaseData!H$3:H$1489)/COUNTIF(BaseData!$B$3:$B$1489,"="&amp;$A91)</f>
        <v>25</v>
      </c>
      <c r="Q91" s="113">
        <f t="shared" si="19"/>
        <v>169.21110625835888</v>
      </c>
      <c r="R91" s="113">
        <f t="shared" si="20"/>
        <v>409.41658137154559</v>
      </c>
      <c r="S91" s="113">
        <f>SUMIF(BaseData!$B$3:$B$1489,"="&amp;$A91,BaseData!I$3:I$1489)</f>
        <v>8.9146875000000012</v>
      </c>
      <c r="T91" s="113">
        <f>SUMIF(BaseData!$B$3:$B$1489,"="&amp;$A91,BaseData!AL$3:AL$1489)</f>
        <v>55.878018749999988</v>
      </c>
      <c r="U91" s="114">
        <f t="shared" si="11"/>
        <v>134.7696058327584</v>
      </c>
    </row>
    <row r="92" spans="1:21">
      <c r="A92" s="89">
        <v>93</v>
      </c>
      <c r="B92" s="110">
        <f>SUMIF(BaseData!$B$3:$B$1489,"="&amp;$A92,BaseData!E$3:E$1489)/COUNTIF(BaseData!$B$3:$B$1489,"="&amp;$A92)</f>
        <v>2.7</v>
      </c>
      <c r="C92" s="110">
        <f>SUMIF(BaseData!$B$3:$B$1489,"="&amp;$A92,BaseData!C$3:C$1489)/COUNTIF(BaseData!$B$3:$B$1489,"="&amp;$A92)</f>
        <v>0.27</v>
      </c>
      <c r="D92" s="110">
        <f>SUMIF(BaseData!$B$3:$B$1489,"="&amp;$A92,BaseData!D$3:D$1489)/COUNTIF(BaseData!$B$3:$B$1489,"="&amp;$A92)</f>
        <v>0.29499999999999998</v>
      </c>
      <c r="E92" s="113">
        <f t="shared" si="12"/>
        <v>27</v>
      </c>
      <c r="F92" s="113">
        <f t="shared" si="13"/>
        <v>29.5</v>
      </c>
      <c r="G92" s="111">
        <f t="shared" si="14"/>
        <v>0.28249999999999997</v>
      </c>
      <c r="H92" s="178">
        <f t="shared" si="15"/>
        <v>0.1</v>
      </c>
      <c r="I92" s="110">
        <f>SUMIF(BaseData!$B$3:$B$1489,"="&amp;$A92,BaseData!F$3:F$1489)/COUNTIF(BaseData!$B93:$B1579,"="&amp;$A92)</f>
        <v>0.16923514187962144</v>
      </c>
      <c r="J92" s="110">
        <f>SUMIF(BaseData!$B$3:$B$1489,"="&amp;$A92,BaseData!X$3:X$1489)</f>
        <v>8.6648399999999973E-2</v>
      </c>
      <c r="K92" s="110">
        <f>SUMIF(BaseData!$B$3:$B$1489,"="&amp;$A92,BaseData!AK$3:AK$1489)</f>
        <v>7.2562500000000002E-2</v>
      </c>
      <c r="L92" s="110">
        <f>SUMIF(BaseData!$B$3:$B$1489,"="&amp;$A92,BaseData!AG$3:AG$1489)</f>
        <v>0</v>
      </c>
      <c r="M92" s="112">
        <f t="shared" si="16"/>
        <v>0.51200004347580363</v>
      </c>
      <c r="N92" s="112">
        <f t="shared" si="17"/>
        <v>0.42876733043787324</v>
      </c>
      <c r="O92" s="112">
        <f t="shared" si="18"/>
        <v>0</v>
      </c>
      <c r="P92" s="113">
        <f>SUMIF(BaseData!$B$3:$B$1489,"="&amp;$A92,BaseData!H$3:H$1489)/COUNTIF(BaseData!$B$3:$B$1489,"="&amp;$A92)</f>
        <v>26.666666666666668</v>
      </c>
      <c r="Q92" s="113">
        <f t="shared" si="19"/>
        <v>157.57168617871883</v>
      </c>
      <c r="R92" s="113">
        <f t="shared" si="20"/>
        <v>367.49928222796439</v>
      </c>
      <c r="S92" s="113">
        <f>SUMIF(BaseData!$B$3:$B$1489,"="&amp;$A92,BaseData!I$3:I$1489)</f>
        <v>10.884375000000002</v>
      </c>
      <c r="T92" s="113">
        <f>SUMIF(BaseData!$B$3:$B$1489,"="&amp;$A92,BaseData!AL$3:AL$1489)</f>
        <v>67.629937499999997</v>
      </c>
      <c r="U92" s="114">
        <f t="shared" si="11"/>
        <v>161.82623422027956</v>
      </c>
    </row>
    <row r="93" spans="1:21">
      <c r="C93" s="166">
        <f>AVERAGE(C2:C92)*100</f>
        <v>31.84615384615384</v>
      </c>
      <c r="D93" s="166">
        <f t="shared" ref="D93:G93" si="21">AVERAGE(D2:D92)*100</f>
        <v>34.241758241758241</v>
      </c>
      <c r="E93" s="113">
        <f t="shared" si="12"/>
        <v>3184.6153846153838</v>
      </c>
      <c r="F93" s="113">
        <f t="shared" si="13"/>
        <v>3424.1758241758239</v>
      </c>
      <c r="G93" s="166">
        <f t="shared" si="21"/>
        <v>33.04395604395603</v>
      </c>
      <c r="H93" s="93">
        <f>AVERAGE(H2:H92)</f>
        <v>0.10198470908741514</v>
      </c>
      <c r="I93" s="170">
        <f>SUM(I2:I92)</f>
        <v>25.019317621611457</v>
      </c>
      <c r="J93" s="170">
        <f t="shared" ref="J93:L93" si="22">SUM(J2:J92)</f>
        <v>13.97162224</v>
      </c>
      <c r="K93" s="170">
        <f t="shared" si="22"/>
        <v>11.588648499999998</v>
      </c>
      <c r="L93" s="170">
        <f t="shared" si="22"/>
        <v>0.49646874999999968</v>
      </c>
    </row>
    <row r="94" spans="1:21">
      <c r="H94" s="93">
        <f>MIN(H2:H92)</f>
        <v>8.1249999999999989E-2</v>
      </c>
      <c r="J94" s="168">
        <f>J93/$I93</f>
        <v>0.55843338540662046</v>
      </c>
      <c r="K94" s="168">
        <f>K93/$I93</f>
        <v>0.46318803235424094</v>
      </c>
      <c r="L94" s="168">
        <f>L93/K93</f>
        <v>4.2840953369152564E-2</v>
      </c>
    </row>
    <row r="95" spans="1:21">
      <c r="H95" s="93">
        <f>MAX(H2:H92)</f>
        <v>0.13090909090909095</v>
      </c>
    </row>
  </sheetData>
  <autoFilter ref="A1:T92">
    <filterColumn colId="4"/>
    <filterColumn colId="5"/>
    <filterColumn colId="7"/>
    <filterColumn colId="16"/>
    <filterColumn colId="17"/>
    <filterColumn colId="18"/>
  </autoFilter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214"/>
  <sheetViews>
    <sheetView zoomScale="85" zoomScaleNormal="85" workbookViewId="0">
      <pane xSplit="7" ySplit="2" topLeftCell="H18" activePane="bottomRight" state="frozenSplit"/>
      <selection activeCell="AP3" sqref="AP3"/>
      <selection pane="topRight" activeCell="AP3" sqref="AP3"/>
      <selection pane="bottomLeft" activeCell="AP3" sqref="AP3"/>
      <selection pane="bottomRight" activeCell="AP3" sqref="AP3"/>
    </sheetView>
  </sheetViews>
  <sheetFormatPr defaultRowHeight="15"/>
  <cols>
    <col min="1" max="1" width="4.5703125" bestFit="1" customWidth="1"/>
    <col min="2" max="2" width="11.140625" customWidth="1"/>
    <col min="3" max="3" width="14" customWidth="1"/>
    <col min="4" max="4" width="8.28515625" customWidth="1"/>
    <col min="5" max="5" width="8.85546875" bestFit="1" customWidth="1"/>
    <col min="6" max="6" width="10.28515625" customWidth="1"/>
    <col min="7" max="7" width="10.28515625" style="3" customWidth="1"/>
    <col min="8" max="8" width="11.42578125" style="3" customWidth="1"/>
    <col min="19" max="19" width="9.140625" style="3"/>
  </cols>
  <sheetData>
    <row r="1" spans="1:24">
      <c r="B1" s="185" t="s">
        <v>7</v>
      </c>
      <c r="C1" s="185"/>
      <c r="D1" s="185"/>
      <c r="E1" s="185"/>
      <c r="F1" s="185"/>
      <c r="H1" s="1"/>
      <c r="I1" s="127"/>
      <c r="J1" s="127"/>
      <c r="K1" s="127" t="s">
        <v>152</v>
      </c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</row>
    <row r="2" spans="1:24" ht="29.25" customHeight="1">
      <c r="A2" s="5" t="s">
        <v>0</v>
      </c>
      <c r="B2" s="6" t="s">
        <v>3</v>
      </c>
      <c r="C2" s="6" t="s">
        <v>1</v>
      </c>
      <c r="D2" s="6" t="s">
        <v>4</v>
      </c>
      <c r="E2" s="59" t="s">
        <v>2</v>
      </c>
      <c r="F2" s="6" t="s">
        <v>6</v>
      </c>
      <c r="G2" s="11" t="s">
        <v>5</v>
      </c>
      <c r="H2" s="36" t="s">
        <v>53</v>
      </c>
      <c r="I2" s="1">
        <v>3.6</v>
      </c>
      <c r="J2" s="1">
        <v>6.9</v>
      </c>
      <c r="K2" s="1">
        <v>10.199999999999999</v>
      </c>
      <c r="L2" s="1">
        <v>13.5</v>
      </c>
      <c r="M2" s="1">
        <v>16.8</v>
      </c>
      <c r="N2" s="1">
        <v>20.100000000000001</v>
      </c>
      <c r="O2" s="1">
        <v>23.4</v>
      </c>
      <c r="P2" s="1">
        <v>26.7</v>
      </c>
      <c r="Q2" s="1">
        <v>30</v>
      </c>
      <c r="R2" s="1">
        <v>33.299999999999997</v>
      </c>
      <c r="S2" s="1">
        <v>36.6</v>
      </c>
      <c r="T2" s="1" t="s">
        <v>50</v>
      </c>
      <c r="U2" s="1"/>
      <c r="V2" s="1"/>
      <c r="W2" s="1"/>
      <c r="X2" s="1"/>
    </row>
    <row r="3" spans="1:24" s="3" customFormat="1" ht="14.25" customHeight="1">
      <c r="A3" s="47">
        <v>1</v>
      </c>
      <c r="B3" s="50">
        <v>1.9185685717487204</v>
      </c>
      <c r="C3" s="55">
        <v>1128.7462150115782</v>
      </c>
      <c r="D3" s="50">
        <v>1.6320070467005531E-3</v>
      </c>
      <c r="E3" s="12">
        <f t="shared" ref="E3:E8" si="0">SQRT(D3/C3)*100</f>
        <v>0.12024384671731167</v>
      </c>
      <c r="F3" s="50">
        <v>2.4049198674484761E-3</v>
      </c>
      <c r="G3" s="30">
        <f t="shared" ref="G3:G22" si="1">IF((Peterson_a+Peterson_b*LN(E3*10))/10&lt;0,B3*0.2,(Peterson_a+Peterson_b*LN(E3*10))/10)</f>
        <v>0.38371371434974411</v>
      </c>
      <c r="H3" s="37">
        <f t="shared" ref="H3:H42" si="2">(volB1+volB2*$E3^2*($G3/10000)+volB3*$E3^2/10000+volB4*$G3+volB5*$E3*($G3/10000))</f>
        <v>1.2339853331913613E-6</v>
      </c>
      <c r="I3" s="9" t="str">
        <f t="shared" ref="I3:S17" si="3">IF(I$2+0.5&lt;$G3,SQRT(($H3/((PI()/40000)*$G3)*(coeffB1*(($G3-I$2)/$G3)+coeffB2*(($G3-I$2)/$G3)^2+coeffB3*(($G3-I$2)/$G3)^3+coeffB4*(($G3-I$2)/$G3)^4+coeffB5*(($G3-I$2)/$G3)^5+coeffB6*(($G3-I$2)/$G3)^coeffB7+coeffB8*(($G3-I$2)/$G3)^coeffB9))),"")</f>
        <v/>
      </c>
      <c r="J3" s="9" t="str">
        <f t="shared" si="3"/>
        <v/>
      </c>
      <c r="K3" s="9" t="str">
        <f t="shared" si="3"/>
        <v/>
      </c>
      <c r="L3" s="9" t="str">
        <f t="shared" si="3"/>
        <v/>
      </c>
      <c r="M3" s="9" t="str">
        <f t="shared" si="3"/>
        <v/>
      </c>
      <c r="N3" s="9" t="str">
        <f t="shared" si="3"/>
        <v/>
      </c>
      <c r="O3" s="9" t="str">
        <f t="shared" si="3"/>
        <v/>
      </c>
      <c r="P3" s="9" t="str">
        <f t="shared" si="3"/>
        <v/>
      </c>
      <c r="Q3" s="9" t="str">
        <f t="shared" si="3"/>
        <v/>
      </c>
      <c r="R3" s="9" t="str">
        <f t="shared" si="3"/>
        <v/>
      </c>
      <c r="S3" s="9" t="str">
        <f t="shared" si="3"/>
        <v/>
      </c>
      <c r="T3" s="9"/>
      <c r="U3" s="14"/>
      <c r="V3" s="14"/>
      <c r="W3" s="14"/>
      <c r="X3" s="14"/>
    </row>
    <row r="4" spans="1:24" s="3" customFormat="1" ht="14.25" customHeight="1">
      <c r="A4" s="47">
        <v>2</v>
      </c>
      <c r="B4" s="50">
        <v>4.2007205410600932</v>
      </c>
      <c r="C4" s="55">
        <v>1115.8399865894512</v>
      </c>
      <c r="D4" s="50">
        <v>0.39325755700131498</v>
      </c>
      <c r="E4" s="12">
        <f t="shared" si="0"/>
        <v>1.8773168501281814</v>
      </c>
      <c r="F4" s="50">
        <v>0.7823319713440603</v>
      </c>
      <c r="G4" s="30">
        <f t="shared" si="1"/>
        <v>0.84014410821201868</v>
      </c>
      <c r="H4" s="37">
        <f t="shared" si="2"/>
        <v>3.3278725723159391E-4</v>
      </c>
      <c r="I4" s="9" t="str">
        <f t="shared" si="3"/>
        <v/>
      </c>
      <c r="J4" s="9" t="str">
        <f t="shared" si="3"/>
        <v/>
      </c>
      <c r="K4" s="9" t="str">
        <f t="shared" si="3"/>
        <v/>
      </c>
      <c r="L4" s="9" t="str">
        <f t="shared" si="3"/>
        <v/>
      </c>
      <c r="M4" s="9" t="str">
        <f t="shared" si="3"/>
        <v/>
      </c>
      <c r="N4" s="9" t="str">
        <f t="shared" si="3"/>
        <v/>
      </c>
      <c r="O4" s="9" t="str">
        <f t="shared" si="3"/>
        <v/>
      </c>
      <c r="P4" s="9" t="str">
        <f t="shared" si="3"/>
        <v/>
      </c>
      <c r="Q4" s="9" t="str">
        <f t="shared" si="3"/>
        <v/>
      </c>
      <c r="R4" s="9" t="str">
        <f t="shared" si="3"/>
        <v/>
      </c>
      <c r="S4" s="9" t="str">
        <f t="shared" si="3"/>
        <v/>
      </c>
      <c r="T4" s="9"/>
      <c r="U4" s="14"/>
      <c r="V4" s="14"/>
      <c r="W4" s="14"/>
      <c r="X4" s="14"/>
    </row>
    <row r="5" spans="1:24" s="3" customFormat="1" ht="14.25" customHeight="1">
      <c r="A5" s="47">
        <v>3</v>
      </c>
      <c r="B5" s="50">
        <v>6.66484149405421</v>
      </c>
      <c r="C5" s="55">
        <v>1103.0813296319004</v>
      </c>
      <c r="D5" s="50">
        <v>2.494095849351448</v>
      </c>
      <c r="E5" s="12">
        <f t="shared" si="0"/>
        <v>4.7550249804800213</v>
      </c>
      <c r="F5" s="50">
        <v>6.3506019758862422</v>
      </c>
      <c r="G5" s="30">
        <f t="shared" si="1"/>
        <v>1.3675027464923233</v>
      </c>
      <c r="H5" s="37">
        <f t="shared" si="2"/>
        <v>2.3721948610549441E-3</v>
      </c>
      <c r="I5" s="9" t="str">
        <f t="shared" si="3"/>
        <v/>
      </c>
      <c r="J5" s="9" t="str">
        <f t="shared" si="3"/>
        <v/>
      </c>
      <c r="K5" s="9" t="str">
        <f t="shared" si="3"/>
        <v/>
      </c>
      <c r="L5" s="9" t="str">
        <f t="shared" si="3"/>
        <v/>
      </c>
      <c r="M5" s="9" t="str">
        <f t="shared" si="3"/>
        <v/>
      </c>
      <c r="N5" s="9" t="str">
        <f t="shared" si="3"/>
        <v/>
      </c>
      <c r="O5" s="9" t="str">
        <f t="shared" si="3"/>
        <v/>
      </c>
      <c r="P5" s="9" t="str">
        <f t="shared" si="3"/>
        <v/>
      </c>
      <c r="Q5" s="9" t="str">
        <f t="shared" si="3"/>
        <v/>
      </c>
      <c r="R5" s="9" t="str">
        <f t="shared" si="3"/>
        <v/>
      </c>
      <c r="S5" s="9" t="str">
        <f t="shared" si="3"/>
        <v/>
      </c>
      <c r="T5" s="9"/>
      <c r="U5" s="14"/>
      <c r="V5" s="14"/>
      <c r="W5" s="14"/>
      <c r="X5" s="14"/>
    </row>
    <row r="6" spans="1:24" s="3" customFormat="1" ht="14.25" customHeight="1">
      <c r="A6" s="47">
        <v>4</v>
      </c>
      <c r="B6" s="50">
        <v>9.1785543631405062</v>
      </c>
      <c r="C6" s="55">
        <v>1090.4685567879474</v>
      </c>
      <c r="D6" s="50">
        <v>6.3150643116886034</v>
      </c>
      <c r="E6" s="12">
        <f t="shared" si="0"/>
        <v>7.609958968770111</v>
      </c>
      <c r="F6" s="50">
        <v>19.667341290849233</v>
      </c>
      <c r="G6" s="30">
        <f t="shared" si="1"/>
        <v>9.0416076461430066</v>
      </c>
      <c r="H6" s="37">
        <f t="shared" si="2"/>
        <v>1.4916704716929578E-2</v>
      </c>
      <c r="I6" s="9">
        <f t="shared" si="3"/>
        <v>4.9591095572406712</v>
      </c>
      <c r="J6" s="9">
        <f t="shared" si="3"/>
        <v>2.3965658310891245</v>
      </c>
      <c r="K6" s="9" t="str">
        <f t="shared" si="3"/>
        <v/>
      </c>
      <c r="L6" s="9" t="str">
        <f t="shared" si="3"/>
        <v/>
      </c>
      <c r="M6" s="9" t="str">
        <f t="shared" si="3"/>
        <v/>
      </c>
      <c r="N6" s="9" t="str">
        <f t="shared" si="3"/>
        <v/>
      </c>
      <c r="O6" s="9" t="str">
        <f t="shared" si="3"/>
        <v/>
      </c>
      <c r="P6" s="9" t="str">
        <f t="shared" si="3"/>
        <v/>
      </c>
      <c r="Q6" s="9" t="str">
        <f t="shared" si="3"/>
        <v/>
      </c>
      <c r="R6" s="9" t="str">
        <f t="shared" si="3"/>
        <v/>
      </c>
      <c r="S6" s="9" t="str">
        <f t="shared" si="3"/>
        <v/>
      </c>
      <c r="T6" s="9"/>
      <c r="U6" s="14"/>
      <c r="V6" s="14"/>
      <c r="W6" s="14"/>
      <c r="X6" s="14"/>
    </row>
    <row r="7" spans="1:24" s="3" customFormat="1" ht="14.25" customHeight="1">
      <c r="A7" s="47">
        <v>5</v>
      </c>
      <c r="B7" s="50">
        <v>11.674351093832627</v>
      </c>
      <c r="C7" s="55">
        <v>1078</v>
      </c>
      <c r="D7" s="50">
        <v>11.05</v>
      </c>
      <c r="E7" s="12">
        <f t="shared" si="0"/>
        <v>10.124457428372343</v>
      </c>
      <c r="F7" s="50">
        <v>40.646356986628227</v>
      </c>
      <c r="G7" s="30">
        <f t="shared" si="1"/>
        <v>13.700620854068973</v>
      </c>
      <c r="H7" s="37">
        <f t="shared" si="2"/>
        <v>3.5903218271636679E-2</v>
      </c>
      <c r="I7" s="9">
        <f t="shared" si="3"/>
        <v>7.1501785895535885</v>
      </c>
      <c r="J7" s="9">
        <f t="shared" si="3"/>
        <v>5.4782061673013009</v>
      </c>
      <c r="K7" s="9">
        <f t="shared" si="3"/>
        <v>3.2287130358964475</v>
      </c>
      <c r="L7" s="9" t="str">
        <f t="shared" si="3"/>
        <v/>
      </c>
      <c r="M7" s="9" t="str">
        <f t="shared" si="3"/>
        <v/>
      </c>
      <c r="N7" s="9" t="str">
        <f t="shared" si="3"/>
        <v/>
      </c>
      <c r="O7" s="9" t="str">
        <f t="shared" si="3"/>
        <v/>
      </c>
      <c r="P7" s="9" t="str">
        <f t="shared" si="3"/>
        <v/>
      </c>
      <c r="Q7" s="9" t="str">
        <f t="shared" si="3"/>
        <v/>
      </c>
      <c r="R7" s="9" t="str">
        <f t="shared" si="3"/>
        <v/>
      </c>
      <c r="S7" s="9" t="str">
        <f t="shared" si="3"/>
        <v/>
      </c>
      <c r="T7" s="9"/>
      <c r="U7" s="14"/>
      <c r="V7" s="14"/>
      <c r="W7" s="14"/>
      <c r="X7" s="14"/>
    </row>
    <row r="8" spans="1:24" s="3" customFormat="1" ht="14.25" customHeight="1">
      <c r="A8" s="47">
        <v>6</v>
      </c>
      <c r="B8" s="50">
        <v>14.113219235602134</v>
      </c>
      <c r="C8" s="55">
        <v>1065.6740102832503</v>
      </c>
      <c r="D8" s="50">
        <v>16.059935339860473</v>
      </c>
      <c r="E8" s="12">
        <f t="shared" si="0"/>
        <v>12.27607997436264</v>
      </c>
      <c r="F8" s="50">
        <v>67.92690252305114</v>
      </c>
      <c r="G8" s="30">
        <f t="shared" si="1"/>
        <v>16.845269751232614</v>
      </c>
      <c r="H8" s="37">
        <f t="shared" si="2"/>
        <v>6.2212247074983441E-2</v>
      </c>
      <c r="I8" s="9">
        <f t="shared" si="3"/>
        <v>8.8772590901067225</v>
      </c>
      <c r="J8" s="9">
        <f t="shared" si="3"/>
        <v>7.3254375310775739</v>
      </c>
      <c r="K8" s="9">
        <f t="shared" si="3"/>
        <v>5.4862577294631665</v>
      </c>
      <c r="L8" s="9">
        <f t="shared" si="3"/>
        <v>3.0588594164824294</v>
      </c>
      <c r="M8" s="9" t="str">
        <f t="shared" si="3"/>
        <v/>
      </c>
      <c r="N8" s="9" t="str">
        <f t="shared" si="3"/>
        <v/>
      </c>
      <c r="O8" s="9" t="str">
        <f t="shared" si="3"/>
        <v/>
      </c>
      <c r="P8" s="9" t="str">
        <f t="shared" si="3"/>
        <v/>
      </c>
      <c r="Q8" s="9" t="str">
        <f t="shared" si="3"/>
        <v/>
      </c>
      <c r="R8" s="9" t="str">
        <f t="shared" si="3"/>
        <v/>
      </c>
      <c r="S8" s="9" t="str">
        <f t="shared" si="3"/>
        <v/>
      </c>
      <c r="T8" s="9"/>
      <c r="U8" s="14"/>
      <c r="V8" s="14"/>
      <c r="W8" s="14"/>
      <c r="X8" s="14"/>
    </row>
    <row r="9" spans="1:24" ht="14.25" customHeight="1">
      <c r="A9" s="48">
        <v>7</v>
      </c>
      <c r="B9" s="51">
        <v>16.471613052056259</v>
      </c>
      <c r="C9" s="56">
        <v>1053.4889575075927</v>
      </c>
      <c r="D9" s="51">
        <v>20.984547145864152</v>
      </c>
      <c r="E9" s="12">
        <f>SQRT(D9/C9)*100</f>
        <v>14.113502574990584</v>
      </c>
      <c r="F9" s="51">
        <v>99.940680020701834</v>
      </c>
      <c r="G9" s="30">
        <f t="shared" si="1"/>
        <v>19.121432727851936</v>
      </c>
      <c r="H9" s="37">
        <f t="shared" si="2"/>
        <v>9.1248512216659E-2</v>
      </c>
      <c r="I9" s="9">
        <f t="shared" si="3"/>
        <v>10.327705145904273</v>
      </c>
      <c r="J9" s="9">
        <f t="shared" si="3"/>
        <v>8.7762455169905547</v>
      </c>
      <c r="K9" s="9">
        <f t="shared" si="3"/>
        <v>7.0716468017411351</v>
      </c>
      <c r="L9" s="9">
        <f t="shared" si="3"/>
        <v>4.9148679638148058</v>
      </c>
      <c r="M9" s="9">
        <f t="shared" si="3"/>
        <v>2.1786586813449249</v>
      </c>
      <c r="N9" s="9" t="str">
        <f t="shared" si="3"/>
        <v/>
      </c>
      <c r="O9" s="9" t="str">
        <f t="shared" si="3"/>
        <v/>
      </c>
      <c r="P9" s="9" t="str">
        <f t="shared" si="3"/>
        <v/>
      </c>
      <c r="Q9" s="9" t="str">
        <f t="shared" si="3"/>
        <v/>
      </c>
      <c r="R9" s="9" t="str">
        <f t="shared" si="3"/>
        <v/>
      </c>
      <c r="S9" s="9" t="str">
        <f t="shared" si="3"/>
        <v/>
      </c>
      <c r="T9" s="9"/>
    </row>
    <row r="10" spans="1:24">
      <c r="A10" s="48">
        <v>8</v>
      </c>
      <c r="B10" s="51">
        <v>18.735353492979787</v>
      </c>
      <c r="C10" s="56">
        <v>1041.443230182038</v>
      </c>
      <c r="D10" s="51">
        <v>25.649371270593686</v>
      </c>
      <c r="E10" s="12">
        <f>SQRT(D10/C10)*100</f>
        <v>15.693527088408633</v>
      </c>
      <c r="F10" s="51">
        <v>135.27965462517656</v>
      </c>
      <c r="G10" s="30">
        <f t="shared" si="1"/>
        <v>20.853145792670045</v>
      </c>
      <c r="H10" s="37">
        <f t="shared" si="2"/>
        <v>0.12130723688946418</v>
      </c>
      <c r="I10" s="9">
        <f t="shared" si="3"/>
        <v>11.567583210865013</v>
      </c>
      <c r="J10" s="9">
        <f t="shared" si="3"/>
        <v>9.9865076168662323</v>
      </c>
      <c r="K10" s="9">
        <f t="shared" si="3"/>
        <v>8.3291283913156793</v>
      </c>
      <c r="L10" s="9">
        <f t="shared" si="3"/>
        <v>6.3032748686368336</v>
      </c>
      <c r="M10" s="9">
        <f t="shared" si="3"/>
        <v>3.7640492956884657</v>
      </c>
      <c r="N10" s="9">
        <f t="shared" si="3"/>
        <v>0.66246014390037722</v>
      </c>
      <c r="O10" s="9" t="str">
        <f t="shared" si="3"/>
        <v/>
      </c>
      <c r="P10" s="9" t="str">
        <f t="shared" si="3"/>
        <v/>
      </c>
      <c r="Q10" s="9" t="str">
        <f t="shared" si="3"/>
        <v/>
      </c>
      <c r="R10" s="9" t="str">
        <f t="shared" si="3"/>
        <v/>
      </c>
      <c r="S10" s="9" t="str">
        <f t="shared" si="3"/>
        <v/>
      </c>
      <c r="T10" s="9"/>
    </row>
    <row r="11" spans="1:24">
      <c r="A11" s="48">
        <v>9</v>
      </c>
      <c r="B11" s="51">
        <v>20.896311548372974</v>
      </c>
      <c r="C11" s="56">
        <v>1029.5352352415905</v>
      </c>
      <c r="D11" s="51">
        <v>29.983629355617023</v>
      </c>
      <c r="E11" s="12">
        <f t="shared" ref="E11:E94" si="4">SQRT(D11/C11)*100</f>
        <v>17.065597288558312</v>
      </c>
      <c r="F11" s="51">
        <v>172.78265537253847</v>
      </c>
      <c r="G11" s="30">
        <f t="shared" si="1"/>
        <v>22.220943055050963</v>
      </c>
      <c r="H11" s="37">
        <f t="shared" si="2"/>
        <v>0.15137041803782025</v>
      </c>
      <c r="I11" s="9">
        <f t="shared" si="3"/>
        <v>12.641431807919272</v>
      </c>
      <c r="J11" s="9">
        <f t="shared" si="3"/>
        <v>11.022810674931685</v>
      </c>
      <c r="K11" s="9">
        <f t="shared" si="3"/>
        <v>9.3780293066931293</v>
      </c>
      <c r="L11" s="9">
        <f t="shared" si="3"/>
        <v>7.4214645948135542</v>
      </c>
      <c r="M11" s="9">
        <f t="shared" si="3"/>
        <v>4.9985920893041227</v>
      </c>
      <c r="N11" s="9">
        <f t="shared" si="3"/>
        <v>2.0486659344909532</v>
      </c>
      <c r="O11" s="9" t="str">
        <f t="shared" si="3"/>
        <v/>
      </c>
      <c r="P11" s="9" t="str">
        <f t="shared" si="3"/>
        <v/>
      </c>
      <c r="Q11" s="9" t="str">
        <f t="shared" si="3"/>
        <v/>
      </c>
      <c r="R11" s="9" t="str">
        <f t="shared" si="3"/>
        <v/>
      </c>
      <c r="S11" s="9" t="str">
        <f t="shared" si="3"/>
        <v/>
      </c>
      <c r="T11" s="9"/>
    </row>
    <row r="12" spans="1:24">
      <c r="A12" s="68">
        <v>10</v>
      </c>
      <c r="B12" s="69">
        <v>22.950423605072722</v>
      </c>
      <c r="C12" s="70">
        <v>500</v>
      </c>
      <c r="D12" s="69">
        <v>30.484067047842089</v>
      </c>
      <c r="E12" s="71">
        <f t="shared" si="4"/>
        <v>24.691726163977311</v>
      </c>
      <c r="F12" s="69">
        <v>189.81805867122748</v>
      </c>
      <c r="G12" s="67">
        <f t="shared" si="1"/>
        <v>28.249240923356524</v>
      </c>
      <c r="H12" s="37">
        <f t="shared" si="2"/>
        <v>0.38999800303875032</v>
      </c>
      <c r="I12" s="9">
        <f t="shared" si="3"/>
        <v>18.596652082531111</v>
      </c>
      <c r="J12" s="9">
        <f t="shared" si="3"/>
        <v>16.692561349454131</v>
      </c>
      <c r="K12" s="9">
        <f t="shared" si="3"/>
        <v>14.924005497771464</v>
      </c>
      <c r="L12" s="9">
        <f t="shared" si="3"/>
        <v>13.027604813412552</v>
      </c>
      <c r="M12" s="9">
        <f t="shared" si="3"/>
        <v>10.82994420705594</v>
      </c>
      <c r="N12" s="9">
        <f t="shared" si="3"/>
        <v>8.2268315797390894</v>
      </c>
      <c r="O12" s="9">
        <f t="shared" si="3"/>
        <v>5.1670355169553419</v>
      </c>
      <c r="P12" s="9">
        <f t="shared" si="3"/>
        <v>1.6339946376337389</v>
      </c>
      <c r="Q12" s="9" t="str">
        <f t="shared" si="3"/>
        <v/>
      </c>
      <c r="R12" s="9" t="str">
        <f t="shared" si="3"/>
        <v/>
      </c>
      <c r="S12" s="9" t="str">
        <f t="shared" si="3"/>
        <v/>
      </c>
      <c r="T12" s="9"/>
    </row>
    <row r="13" spans="1:24">
      <c r="A13" s="48">
        <v>11</v>
      </c>
      <c r="B13" s="51">
        <v>24.896423131258256</v>
      </c>
      <c r="C13" s="56">
        <v>494.28293612395652</v>
      </c>
      <c r="D13" s="51">
        <v>33.752329279835855</v>
      </c>
      <c r="E13" s="12">
        <f t="shared" si="4"/>
        <v>26.131483509167129</v>
      </c>
      <c r="F13" s="51">
        <v>225.01299579112455</v>
      </c>
      <c r="G13" s="30">
        <f t="shared" si="1"/>
        <v>29.174081697907297</v>
      </c>
      <c r="H13" s="37">
        <f t="shared" si="2"/>
        <v>0.44936806849775374</v>
      </c>
      <c r="I13" s="9">
        <f t="shared" si="3"/>
        <v>19.72101563461888</v>
      </c>
      <c r="J13" s="9">
        <f t="shared" si="3"/>
        <v>17.756917391131275</v>
      </c>
      <c r="K13" s="9">
        <f t="shared" si="3"/>
        <v>15.94911919177523</v>
      </c>
      <c r="L13" s="9">
        <f t="shared" si="3"/>
        <v>14.035293385044351</v>
      </c>
      <c r="M13" s="9">
        <f t="shared" si="3"/>
        <v>11.840830683717051</v>
      </c>
      <c r="N13" s="9">
        <f t="shared" si="3"/>
        <v>9.2572067852317019</v>
      </c>
      <c r="O13" s="9">
        <f t="shared" si="3"/>
        <v>6.2275708896864161</v>
      </c>
      <c r="P13" s="9">
        <f t="shared" si="3"/>
        <v>2.731582423607414</v>
      </c>
      <c r="Q13" s="9" t="str">
        <f t="shared" si="3"/>
        <v/>
      </c>
      <c r="R13" s="9" t="str">
        <f t="shared" si="3"/>
        <v/>
      </c>
      <c r="S13" s="9" t="str">
        <f t="shared" si="3"/>
        <v/>
      </c>
      <c r="T13" s="9"/>
    </row>
    <row r="14" spans="1:24">
      <c r="A14" s="48">
        <v>12</v>
      </c>
      <c r="B14" s="51">
        <v>26.734991187586083</v>
      </c>
      <c r="C14" s="56">
        <v>488.63124188663858</v>
      </c>
      <c r="D14" s="51">
        <v>36.736042861721742</v>
      </c>
      <c r="E14" s="12">
        <f t="shared" si="4"/>
        <v>27.41924997361243</v>
      </c>
      <c r="F14" s="51">
        <v>260.16862334772151</v>
      </c>
      <c r="G14" s="30">
        <f t="shared" si="1"/>
        <v>29.959098517811299</v>
      </c>
      <c r="H14" s="37">
        <f t="shared" si="2"/>
        <v>0.50648993757579253</v>
      </c>
      <c r="I14" s="9">
        <f t="shared" si="3"/>
        <v>20.726991566265283</v>
      </c>
      <c r="J14" s="9">
        <f t="shared" si="3"/>
        <v>18.708494339013068</v>
      </c>
      <c r="K14" s="9">
        <f t="shared" si="3"/>
        <v>16.863721361599705</v>
      </c>
      <c r="L14" s="9">
        <f t="shared" si="3"/>
        <v>14.93054540165036</v>
      </c>
      <c r="M14" s="9">
        <f t="shared" si="3"/>
        <v>12.733501422301044</v>
      </c>
      <c r="N14" s="9">
        <f t="shared" si="3"/>
        <v>10.160692531373263</v>
      </c>
      <c r="O14" s="9">
        <f t="shared" si="3"/>
        <v>7.1507975043036227</v>
      </c>
      <c r="P14" s="9">
        <f t="shared" si="3"/>
        <v>3.679357242402522</v>
      </c>
      <c r="Q14" s="9" t="str">
        <f t="shared" si="3"/>
        <v/>
      </c>
      <c r="R14" s="9" t="str">
        <f t="shared" si="3"/>
        <v/>
      </c>
      <c r="S14" s="9" t="str">
        <f t="shared" si="3"/>
        <v/>
      </c>
      <c r="T14" s="9"/>
    </row>
    <row r="15" spans="1:24">
      <c r="A15" s="48">
        <v>13</v>
      </c>
      <c r="B15" s="51">
        <v>28.468167638575657</v>
      </c>
      <c r="C15" s="56">
        <v>483.04416984324587</v>
      </c>
      <c r="D15" s="51">
        <v>39.459021338935294</v>
      </c>
      <c r="E15" s="12">
        <f t="shared" si="4"/>
        <v>28.581152190094887</v>
      </c>
      <c r="F15" s="51">
        <v>294.90906595128604</v>
      </c>
      <c r="G15" s="30">
        <f t="shared" si="1"/>
        <v>30.636372360652</v>
      </c>
      <c r="H15" s="37">
        <f t="shared" si="2"/>
        <v>0.56133073819470214</v>
      </c>
      <c r="I15" s="9">
        <f t="shared" si="3"/>
        <v>21.634930586742811</v>
      </c>
      <c r="J15" s="9">
        <f t="shared" si="3"/>
        <v>19.566883631820559</v>
      </c>
      <c r="K15" s="9">
        <f t="shared" si="3"/>
        <v>17.687561537121091</v>
      </c>
      <c r="L15" s="9">
        <f t="shared" si="3"/>
        <v>15.734458644880798</v>
      </c>
      <c r="M15" s="9">
        <f t="shared" si="3"/>
        <v>13.531459539051223</v>
      </c>
      <c r="N15" s="9">
        <f t="shared" si="3"/>
        <v>10.963952160276676</v>
      </c>
      <c r="O15" s="9">
        <f t="shared" si="3"/>
        <v>7.9669592998140928</v>
      </c>
      <c r="P15" s="9">
        <f t="shared" si="3"/>
        <v>4.5123761961863416</v>
      </c>
      <c r="Q15" s="9">
        <f t="shared" si="3"/>
        <v>0.57525345857520949</v>
      </c>
      <c r="R15" s="9" t="str">
        <f t="shared" si="3"/>
        <v/>
      </c>
      <c r="S15" s="9" t="str">
        <f t="shared" si="3"/>
        <v/>
      </c>
      <c r="T15" s="9"/>
    </row>
    <row r="16" spans="1:24">
      <c r="A16" s="48">
        <v>14</v>
      </c>
      <c r="B16" s="51">
        <v>30.098932651522215</v>
      </c>
      <c r="C16" s="56">
        <v>477.5209810953574</v>
      </c>
      <c r="D16" s="51">
        <v>41.945674889432368</v>
      </c>
      <c r="E16" s="12">
        <f t="shared" si="4"/>
        <v>29.637895615931836</v>
      </c>
      <c r="F16" s="51">
        <v>328.95303172045544</v>
      </c>
      <c r="G16" s="30">
        <f t="shared" si="1"/>
        <v>31.228855091415291</v>
      </c>
      <c r="H16" s="37">
        <f t="shared" si="2"/>
        <v>0.61395985730308045</v>
      </c>
      <c r="I16" s="9">
        <f t="shared" si="3"/>
        <v>22.460950007727423</v>
      </c>
      <c r="J16" s="9">
        <f t="shared" si="3"/>
        <v>20.347521001735299</v>
      </c>
      <c r="K16" s="9">
        <f t="shared" si="3"/>
        <v>18.435987179516779</v>
      </c>
      <c r="L16" s="9">
        <f t="shared" si="3"/>
        <v>16.46306666475537</v>
      </c>
      <c r="M16" s="9">
        <f t="shared" si="3"/>
        <v>14.252125474360081</v>
      </c>
      <c r="N16" s="9">
        <f t="shared" si="3"/>
        <v>11.686306615507972</v>
      </c>
      <c r="O16" s="9">
        <f t="shared" si="3"/>
        <v>8.6975736726465644</v>
      </c>
      <c r="P16" s="9">
        <f t="shared" si="3"/>
        <v>5.254665189591603</v>
      </c>
      <c r="Q16" s="9">
        <f t="shared" si="3"/>
        <v>1.3457469363736156</v>
      </c>
      <c r="R16" s="9" t="str">
        <f t="shared" si="3"/>
        <v/>
      </c>
      <c r="S16" s="9" t="str">
        <f t="shared" si="3"/>
        <v/>
      </c>
      <c r="T16" s="9"/>
    </row>
    <row r="17" spans="1:26">
      <c r="A17" s="48">
        <v>15</v>
      </c>
      <c r="B17" s="51">
        <v>31.630903714821294</v>
      </c>
      <c r="C17" s="56">
        <v>472.06094519321118</v>
      </c>
      <c r="D17" s="51">
        <v>44.21933331073533</v>
      </c>
      <c r="E17" s="12">
        <f t="shared" si="4"/>
        <v>30.606034215789212</v>
      </c>
      <c r="F17" s="51">
        <v>362.09373583167854</v>
      </c>
      <c r="G17" s="30">
        <f t="shared" si="1"/>
        <v>31.753403012732566</v>
      </c>
      <c r="H17" s="37">
        <f t="shared" si="2"/>
        <v>0.66450028050515486</v>
      </c>
      <c r="I17" s="9">
        <f t="shared" si="3"/>
        <v>23.217932842272663</v>
      </c>
      <c r="J17" s="9">
        <f t="shared" si="3"/>
        <v>21.062703080899539</v>
      </c>
      <c r="K17" s="9">
        <f t="shared" ref="I17:S40" si="5">IF(K$2+0.5&lt;$G17,SQRT(($H17/((PI()/40000)*$G17)*(coeffB1*(($G17-K$2)/$G17)+coeffB2*(($G17-K$2)/$G17)^2+coeffB3*(($G17-K$2)/$G17)^3+coeffB4*(($G17-K$2)/$G17)^4+coeffB5*(($G17-K$2)/$G17)^5+coeffB6*(($G17-K$2)/$G17)^coeffB7+coeffB8*(($G17-K$2)/$G17)^coeffB9))),"")</f>
        <v>19.121112938786567</v>
      </c>
      <c r="L17" s="9">
        <f t="shared" si="5"/>
        <v>17.128828519343536</v>
      </c>
      <c r="M17" s="9">
        <f t="shared" si="5"/>
        <v>14.908785944487802</v>
      </c>
      <c r="N17" s="9">
        <f t="shared" si="5"/>
        <v>12.342231495331296</v>
      </c>
      <c r="O17" s="9">
        <f t="shared" si="5"/>
        <v>9.3585197474362438</v>
      </c>
      <c r="P17" s="9">
        <f t="shared" si="5"/>
        <v>5.9236458886887426</v>
      </c>
      <c r="Q17" s="9">
        <f t="shared" si="5"/>
        <v>2.0267849992244451</v>
      </c>
      <c r="R17" s="9" t="str">
        <f t="shared" si="5"/>
        <v/>
      </c>
      <c r="S17" s="9" t="str">
        <f t="shared" si="5"/>
        <v/>
      </c>
      <c r="T17" s="9"/>
    </row>
    <row r="18" spans="1:26">
      <c r="A18" s="48">
        <v>16</v>
      </c>
      <c r="B18" s="51">
        <v>33.068113414735379</v>
      </c>
      <c r="C18" s="56">
        <v>466.66334003910106</v>
      </c>
      <c r="D18" s="51">
        <v>46.301507992719593</v>
      </c>
      <c r="E18" s="12">
        <f t="shared" si="4"/>
        <v>31.498924490074682</v>
      </c>
      <c r="F18" s="51">
        <v>394.18296328472377</v>
      </c>
      <c r="G18" s="30">
        <f t="shared" si="1"/>
        <v>32.222675701055643</v>
      </c>
      <c r="H18" s="37">
        <f t="shared" si="2"/>
        <v>0.7130999204104429</v>
      </c>
      <c r="I18" s="9">
        <f t="shared" si="5"/>
        <v>23.916273912965377</v>
      </c>
      <c r="J18" s="9">
        <f t="shared" si="5"/>
        <v>21.722328604196797</v>
      </c>
      <c r="K18" s="9">
        <f t="shared" si="5"/>
        <v>19.75262892166003</v>
      </c>
      <c r="L18" s="9">
        <f t="shared" si="5"/>
        <v>17.741596554742237</v>
      </c>
      <c r="M18" s="9">
        <f t="shared" si="5"/>
        <v>15.51179980835601</v>
      </c>
      <c r="N18" s="9">
        <f t="shared" si="5"/>
        <v>12.942853510591306</v>
      </c>
      <c r="O18" s="9">
        <f t="shared" si="5"/>
        <v>9.9618513539195916</v>
      </c>
      <c r="P18" s="9">
        <f t="shared" si="5"/>
        <v>6.5323825698704745</v>
      </c>
      <c r="Q18" s="9">
        <f t="shared" si="5"/>
        <v>2.6427653581497532</v>
      </c>
      <c r="R18" s="9" t="str">
        <f t="shared" si="5"/>
        <v/>
      </c>
      <c r="S18" s="9" t="str">
        <f t="shared" si="5"/>
        <v/>
      </c>
      <c r="T18" s="9"/>
    </row>
    <row r="19" spans="1:26">
      <c r="A19" s="48">
        <v>17</v>
      </c>
      <c r="B19" s="51">
        <v>34.414845046252857</v>
      </c>
      <c r="C19" s="56">
        <v>461.32745179187839</v>
      </c>
      <c r="D19" s="51">
        <v>48.211645028346936</v>
      </c>
      <c r="E19" s="12">
        <f t="shared" si="4"/>
        <v>32.327440859368636</v>
      </c>
      <c r="F19" s="51">
        <v>425.1184730645453</v>
      </c>
      <c r="G19" s="30">
        <f t="shared" si="1"/>
        <v>32.646366382533962</v>
      </c>
      <c r="H19" s="37">
        <f t="shared" si="2"/>
        <v>0.75991491371214992</v>
      </c>
      <c r="I19" s="9">
        <f t="shared" si="5"/>
        <v>24.56443755125737</v>
      </c>
      <c r="J19" s="9">
        <f t="shared" si="5"/>
        <v>22.334444586099355</v>
      </c>
      <c r="K19" s="9">
        <f t="shared" si="5"/>
        <v>20.338376236409768</v>
      </c>
      <c r="L19" s="9">
        <f t="shared" si="5"/>
        <v>18.309275159453897</v>
      </c>
      <c r="M19" s="9">
        <f t="shared" si="5"/>
        <v>16.069386810105922</v>
      </c>
      <c r="N19" s="9">
        <f t="shared" si="5"/>
        <v>13.496901486945086</v>
      </c>
      <c r="O19" s="9">
        <f t="shared" si="5"/>
        <v>10.516926907755868</v>
      </c>
      <c r="P19" s="9">
        <f t="shared" si="5"/>
        <v>7.0909211478249157</v>
      </c>
      <c r="Q19" s="9">
        <f t="shared" si="5"/>
        <v>3.2058768239454212</v>
      </c>
      <c r="R19" s="9" t="str">
        <f t="shared" si="5"/>
        <v/>
      </c>
      <c r="S19" s="9" t="str">
        <f t="shared" si="5"/>
        <v/>
      </c>
      <c r="T19" s="9"/>
    </row>
    <row r="20" spans="1:26">
      <c r="A20" s="48">
        <v>18</v>
      </c>
      <c r="B20" s="51">
        <v>35.675510450869666</v>
      </c>
      <c r="C20" s="56">
        <v>456.05257477254531</v>
      </c>
      <c r="D20" s="51">
        <v>49.967128391214949</v>
      </c>
      <c r="E20" s="12">
        <f t="shared" si="4"/>
        <v>33.100514143597138</v>
      </c>
      <c r="F20" s="51">
        <v>454.83404884014976</v>
      </c>
      <c r="G20" s="30">
        <f t="shared" si="1"/>
        <v>33.03202324947614</v>
      </c>
      <c r="H20" s="37">
        <f t="shared" si="2"/>
        <v>0.80510009749297828</v>
      </c>
      <c r="I20" s="9">
        <f t="shared" si="5"/>
        <v>25.169376680305003</v>
      </c>
      <c r="J20" s="9">
        <f t="shared" si="5"/>
        <v>22.905653025597246</v>
      </c>
      <c r="K20" s="9">
        <f t="shared" si="5"/>
        <v>20.884765843766026</v>
      </c>
      <c r="L20" s="9">
        <f t="shared" si="5"/>
        <v>18.838284606450365</v>
      </c>
      <c r="M20" s="9">
        <f t="shared" si="5"/>
        <v>16.588165457522976</v>
      </c>
      <c r="N20" s="9">
        <f t="shared" si="5"/>
        <v>14.011338824850197</v>
      </c>
      <c r="O20" s="9">
        <f t="shared" si="5"/>
        <v>11.031147472808538</v>
      </c>
      <c r="P20" s="9">
        <f t="shared" si="5"/>
        <v>7.6071436725208175</v>
      </c>
      <c r="Q20" s="9">
        <f t="shared" si="5"/>
        <v>3.7248915642005098</v>
      </c>
      <c r="R20" s="9" t="str">
        <f t="shared" si="5"/>
        <v/>
      </c>
      <c r="S20" s="9" t="str">
        <f t="shared" si="5"/>
        <v/>
      </c>
      <c r="T20" s="9"/>
    </row>
    <row r="21" spans="1:26">
      <c r="A21" s="48">
        <v>19</v>
      </c>
      <c r="B21" s="51">
        <v>36.854559168727612</v>
      </c>
      <c r="C21" s="56">
        <v>450.83801137092786</v>
      </c>
      <c r="D21" s="51">
        <v>51.583403278752165</v>
      </c>
      <c r="E21" s="12">
        <f t="shared" si="4"/>
        <v>33.82553958586734</v>
      </c>
      <c r="F21" s="51">
        <v>483.29163035691295</v>
      </c>
      <c r="G21" s="30">
        <f t="shared" si="1"/>
        <v>33.385612096182776</v>
      </c>
      <c r="H21" s="37">
        <f t="shared" si="2"/>
        <v>0.84880379536434047</v>
      </c>
      <c r="I21" s="9">
        <f t="shared" si="5"/>
        <v>25.736850091145314</v>
      </c>
      <c r="J21" s="9">
        <f t="shared" si="5"/>
        <v>23.441416931805332</v>
      </c>
      <c r="K21" s="9">
        <f t="shared" si="5"/>
        <v>21.397088728444039</v>
      </c>
      <c r="L21" s="9">
        <f t="shared" si="5"/>
        <v>19.333896206524194</v>
      </c>
      <c r="M21" s="9">
        <f t="shared" si="5"/>
        <v>17.073531850328184</v>
      </c>
      <c r="N21" s="9">
        <f t="shared" si="5"/>
        <v>14.491799493774028</v>
      </c>
      <c r="O21" s="9">
        <f t="shared" si="5"/>
        <v>11.510457415989077</v>
      </c>
      <c r="P21" s="9">
        <f t="shared" si="5"/>
        <v>8.0873386335462349</v>
      </c>
      <c r="Q21" s="9">
        <f t="shared" si="5"/>
        <v>4.2065960405994156</v>
      </c>
      <c r="R21" s="9" t="str">
        <f t="shared" si="5"/>
        <v/>
      </c>
      <c r="S21" s="9" t="str">
        <f t="shared" si="5"/>
        <v/>
      </c>
      <c r="T21" s="9"/>
    </row>
    <row r="22" spans="1:26">
      <c r="A22" s="73">
        <v>20</v>
      </c>
      <c r="B22" s="139">
        <v>37.956411101780581</v>
      </c>
      <c r="C22" s="140">
        <v>445.68307195341583</v>
      </c>
      <c r="D22" s="139">
        <v>53.074150009880739</v>
      </c>
      <c r="E22" s="141">
        <f t="shared" si="4"/>
        <v>34.508688505300697</v>
      </c>
      <c r="F22" s="139">
        <v>510.47507801376474</v>
      </c>
      <c r="G22" s="130">
        <f t="shared" si="1"/>
        <v>33.711910613043095</v>
      </c>
      <c r="H22" s="46">
        <f t="shared" si="2"/>
        <v>0.89116518490272556</v>
      </c>
      <c r="I22" s="9">
        <f t="shared" si="5"/>
        <v>26.271664680851266</v>
      </c>
      <c r="J22" s="9">
        <f t="shared" si="5"/>
        <v>23.946292969580444</v>
      </c>
      <c r="K22" s="9">
        <f t="shared" si="5"/>
        <v>21.879749002721415</v>
      </c>
      <c r="L22" s="9">
        <f t="shared" si="5"/>
        <v>19.800479536789645</v>
      </c>
      <c r="M22" s="9">
        <f t="shared" si="5"/>
        <v>17.529933442094162</v>
      </c>
      <c r="N22" s="9">
        <f t="shared" si="5"/>
        <v>14.94289743142734</v>
      </c>
      <c r="O22" s="9">
        <f t="shared" si="5"/>
        <v>11.959694651437372</v>
      </c>
      <c r="P22" s="9">
        <f t="shared" si="5"/>
        <v>8.5365948172300357</v>
      </c>
      <c r="Q22" s="9">
        <f t="shared" si="5"/>
        <v>4.6563986444551286</v>
      </c>
      <c r="R22" s="9" t="str">
        <f t="shared" si="5"/>
        <v/>
      </c>
      <c r="S22" s="9" t="str">
        <f t="shared" si="5"/>
        <v/>
      </c>
      <c r="T22" s="145"/>
      <c r="U22" s="14"/>
      <c r="V22" s="14"/>
      <c r="W22" s="14"/>
      <c r="X22" s="14"/>
      <c r="Y22" s="14"/>
      <c r="Z22" s="14"/>
    </row>
    <row r="23" spans="1:26" s="3" customFormat="1">
      <c r="A23" s="73">
        <v>21</v>
      </c>
      <c r="B23" s="139">
        <v>38.985407001081995</v>
      </c>
      <c r="C23" s="140">
        <v>440.5870747717579</v>
      </c>
      <c r="D23" s="139">
        <v>54.451471792377006</v>
      </c>
      <c r="E23" s="141">
        <f t="shared" si="4"/>
        <v>35.155148379521414</v>
      </c>
      <c r="F23" s="139">
        <v>536.38522112130033</v>
      </c>
      <c r="G23" s="130">
        <f t="shared" ref="G23:G42" si="6">IF((Peterson_a+Peterson_b*LN(E23*10))/10&lt;0,B23*0.2,(Peterson_a+Peterson_b*LN(E23*10))/10)</f>
        <v>34.014790327775835</v>
      </c>
      <c r="H23" s="46">
        <f t="shared" si="2"/>
        <v>0.93231319921112854</v>
      </c>
      <c r="I23" s="9">
        <f t="shared" si="5"/>
        <v>26.77786203368364</v>
      </c>
      <c r="J23" s="9">
        <f t="shared" si="5"/>
        <v>24.424110091953768</v>
      </c>
      <c r="K23" s="9">
        <f t="shared" si="5"/>
        <v>22.336441374209429</v>
      </c>
      <c r="L23" s="9">
        <f t="shared" si="5"/>
        <v>20.241687971130396</v>
      </c>
      <c r="M23" s="9">
        <f t="shared" si="5"/>
        <v>17.961071094770343</v>
      </c>
      <c r="N23" s="9">
        <f t="shared" si="5"/>
        <v>15.36845141596528</v>
      </c>
      <c r="O23" s="9">
        <f t="shared" si="5"/>
        <v>12.382842019273523</v>
      </c>
      <c r="P23" s="9">
        <f t="shared" si="5"/>
        <v>8.9590809330485257</v>
      </c>
      <c r="Q23" s="9">
        <f t="shared" si="5"/>
        <v>5.0786885599898302</v>
      </c>
      <c r="R23" s="9">
        <f t="shared" si="5"/>
        <v>0.71558410703720321</v>
      </c>
      <c r="S23" s="9" t="str">
        <f t="shared" si="5"/>
        <v/>
      </c>
      <c r="T23" s="145"/>
      <c r="U23" s="14"/>
      <c r="V23" s="14"/>
      <c r="W23" s="14"/>
      <c r="X23" s="14"/>
      <c r="Y23" s="14"/>
      <c r="Z23" s="14"/>
    </row>
    <row r="24" spans="1:26" s="3" customFormat="1">
      <c r="A24" s="73">
        <v>22</v>
      </c>
      <c r="B24" s="139">
        <v>39.945772566530472</v>
      </c>
      <c r="C24" s="140">
        <v>435.54934587289932</v>
      </c>
      <c r="D24" s="139">
        <v>55.726077719336928</v>
      </c>
      <c r="E24" s="141">
        <f t="shared" si="4"/>
        <v>35.769309396318356</v>
      </c>
      <c r="F24" s="139">
        <v>561.03591804003452</v>
      </c>
      <c r="G24" s="130">
        <f t="shared" si="6"/>
        <v>34.297421861940279</v>
      </c>
      <c r="H24" s="46">
        <f t="shared" si="2"/>
        <v>0.97236632539887125</v>
      </c>
      <c r="I24" s="9">
        <f t="shared" si="5"/>
        <v>27.258863402287282</v>
      </c>
      <c r="J24" s="9">
        <f t="shared" si="5"/>
        <v>24.878108019321903</v>
      </c>
      <c r="K24" s="9">
        <f t="shared" si="5"/>
        <v>22.770287836577918</v>
      </c>
      <c r="L24" s="9">
        <f t="shared" si="5"/>
        <v>20.660599971315261</v>
      </c>
      <c r="M24" s="9">
        <f t="shared" si="5"/>
        <v>18.370050877911936</v>
      </c>
      <c r="N24" s="9">
        <f t="shared" si="5"/>
        <v>15.771651818553766</v>
      </c>
      <c r="O24" s="9">
        <f t="shared" si="5"/>
        <v>12.783211650765907</v>
      </c>
      <c r="P24" s="9">
        <f t="shared" si="5"/>
        <v>9.358248777408118</v>
      </c>
      <c r="Q24" s="9">
        <f t="shared" si="5"/>
        <v>5.4770763434701637</v>
      </c>
      <c r="R24" s="9">
        <f t="shared" si="5"/>
        <v>1.1247664121823262</v>
      </c>
      <c r="S24" s="9" t="str">
        <f t="shared" si="5"/>
        <v/>
      </c>
      <c r="T24" s="145"/>
      <c r="U24" s="14"/>
      <c r="V24" s="14"/>
      <c r="W24" s="14"/>
      <c r="X24" s="14"/>
      <c r="Y24" s="14"/>
      <c r="Z24" s="14"/>
    </row>
    <row r="25" spans="1:26" s="3" customFormat="1">
      <c r="A25" s="73">
        <v>23</v>
      </c>
      <c r="B25" s="139">
        <v>40.841592997212665</v>
      </c>
      <c r="C25" s="140">
        <v>430.56921900985066</v>
      </c>
      <c r="D25" s="139">
        <v>56.907452221857277</v>
      </c>
      <c r="E25" s="141">
        <f t="shared" si="4"/>
        <v>36.354910647036299</v>
      </c>
      <c r="F25" s="139">
        <v>584.4509167974046</v>
      </c>
      <c r="G25" s="130">
        <f t="shared" si="6"/>
        <v>34.562426788480686</v>
      </c>
      <c r="H25" s="46">
        <f t="shared" si="2"/>
        <v>1.0114329114080798</v>
      </c>
      <c r="I25" s="9">
        <f t="shared" si="5"/>
        <v>27.717583336210748</v>
      </c>
      <c r="J25" s="9">
        <f t="shared" si="5"/>
        <v>25.311045576266562</v>
      </c>
      <c r="K25" s="9">
        <f t="shared" si="5"/>
        <v>23.183944072921527</v>
      </c>
      <c r="L25" s="9">
        <f t="shared" si="5"/>
        <v>21.059828079581543</v>
      </c>
      <c r="M25" s="9">
        <f t="shared" si="5"/>
        <v>18.759499862249161</v>
      </c>
      <c r="N25" s="9">
        <f t="shared" si="5"/>
        <v>16.155186398424025</v>
      </c>
      <c r="O25" s="9">
        <f t="shared" si="5"/>
        <v>13.163582712879276</v>
      </c>
      <c r="P25" s="9">
        <f t="shared" si="5"/>
        <v>9.736983777246504</v>
      </c>
      <c r="Q25" s="9">
        <f t="shared" si="5"/>
        <v>5.8545650392839352</v>
      </c>
      <c r="R25" s="9">
        <f t="shared" si="5"/>
        <v>1.5056327591269685</v>
      </c>
      <c r="S25" s="9" t="str">
        <f t="shared" si="5"/>
        <v/>
      </c>
      <c r="T25" s="9"/>
      <c r="U25" s="14"/>
      <c r="V25" s="14"/>
      <c r="W25" s="14"/>
      <c r="X25" s="14"/>
      <c r="Y25" s="14"/>
      <c r="Z25" s="14"/>
    </row>
    <row r="26" spans="1:26" s="3" customFormat="1">
      <c r="A26" s="73">
        <v>24</v>
      </c>
      <c r="B26" s="139">
        <v>41.67679559115571</v>
      </c>
      <c r="C26" s="140">
        <v>425.6460355535757</v>
      </c>
      <c r="D26" s="139">
        <v>58.004007544966399</v>
      </c>
      <c r="E26" s="141">
        <f t="shared" si="4"/>
        <v>36.915155639395159</v>
      </c>
      <c r="F26" s="139">
        <v>606.66135134455362</v>
      </c>
      <c r="G26" s="130">
        <f t="shared" si="6"/>
        <v>34.811991629282076</v>
      </c>
      <c r="H26" s="46">
        <f t="shared" si="2"/>
        <v>1.0496117445321407</v>
      </c>
      <c r="I26" s="9">
        <f t="shared" si="5"/>
        <v>28.156519478893973</v>
      </c>
      <c r="J26" s="9">
        <f t="shared" si="5"/>
        <v>25.725286185331349</v>
      </c>
      <c r="K26" s="9">
        <f t="shared" si="5"/>
        <v>23.579683092053568</v>
      </c>
      <c r="L26" s="9">
        <f t="shared" si="5"/>
        <v>21.441603962542523</v>
      </c>
      <c r="M26" s="9">
        <f t="shared" si="5"/>
        <v>19.131655630214549</v>
      </c>
      <c r="N26" s="9">
        <f t="shared" si="5"/>
        <v>16.521336624355691</v>
      </c>
      <c r="O26" s="9">
        <f t="shared" si="5"/>
        <v>13.526305988820676</v>
      </c>
      <c r="P26" s="9">
        <f t="shared" si="5"/>
        <v>10.097718458557532</v>
      </c>
      <c r="Q26" s="9">
        <f t="shared" si="5"/>
        <v>6.2136761186913034</v>
      </c>
      <c r="R26" s="9">
        <f t="shared" si="5"/>
        <v>1.8653615092643454</v>
      </c>
      <c r="S26" s="9" t="str">
        <f t="shared" si="5"/>
        <v/>
      </c>
      <c r="T26" s="9"/>
      <c r="U26" s="14"/>
      <c r="V26" s="14"/>
      <c r="W26" s="14"/>
      <c r="X26" s="14"/>
      <c r="Y26" s="14"/>
      <c r="Z26" s="14"/>
    </row>
    <row r="27" spans="1:26" s="3" customFormat="1">
      <c r="A27" s="73">
        <v>25</v>
      </c>
      <c r="B27" s="139">
        <v>42.455138553268185</v>
      </c>
      <c r="C27" s="140">
        <v>420.77914440588677</v>
      </c>
      <c r="D27" s="139">
        <v>59.02321863501993</v>
      </c>
      <c r="E27" s="141">
        <f t="shared" si="4"/>
        <v>37.45280429179946</v>
      </c>
      <c r="F27" s="139">
        <v>627.703744432593</v>
      </c>
      <c r="G27" s="130">
        <f t="shared" si="6"/>
        <v>35.04795456903021</v>
      </c>
      <c r="H27" s="46">
        <f t="shared" si="2"/>
        <v>1.0869927583745815</v>
      </c>
      <c r="I27" s="9">
        <f t="shared" si="5"/>
        <v>28.577824096139842</v>
      </c>
      <c r="J27" s="9">
        <f t="shared" si="5"/>
        <v>26.122865890482874</v>
      </c>
      <c r="K27" s="9">
        <f t="shared" si="5"/>
        <v>23.959461562790299</v>
      </c>
      <c r="L27" s="9">
        <f t="shared" si="5"/>
        <v>21.807845455160855</v>
      </c>
      <c r="M27" s="9">
        <f t="shared" si="5"/>
        <v>19.488436288655084</v>
      </c>
      <c r="N27" s="9">
        <f t="shared" si="5"/>
        <v>16.872052400212826</v>
      </c>
      <c r="O27" s="9">
        <f t="shared" si="5"/>
        <v>13.873384407508526</v>
      </c>
      <c r="P27" s="9">
        <f t="shared" si="5"/>
        <v>10.442519256148177</v>
      </c>
      <c r="Q27" s="9">
        <f t="shared" si="5"/>
        <v>6.5565443522674576</v>
      </c>
      <c r="R27" s="9">
        <f t="shared" si="5"/>
        <v>2.2074653590876938</v>
      </c>
      <c r="S27" s="9" t="str">
        <f t="shared" si="5"/>
        <v/>
      </c>
      <c r="T27" s="9"/>
      <c r="U27" s="14"/>
      <c r="V27" s="14"/>
      <c r="W27" s="14"/>
      <c r="X27" s="14"/>
      <c r="Y27" s="14"/>
      <c r="Z27" s="14"/>
    </row>
    <row r="28" spans="1:26" s="3" customFormat="1">
      <c r="A28" s="73">
        <v>26</v>
      </c>
      <c r="B28" s="139">
        <v>43.180204588218828</v>
      </c>
      <c r="C28" s="140">
        <v>415.96790191333599</v>
      </c>
      <c r="D28" s="139">
        <v>59.971741246846868</v>
      </c>
      <c r="E28" s="141">
        <f t="shared" si="4"/>
        <v>37.970246751199035</v>
      </c>
      <c r="F28" s="139">
        <v>647.61841567714941</v>
      </c>
      <c r="G28" s="130">
        <f t="shared" si="6"/>
        <v>35.27187221388543</v>
      </c>
      <c r="H28" s="46">
        <f t="shared" si="2"/>
        <v>1.1236577826812166</v>
      </c>
      <c r="I28" s="9">
        <f t="shared" si="5"/>
        <v>28.983361484270532</v>
      </c>
      <c r="J28" s="9">
        <f t="shared" si="5"/>
        <v>26.505547901803258</v>
      </c>
      <c r="K28" s="9">
        <f t="shared" si="5"/>
        <v>24.324972866502513</v>
      </c>
      <c r="L28" s="9">
        <f t="shared" si="5"/>
        <v>22.160209911535436</v>
      </c>
      <c r="M28" s="9">
        <f t="shared" si="5"/>
        <v>19.831495811346333</v>
      </c>
      <c r="N28" s="9">
        <f t="shared" si="5"/>
        <v>17.209010715100543</v>
      </c>
      <c r="O28" s="9">
        <f t="shared" si="5"/>
        <v>14.206535833754684</v>
      </c>
      <c r="P28" s="9">
        <f t="shared" si="5"/>
        <v>10.773153810839808</v>
      </c>
      <c r="Q28" s="9">
        <f t="shared" si="5"/>
        <v>6.884990558005736</v>
      </c>
      <c r="R28" s="9">
        <f t="shared" si="5"/>
        <v>2.5343321634889091</v>
      </c>
      <c r="S28" s="9" t="str">
        <f t="shared" si="5"/>
        <v/>
      </c>
      <c r="T28" s="9"/>
      <c r="U28" s="14"/>
      <c r="V28" s="14"/>
      <c r="W28" s="14"/>
      <c r="X28" s="14"/>
      <c r="Y28" s="14"/>
      <c r="Z28" s="14"/>
    </row>
    <row r="29" spans="1:26" s="3" customFormat="1">
      <c r="A29" s="73">
        <v>27</v>
      </c>
      <c r="B29" s="139">
        <v>43.8553981708015</v>
      </c>
      <c r="C29" s="140">
        <v>411.21167178209134</v>
      </c>
      <c r="D29" s="139">
        <v>60.855514724638191</v>
      </c>
      <c r="E29" s="141">
        <f t="shared" si="4"/>
        <v>38.469563051195408</v>
      </c>
      <c r="F29" s="139">
        <v>666.44821469883004</v>
      </c>
      <c r="G29" s="130">
        <f t="shared" si="6"/>
        <v>35.485071556414006</v>
      </c>
      <c r="H29" s="46">
        <f t="shared" si="2"/>
        <v>1.1596812861787453</v>
      </c>
      <c r="I29" s="9">
        <f t="shared" si="5"/>
        <v>29.374754376676826</v>
      </c>
      <c r="J29" s="9">
        <f t="shared" si="5"/>
        <v>26.874866653770759</v>
      </c>
      <c r="K29" s="9">
        <f t="shared" si="5"/>
        <v>24.677689858535413</v>
      </c>
      <c r="L29" s="9">
        <f t="shared" si="5"/>
        <v>22.500137024787158</v>
      </c>
      <c r="M29" s="9">
        <f t="shared" si="5"/>
        <v>20.162268204217444</v>
      </c>
      <c r="N29" s="9">
        <f t="shared" si="5"/>
        <v>17.53366215958696</v>
      </c>
      <c r="O29" s="9">
        <f t="shared" si="5"/>
        <v>14.527242577789982</v>
      </c>
      <c r="P29" s="9">
        <f t="shared" si="5"/>
        <v>11.091143758868094</v>
      </c>
      <c r="Q29" s="9">
        <f t="shared" si="5"/>
        <v>7.200578197380552</v>
      </c>
      <c r="R29" s="9">
        <f t="shared" si="5"/>
        <v>2.8478073969628155</v>
      </c>
      <c r="S29" s="9" t="str">
        <f t="shared" si="5"/>
        <v/>
      </c>
      <c r="T29" s="9"/>
      <c r="U29" s="14"/>
      <c r="V29" s="14"/>
      <c r="W29" s="14"/>
      <c r="X29" s="14"/>
      <c r="Y29" s="14"/>
      <c r="Z29" s="14"/>
    </row>
    <row r="30" spans="1:26" s="3" customFormat="1">
      <c r="A30" s="73">
        <v>28</v>
      </c>
      <c r="B30" s="139">
        <v>44.483945627490066</v>
      </c>
      <c r="C30" s="140">
        <v>406.50982499378568</v>
      </c>
      <c r="D30" s="139">
        <v>61.679851135176477</v>
      </c>
      <c r="E30" s="141">
        <f t="shared" si="4"/>
        <v>38.952571654846693</v>
      </c>
      <c r="F30" s="139">
        <v>684.23751577178848</v>
      </c>
      <c r="G30" s="130">
        <f t="shared" si="6"/>
        <v>35.688690836494388</v>
      </c>
      <c r="H30" s="46">
        <f t="shared" si="2"/>
        <v>1.1951310846258245</v>
      </c>
      <c r="I30" s="9">
        <f t="shared" si="5"/>
        <v>29.753421712612099</v>
      </c>
      <c r="J30" s="9">
        <f t="shared" si="5"/>
        <v>27.232163640083936</v>
      </c>
      <c r="K30" s="9">
        <f t="shared" si="5"/>
        <v>25.018899586146865</v>
      </c>
      <c r="L30" s="9">
        <f t="shared" si="5"/>
        <v>22.828883467385811</v>
      </c>
      <c r="M30" s="9">
        <f t="shared" si="5"/>
        <v>20.482003058101604</v>
      </c>
      <c r="N30" s="9">
        <f t="shared" si="5"/>
        <v>17.847268168472578</v>
      </c>
      <c r="O30" s="9">
        <f t="shared" si="5"/>
        <v>14.836790828946036</v>
      </c>
      <c r="P30" s="9">
        <f t="shared" si="5"/>
        <v>11.397806582767844</v>
      </c>
      <c r="Q30" s="9">
        <f t="shared" si="5"/>
        <v>7.50465795116029</v>
      </c>
      <c r="R30" s="9">
        <f t="shared" si="5"/>
        <v>3.149400646648119</v>
      </c>
      <c r="S30" s="9" t="str">
        <f t="shared" si="5"/>
        <v/>
      </c>
      <c r="T30" s="9"/>
      <c r="U30" s="14"/>
      <c r="V30" s="14"/>
      <c r="W30" s="14"/>
      <c r="X30" s="14"/>
      <c r="Y30" s="14"/>
      <c r="Z30" s="14"/>
    </row>
    <row r="31" spans="1:26" s="3" customFormat="1">
      <c r="A31" s="73">
        <v>29</v>
      </c>
      <c r="B31" s="139">
        <v>45.068897348763649</v>
      </c>
      <c r="C31" s="140">
        <v>401.86173972232825</v>
      </c>
      <c r="D31" s="139">
        <v>62.449512434884596</v>
      </c>
      <c r="E31" s="141">
        <f t="shared" si="4"/>
        <v>39.420869207934452</v>
      </c>
      <c r="F31" s="139">
        <v>701.0314233145225</v>
      </c>
      <c r="G31" s="130">
        <f t="shared" si="6"/>
        <v>35.883711972127003</v>
      </c>
      <c r="H31" s="46">
        <f t="shared" si="2"/>
        <v>1.2300689998592695</v>
      </c>
      <c r="I31" s="9">
        <f t="shared" si="5"/>
        <v>30.120609574215557</v>
      </c>
      <c r="J31" s="9">
        <f t="shared" si="5"/>
        <v>27.578616750786349</v>
      </c>
      <c r="K31" s="9">
        <f t="shared" si="5"/>
        <v>25.349731668456126</v>
      </c>
      <c r="L31" s="9">
        <f t="shared" si="5"/>
        <v>23.147551120239093</v>
      </c>
      <c r="M31" s="9">
        <f t="shared" si="5"/>
        <v>20.791794397269637</v>
      </c>
      <c r="N31" s="9">
        <f t="shared" si="5"/>
        <v>18.150931096506817</v>
      </c>
      <c r="O31" s="9">
        <f t="shared" si="5"/>
        <v>15.136302353002794</v>
      </c>
      <c r="P31" s="9">
        <f t="shared" si="5"/>
        <v>11.694289110778076</v>
      </c>
      <c r="Q31" s="9">
        <f t="shared" si="5"/>
        <v>7.7984032080800869</v>
      </c>
      <c r="R31" s="9">
        <f t="shared" si="5"/>
        <v>3.4403830731570433</v>
      </c>
      <c r="S31" s="9" t="str">
        <f t="shared" si="5"/>
        <v/>
      </c>
      <c r="T31" s="9"/>
      <c r="U31" s="14"/>
      <c r="V31" s="14"/>
      <c r="W31" s="14"/>
      <c r="X31" s="14"/>
      <c r="Y31" s="14"/>
      <c r="Z31" s="14"/>
    </row>
    <row r="32" spans="1:26" s="3" customFormat="1">
      <c r="A32" s="73">
        <v>30</v>
      </c>
      <c r="B32" s="139">
        <v>45.613131596217499</v>
      </c>
      <c r="C32" s="140">
        <v>397.26680125166723</v>
      </c>
      <c r="D32" s="139">
        <v>63.168777245423513</v>
      </c>
      <c r="E32" s="141">
        <f t="shared" si="4"/>
        <v>39.875863293055602</v>
      </c>
      <c r="F32" s="139">
        <v>716.87514766973004</v>
      </c>
      <c r="G32" s="130">
        <f t="shared" si="6"/>
        <v>36.070986522483814</v>
      </c>
      <c r="H32" s="46">
        <f t="shared" si="2"/>
        <v>1.264551463876874</v>
      </c>
      <c r="I32" s="9">
        <f t="shared" si="5"/>
        <v>30.477416682193443</v>
      </c>
      <c r="J32" s="9">
        <f t="shared" si="5"/>
        <v>27.915264438381403</v>
      </c>
      <c r="K32" s="9">
        <f t="shared" si="5"/>
        <v>25.671181644114601</v>
      </c>
      <c r="L32" s="9">
        <f t="shared" si="5"/>
        <v>23.45711023423577</v>
      </c>
      <c r="M32" s="9">
        <f t="shared" si="5"/>
        <v>21.092604260416817</v>
      </c>
      <c r="N32" s="9">
        <f t="shared" si="5"/>
        <v>18.445618698514359</v>
      </c>
      <c r="O32" s="9">
        <f t="shared" si="5"/>
        <v>15.426760184904049</v>
      </c>
      <c r="P32" s="9">
        <f t="shared" si="5"/>
        <v>11.981594567244546</v>
      </c>
      <c r="Q32" s="9">
        <f t="shared" si="5"/>
        <v>8.0828385911042826</v>
      </c>
      <c r="R32" s="9">
        <f t="shared" si="5"/>
        <v>3.7218434585536122</v>
      </c>
      <c r="S32" s="9" t="str">
        <f t="shared" si="5"/>
        <v/>
      </c>
      <c r="T32" s="9"/>
      <c r="U32" s="14"/>
      <c r="V32" s="14"/>
      <c r="W32" s="14"/>
      <c r="X32" s="14"/>
      <c r="Y32" s="14"/>
      <c r="Z32" s="14"/>
    </row>
    <row r="33" spans="1:26" s="3" customFormat="1">
      <c r="A33" s="73">
        <v>31</v>
      </c>
      <c r="B33" s="139">
        <v>46.119359481498122</v>
      </c>
      <c r="C33" s="140">
        <v>392.7244018944927</v>
      </c>
      <c r="D33" s="139">
        <v>63.841498658532466</v>
      </c>
      <c r="E33" s="141">
        <f t="shared" si="4"/>
        <v>40.318799572957985</v>
      </c>
      <c r="F33" s="139">
        <v>731.81351858719302</v>
      </c>
      <c r="G33" s="130">
        <f t="shared" si="6"/>
        <v>36.251256640163774</v>
      </c>
      <c r="H33" s="46">
        <f t="shared" si="2"/>
        <v>1.2986300669224318</v>
      </c>
      <c r="I33" s="9">
        <f t="shared" si="5"/>
        <v>30.824815528609737</v>
      </c>
      <c r="J33" s="9">
        <f t="shared" si="5"/>
        <v>28.24302574068783</v>
      </c>
      <c r="K33" s="9">
        <f t="shared" si="5"/>
        <v>25.984130294737476</v>
      </c>
      <c r="L33" s="9">
        <f t="shared" si="5"/>
        <v>23.758418555020935</v>
      </c>
      <c r="M33" s="9">
        <f t="shared" si="5"/>
        <v>21.385282107399718</v>
      </c>
      <c r="N33" s="9">
        <f t="shared" si="5"/>
        <v>18.732184200190183</v>
      </c>
      <c r="O33" s="9">
        <f t="shared" si="5"/>
        <v>15.709029614799805</v>
      </c>
      <c r="P33" s="9">
        <f t="shared" si="5"/>
        <v>12.260604591505528</v>
      </c>
      <c r="Q33" s="9">
        <f t="shared" si="5"/>
        <v>8.3588630863285669</v>
      </c>
      <c r="R33" s="9">
        <f t="shared" si="5"/>
        <v>3.9947249772912072</v>
      </c>
      <c r="S33" s="9" t="str">
        <f t="shared" si="5"/>
        <v/>
      </c>
      <c r="T33" s="9"/>
      <c r="U33" s="14"/>
      <c r="V33" s="14"/>
      <c r="W33" s="14"/>
      <c r="X33" s="14"/>
      <c r="Y33" s="14"/>
      <c r="Z33" s="14"/>
    </row>
    <row r="34" spans="1:26" s="3" customFormat="1">
      <c r="A34" s="73">
        <v>32</v>
      </c>
      <c r="B34" s="139">
        <v>46.59013078307958</v>
      </c>
      <c r="C34" s="140">
        <v>388.23394091186913</v>
      </c>
      <c r="D34" s="139">
        <v>64.471154323377434</v>
      </c>
      <c r="E34" s="141">
        <f t="shared" si="4"/>
        <v>40.750784407493903</v>
      </c>
      <c r="F34" s="139">
        <v>745.89061013198352</v>
      </c>
      <c r="G34" s="130">
        <f t="shared" si="6"/>
        <v>36.425172106130127</v>
      </c>
      <c r="H34" s="46">
        <f t="shared" si="2"/>
        <v>1.3323520513735032</v>
      </c>
      <c r="I34" s="9">
        <f t="shared" si="5"/>
        <v>31.163669989229945</v>
      </c>
      <c r="J34" s="9">
        <f t="shared" si="5"/>
        <v>28.56271696244994</v>
      </c>
      <c r="K34" s="9">
        <f t="shared" si="5"/>
        <v>26.28935972846784</v>
      </c>
      <c r="L34" s="9">
        <f t="shared" si="5"/>
        <v>24.052237208711347</v>
      </c>
      <c r="M34" s="9">
        <f t="shared" si="5"/>
        <v>21.670580891916767</v>
      </c>
      <c r="N34" s="9">
        <f t="shared" si="5"/>
        <v>19.011382864677799</v>
      </c>
      <c r="O34" s="9">
        <f t="shared" si="5"/>
        <v>15.983875451401991</v>
      </c>
      <c r="P34" s="9">
        <f t="shared" si="5"/>
        <v>12.532097294012765</v>
      </c>
      <c r="Q34" s="9">
        <f t="shared" si="5"/>
        <v>8.6272689438808037</v>
      </c>
      <c r="R34" s="9">
        <f t="shared" si="5"/>
        <v>4.2598514607281146</v>
      </c>
      <c r="S34" s="9" t="str">
        <f t="shared" si="5"/>
        <v/>
      </c>
      <c r="T34" s="9"/>
      <c r="U34" s="14"/>
      <c r="V34" s="14"/>
      <c r="W34" s="14"/>
      <c r="X34" s="14"/>
      <c r="Y34" s="14"/>
      <c r="Z34" s="14"/>
    </row>
    <row r="35" spans="1:26" s="3" customFormat="1">
      <c r="A35" s="73">
        <v>33</v>
      </c>
      <c r="B35" s="139">
        <v>47.027840337308113</v>
      </c>
      <c r="C35" s="140">
        <v>383.79482443378663</v>
      </c>
      <c r="D35" s="139">
        <v>65.06088990654564</v>
      </c>
      <c r="E35" s="141">
        <f t="shared" si="4"/>
        <v>41.172803796880466</v>
      </c>
      <c r="F35" s="139">
        <v>759.14945575938282</v>
      </c>
      <c r="G35" s="130">
        <f t="shared" si="6"/>
        <v>36.593304276269478</v>
      </c>
      <c r="H35" s="46">
        <f t="shared" si="2"/>
        <v>1.3657607547645052</v>
      </c>
      <c r="I35" s="9">
        <f t="shared" si="5"/>
        <v>31.494750077997985</v>
      </c>
      <c r="J35" s="9">
        <f t="shared" si="5"/>
        <v>28.875065645936587</v>
      </c>
      <c r="K35" s="9">
        <f t="shared" si="5"/>
        <v>26.587566838543893</v>
      </c>
      <c r="L35" s="9">
        <f t="shared" si="5"/>
        <v>24.339243970946196</v>
      </c>
      <c r="M35" s="9">
        <f t="shared" si="5"/>
        <v>21.949170451666141</v>
      </c>
      <c r="N35" s="9">
        <f t="shared" si="5"/>
        <v>19.283885752327567</v>
      </c>
      <c r="O35" s="9">
        <f t="shared" si="5"/>
        <v>16.251976316407529</v>
      </c>
      <c r="P35" s="9">
        <f t="shared" si="5"/>
        <v>12.796762164286811</v>
      </c>
      <c r="Q35" s="9">
        <f t="shared" si="5"/>
        <v>8.8887572355143849</v>
      </c>
      <c r="R35" s="9">
        <f t="shared" si="5"/>
        <v>4.5179472097847793</v>
      </c>
      <c r="S35" s="9" t="str">
        <f t="shared" si="5"/>
        <v/>
      </c>
      <c r="T35" s="9"/>
      <c r="U35" s="14"/>
      <c r="V35" s="14"/>
      <c r="W35" s="14"/>
      <c r="X35" s="14"/>
      <c r="Y35" s="14"/>
      <c r="Z35" s="14"/>
    </row>
    <row r="36" spans="1:26" s="3" customFormat="1">
      <c r="A36" s="73">
        <v>34</v>
      </c>
      <c r="B36" s="139">
        <v>47.434734796097516</v>
      </c>
      <c r="C36" s="140">
        <v>379.40646538062094</v>
      </c>
      <c r="D36" s="139">
        <v>65.613556864495422</v>
      </c>
      <c r="E36" s="141">
        <f t="shared" si="4"/>
        <v>41.585739326146225</v>
      </c>
      <c r="F36" s="139">
        <v>771.63183630957224</v>
      </c>
      <c r="G36" s="130">
        <f t="shared" si="6"/>
        <v>36.756157573874773</v>
      </c>
      <c r="H36" s="46">
        <f t="shared" si="2"/>
        <v>1.3988960060047029</v>
      </c>
      <c r="I36" s="9">
        <f t="shared" si="5"/>
        <v>31.818744368166634</v>
      </c>
      <c r="J36" s="9">
        <f t="shared" si="5"/>
        <v>29.180722329074101</v>
      </c>
      <c r="K36" s="9">
        <f t="shared" si="5"/>
        <v>26.879374622249511</v>
      </c>
      <c r="L36" s="9">
        <f t="shared" si="5"/>
        <v>24.620044408593419</v>
      </c>
      <c r="M36" s="9">
        <f t="shared" si="5"/>
        <v>22.221648725446958</v>
      </c>
      <c r="N36" s="9">
        <f t="shared" si="5"/>
        <v>19.550291215845021</v>
      </c>
      <c r="O36" s="9">
        <f t="shared" si="5"/>
        <v>16.513936552913353</v>
      </c>
      <c r="P36" s="9">
        <f t="shared" si="5"/>
        <v>13.055212457798396</v>
      </c>
      <c r="Q36" s="9">
        <f t="shared" si="5"/>
        <v>9.1439507457156424</v>
      </c>
      <c r="R36" s="9">
        <f t="shared" si="5"/>
        <v>4.7696524855618803</v>
      </c>
      <c r="S36" s="9" t="str">
        <f t="shared" si="5"/>
        <v/>
      </c>
      <c r="T36" s="9"/>
      <c r="U36" s="14"/>
      <c r="V36" s="14"/>
      <c r="W36" s="14"/>
      <c r="X36" s="14"/>
      <c r="Y36" s="14"/>
      <c r="Z36" s="14"/>
    </row>
    <row r="37" spans="1:26" s="3" customFormat="1">
      <c r="A37" s="73">
        <v>35</v>
      </c>
      <c r="B37" s="139">
        <v>47.812919588283179</v>
      </c>
      <c r="C37" s="140">
        <v>375.06828338549116</v>
      </c>
      <c r="D37" s="139">
        <v>66.131745334131452</v>
      </c>
      <c r="E37" s="141">
        <f t="shared" si="4"/>
        <v>41.990381648244956</v>
      </c>
      <c r="F37" s="139">
        <v>783.37812689546126</v>
      </c>
      <c r="G37" s="130">
        <f t="shared" si="6"/>
        <v>36.914179017673554</v>
      </c>
      <c r="H37" s="46">
        <f t="shared" si="2"/>
        <v>1.4317944790884869</v>
      </c>
      <c r="I37" s="9">
        <f t="shared" si="5"/>
        <v>32.136270497901471</v>
      </c>
      <c r="J37" s="9">
        <f t="shared" si="5"/>
        <v>29.480270487988083</v>
      </c>
      <c r="K37" s="9">
        <f t="shared" si="5"/>
        <v>27.165341745950812</v>
      </c>
      <c r="L37" s="9">
        <f t="shared" si="5"/>
        <v>24.895181281561502</v>
      </c>
      <c r="M37" s="9">
        <f t="shared" si="5"/>
        <v>22.488551198675616</v>
      </c>
      <c r="N37" s="9">
        <f t="shared" si="5"/>
        <v>19.811134555907795</v>
      </c>
      <c r="O37" s="9">
        <f t="shared" si="5"/>
        <v>16.770296202616944</v>
      </c>
      <c r="P37" s="9">
        <f t="shared" si="5"/>
        <v>13.3079955489635</v>
      </c>
      <c r="Q37" s="9">
        <f t="shared" si="5"/>
        <v>9.3934047193456394</v>
      </c>
      <c r="R37" s="9">
        <f t="shared" si="5"/>
        <v>5.0155359199633676</v>
      </c>
      <c r="S37" s="9" t="str">
        <f t="shared" si="5"/>
        <v/>
      </c>
      <c r="T37" s="9"/>
      <c r="U37" s="14"/>
      <c r="V37" s="14"/>
      <c r="W37" s="14"/>
      <c r="X37" s="14"/>
      <c r="Y37" s="14"/>
      <c r="Z37" s="14"/>
    </row>
    <row r="38" spans="1:26" s="3" customFormat="1">
      <c r="A38" s="73">
        <v>36</v>
      </c>
      <c r="B38" s="139">
        <v>48.164365957328627</v>
      </c>
      <c r="C38" s="140">
        <v>370.77970471750547</v>
      </c>
      <c r="D38" s="139">
        <v>66.617812829842137</v>
      </c>
      <c r="E38" s="141">
        <f t="shared" si="4"/>
        <v>42.38744193644132</v>
      </c>
      <c r="F38" s="139">
        <v>794.42719125245037</v>
      </c>
      <c r="G38" s="130">
        <f t="shared" si="6"/>
        <v>37.067766166446496</v>
      </c>
      <c r="H38" s="46">
        <f t="shared" si="2"/>
        <v>1.464490008544054</v>
      </c>
      <c r="I38" s="9">
        <f t="shared" si="5"/>
        <v>32.447884095164405</v>
      </c>
      <c r="J38" s="9">
        <f t="shared" si="5"/>
        <v>29.77423498180119</v>
      </c>
      <c r="K38" s="9">
        <f t="shared" si="5"/>
        <v>27.445970664638491</v>
      </c>
      <c r="L38" s="9">
        <f t="shared" si="5"/>
        <v>25.165142513563342</v>
      </c>
      <c r="M38" s="9">
        <f t="shared" si="5"/>
        <v>22.750358895978149</v>
      </c>
      <c r="N38" s="9">
        <f t="shared" si="5"/>
        <v>20.066896173084736</v>
      </c>
      <c r="O38" s="9">
        <f t="shared" si="5"/>
        <v>17.021539409530142</v>
      </c>
      <c r="P38" s="9">
        <f t="shared" si="5"/>
        <v>13.555601631970061</v>
      </c>
      <c r="Q38" s="9">
        <f t="shared" si="5"/>
        <v>9.6376158737041706</v>
      </c>
      <c r="R38" s="9">
        <f t="shared" si="5"/>
        <v>5.2561046333950454</v>
      </c>
      <c r="S38" s="9" t="str">
        <f t="shared" si="5"/>
        <v/>
      </c>
      <c r="T38" s="9"/>
      <c r="U38" s="14"/>
      <c r="V38" s="14"/>
      <c r="W38" s="14"/>
      <c r="X38" s="14"/>
      <c r="Y38" s="14"/>
      <c r="Z38" s="14"/>
    </row>
    <row r="39" spans="1:26" s="3" customFormat="1">
      <c r="A39" s="73">
        <v>37</v>
      </c>
      <c r="B39" s="139">
        <v>48.490917976674957</v>
      </c>
      <c r="C39" s="140">
        <v>366.54016220588443</v>
      </c>
      <c r="D39" s="139">
        <v>67.073909334005364</v>
      </c>
      <c r="E39" s="141">
        <f t="shared" si="4"/>
        <v>42.7775616529131</v>
      </c>
      <c r="F39" s="139">
        <v>804.81631421854786</v>
      </c>
      <c r="G39" s="130">
        <f t="shared" si="6"/>
        <v>37.217273779067128</v>
      </c>
      <c r="H39" s="46">
        <f t="shared" si="2"/>
        <v>1.4970138706527618</v>
      </c>
      <c r="I39" s="9">
        <f t="shared" si="5"/>
        <v>32.754086391689938</v>
      </c>
      <c r="J39" s="9">
        <f t="shared" si="5"/>
        <v>30.063089255709016</v>
      </c>
      <c r="K39" s="9">
        <f t="shared" si="5"/>
        <v>27.721714544067826</v>
      </c>
      <c r="L39" s="9">
        <f t="shared" si="5"/>
        <v>25.430367979579533</v>
      </c>
      <c r="M39" s="9">
        <f t="shared" si="5"/>
        <v>23.007505175504413</v>
      </c>
      <c r="N39" s="9">
        <f t="shared" si="5"/>
        <v>20.318008483299341</v>
      </c>
      <c r="O39" s="9">
        <f t="shared" si="5"/>
        <v>17.268101533723279</v>
      </c>
      <c r="P39" s="9">
        <f t="shared" si="5"/>
        <v>13.798471070880186</v>
      </c>
      <c r="Q39" s="9">
        <f t="shared" si="5"/>
        <v>9.8770299958017027</v>
      </c>
      <c r="R39" s="9">
        <f t="shared" si="5"/>
        <v>5.4918125913557478</v>
      </c>
      <c r="S39" s="9">
        <f t="shared" si="5"/>
        <v>0.59485067564433036</v>
      </c>
      <c r="T39" s="9"/>
      <c r="U39" s="14"/>
      <c r="V39" s="14"/>
      <c r="W39" s="14"/>
      <c r="X39" s="14"/>
      <c r="Y39" s="14"/>
      <c r="Z39" s="14"/>
    </row>
    <row r="40" spans="1:26" s="3" customFormat="1">
      <c r="A40" s="73">
        <v>38</v>
      </c>
      <c r="B40" s="139">
        <v>48.794299466966052</v>
      </c>
      <c r="C40" s="140">
        <v>362.34909516495168</v>
      </c>
      <c r="D40" s="139">
        <v>67.501999281176893</v>
      </c>
      <c r="E40" s="141">
        <f t="shared" si="4"/>
        <v>43.161320914627474</v>
      </c>
      <c r="F40" s="139">
        <v>814.58116471751987</v>
      </c>
      <c r="G40" s="130">
        <f t="shared" si="6"/>
        <v>37.363019426014645</v>
      </c>
      <c r="H40" s="46">
        <f t="shared" si="2"/>
        <v>1.5293950341739491</v>
      </c>
      <c r="I40" s="9">
        <f t="shared" si="5"/>
        <v>33.055330744670925</v>
      </c>
      <c r="J40" s="9">
        <f t="shared" si="5"/>
        <v>30.347261509689101</v>
      </c>
      <c r="K40" s="9">
        <f t="shared" si="5"/>
        <v>27.992983186189079</v>
      </c>
      <c r="L40" s="9">
        <f t="shared" si="5"/>
        <v>25.691255309941585</v>
      </c>
      <c r="M40" s="9">
        <f t="shared" ref="I40:S42" si="7">IF(M$2+0.5&lt;$G40,SQRT(($H40/((PI()/40000)*$G40)*(coeffB1*(($G40-M$2)/$G40)+coeffB2*(($G40-M$2)/$G40)^2+coeffB3*(($G40-M$2)/$G40)^3+coeffB4*(($G40-M$2)/$G40)^4+coeffB5*(($G40-M$2)/$G40)^5+coeffB6*(($G40-M$2)/$G40)^coeffB7+coeffB8*(($G40-M$2)/$G40)^coeffB9))),"")</f>
        <v>23.260381529747125</v>
      </c>
      <c r="N40" s="9">
        <f t="shared" si="7"/>
        <v>20.564861810931433</v>
      </c>
      <c r="O40" s="9">
        <f t="shared" si="7"/>
        <v>17.510375201391625</v>
      </c>
      <c r="P40" s="9">
        <f t="shared" si="7"/>
        <v>14.03700063880914</v>
      </c>
      <c r="Q40" s="9">
        <f t="shared" si="7"/>
        <v>10.112048379089321</v>
      </c>
      <c r="R40" s="9">
        <f t="shared" si="7"/>
        <v>5.7230675771794557</v>
      </c>
      <c r="S40" s="9">
        <f t="shared" si="7"/>
        <v>0.83858263336055727</v>
      </c>
      <c r="T40" s="9"/>
      <c r="U40" s="14"/>
      <c r="V40" s="14"/>
      <c r="W40" s="14"/>
      <c r="X40" s="14"/>
      <c r="Y40" s="14"/>
      <c r="Z40" s="14"/>
    </row>
    <row r="41" spans="1:26" s="3" customFormat="1">
      <c r="A41" s="73">
        <v>39</v>
      </c>
      <c r="B41" s="139">
        <v>49.07612075780132</v>
      </c>
      <c r="C41" s="140">
        <v>358.20594931998249</v>
      </c>
      <c r="D41" s="139">
        <v>67.903880862230409</v>
      </c>
      <c r="E41" s="141">
        <f t="shared" si="4"/>
        <v>43.53924568535605</v>
      </c>
      <c r="F41" s="139">
        <v>823.75578300542679</v>
      </c>
      <c r="G41" s="130">
        <f t="shared" si="6"/>
        <v>37.505288240093378</v>
      </c>
      <c r="H41" s="46">
        <f t="shared" si="2"/>
        <v>1.5616603839778203</v>
      </c>
      <c r="I41" s="9">
        <f t="shared" si="7"/>
        <v>33.352028244207766</v>
      </c>
      <c r="J41" s="9">
        <f t="shared" si="7"/>
        <v>30.627140001660788</v>
      </c>
      <c r="K41" s="9">
        <f t="shared" si="7"/>
        <v>28.260148121090904</v>
      </c>
      <c r="L41" s="9">
        <f t="shared" si="7"/>
        <v>25.94816487327137</v>
      </c>
      <c r="M41" s="9">
        <f t="shared" si="7"/>
        <v>23.509342558534847</v>
      </c>
      <c r="N41" s="9">
        <f t="shared" si="7"/>
        <v>20.807809432156905</v>
      </c>
      <c r="O41" s="9">
        <f t="shared" si="7"/>
        <v>17.748715473057796</v>
      </c>
      <c r="P41" s="9">
        <f t="shared" si="7"/>
        <v>14.271548838255633</v>
      </c>
      <c r="Q41" s="9">
        <f t="shared" si="7"/>
        <v>10.343033302619178</v>
      </c>
      <c r="R41" s="9">
        <f t="shared" si="7"/>
        <v>5.9502370585382538</v>
      </c>
      <c r="S41" s="9">
        <f t="shared" si="7"/>
        <v>1.0704584045795464</v>
      </c>
      <c r="T41" s="9"/>
      <c r="U41" s="14"/>
      <c r="V41" s="14"/>
      <c r="W41" s="14"/>
      <c r="X41" s="14"/>
      <c r="Y41" s="14"/>
      <c r="Z41" s="14"/>
    </row>
    <row r="42" spans="1:26" s="3" customFormat="1">
      <c r="A42" s="49">
        <v>40</v>
      </c>
      <c r="B42" s="52">
        <v>49.337885251448235</v>
      </c>
      <c r="C42" s="57">
        <v>354.11017673390023</v>
      </c>
      <c r="D42" s="52">
        <v>68.281203011925243</v>
      </c>
      <c r="E42" s="23">
        <f t="shared" si="4"/>
        <v>43.911813981118883</v>
      </c>
      <c r="F42" s="52">
        <v>832.37258707390754</v>
      </c>
      <c r="G42" s="31">
        <f t="shared" si="6"/>
        <v>37.644336956626169</v>
      </c>
      <c r="H42" s="38">
        <f t="shared" si="2"/>
        <v>1.5938349206517024</v>
      </c>
      <c r="I42" s="9">
        <f t="shared" si="7"/>
        <v>33.644552552257551</v>
      </c>
      <c r="J42" s="9">
        <f t="shared" si="7"/>
        <v>30.903077623227311</v>
      </c>
      <c r="K42" s="9">
        <f t="shared" si="7"/>
        <v>28.523546998884719</v>
      </c>
      <c r="L42" s="9">
        <f t="shared" si="7"/>
        <v>26.201424070637088</v>
      </c>
      <c r="M42" s="9">
        <f t="shared" si="7"/>
        <v>23.754710248981311</v>
      </c>
      <c r="N42" s="9">
        <f t="shared" si="7"/>
        <v>21.047171908501397</v>
      </c>
      <c r="O42" s="9">
        <f t="shared" si="7"/>
        <v>17.983444276895842</v>
      </c>
      <c r="P42" s="9">
        <f t="shared" si="7"/>
        <v>14.502440457420661</v>
      </c>
      <c r="Q42" s="9">
        <f t="shared" si="7"/>
        <v>10.570312715765255</v>
      </c>
      <c r="R42" s="9">
        <f t="shared" si="7"/>
        <v>6.1736531577418736</v>
      </c>
      <c r="S42" s="9">
        <f t="shared" si="7"/>
        <v>1.2950956828257776</v>
      </c>
      <c r="T42" s="9"/>
      <c r="U42" s="14"/>
      <c r="V42" s="14"/>
      <c r="W42" s="14"/>
      <c r="X42" s="14"/>
      <c r="Y42" s="14"/>
      <c r="Z42" s="14"/>
    </row>
    <row r="43" spans="1:26">
      <c r="A43" s="73">
        <v>1</v>
      </c>
      <c r="B43" s="74">
        <v>1.9185685717487204</v>
      </c>
      <c r="C43" s="75">
        <v>1128.7462150115782</v>
      </c>
      <c r="D43" s="74">
        <v>1.6320070467005531E-3</v>
      </c>
      <c r="E43" s="60">
        <f t="shared" si="4"/>
        <v>0.12024384671731167</v>
      </c>
      <c r="F43" s="74">
        <v>2.4049198674484761E-3</v>
      </c>
      <c r="G43" s="30">
        <f t="shared" ref="G43:G86" si="8">IF((Peterson_a+Peterson_b*LN(E43*10))/10&lt;0,B43*0.2,(Peterson_a+Peterson_b*LN(E43*10))/10)</f>
        <v>0.38371371434974411</v>
      </c>
      <c r="H43" s="46">
        <f t="shared" ref="H43:H86" si="9">(volB1+volB2*$E43^2*($G43/10000)+volB3*$E43^2/10000+volB4*$G43+volB5*$E43*($G43/10000))</f>
        <v>1.2339853331913613E-6</v>
      </c>
      <c r="I43" s="9" t="str">
        <f t="shared" ref="I43:S52" si="10">IF(I$2+0.5&lt;$G43,SQRT(($H43/((PI()/40000)*$G43)*(coeffB1*(($G43-I$2)/$G43)+coeffB2*(($G43-I$2)/$G43)^2+coeffB3*(($G43-I$2)/$G43)^3+coeffB4*(($G43-I$2)/$G43)^4+coeffB5*(($G43-I$2)/$G43)^5+coeffB6*(($G43-I$2)/$G43)^coeffB7+coeffB8*(($G43-I$2)/$G43)^coeffB9))),"")</f>
        <v/>
      </c>
      <c r="J43" s="9" t="str">
        <f t="shared" si="10"/>
        <v/>
      </c>
      <c r="K43" s="9" t="str">
        <f t="shared" si="10"/>
        <v/>
      </c>
      <c r="L43" s="9" t="str">
        <f t="shared" si="10"/>
        <v/>
      </c>
      <c r="M43" s="9" t="str">
        <f t="shared" si="10"/>
        <v/>
      </c>
      <c r="N43" s="9" t="str">
        <f t="shared" si="10"/>
        <v/>
      </c>
      <c r="O43" s="9" t="str">
        <f t="shared" si="10"/>
        <v/>
      </c>
      <c r="P43" s="9" t="str">
        <f t="shared" si="10"/>
        <v/>
      </c>
      <c r="Q43" s="9" t="str">
        <f t="shared" si="10"/>
        <v/>
      </c>
      <c r="R43" s="9" t="str">
        <f t="shared" si="10"/>
        <v/>
      </c>
      <c r="S43" s="9" t="str">
        <f t="shared" si="10"/>
        <v/>
      </c>
    </row>
    <row r="44" spans="1:26">
      <c r="A44" s="48">
        <v>2</v>
      </c>
      <c r="B44" s="53">
        <v>4.2007205410600932</v>
      </c>
      <c r="C44" s="76">
        <v>1115.8399865894512</v>
      </c>
      <c r="D44" s="74">
        <v>0.39325755700131498</v>
      </c>
      <c r="E44" s="60">
        <f t="shared" si="4"/>
        <v>1.8773168501281814</v>
      </c>
      <c r="F44" s="74">
        <v>0.7823319713440603</v>
      </c>
      <c r="G44" s="30">
        <f t="shared" si="8"/>
        <v>0.84014410821201868</v>
      </c>
      <c r="H44" s="46">
        <f t="shared" si="9"/>
        <v>3.3278725723159391E-4</v>
      </c>
      <c r="I44" s="9" t="str">
        <f t="shared" si="10"/>
        <v/>
      </c>
      <c r="J44" s="9" t="str">
        <f t="shared" si="10"/>
        <v/>
      </c>
      <c r="K44" s="9" t="str">
        <f t="shared" si="10"/>
        <v/>
      </c>
      <c r="L44" s="9" t="str">
        <f t="shared" si="10"/>
        <v/>
      </c>
      <c r="M44" s="9" t="str">
        <f t="shared" si="10"/>
        <v/>
      </c>
      <c r="N44" s="9" t="str">
        <f t="shared" si="10"/>
        <v/>
      </c>
      <c r="O44" s="9" t="str">
        <f t="shared" si="10"/>
        <v/>
      </c>
      <c r="P44" s="9" t="str">
        <f t="shared" si="10"/>
        <v/>
      </c>
      <c r="Q44" s="9" t="str">
        <f t="shared" si="10"/>
        <v/>
      </c>
      <c r="R44" s="9" t="str">
        <f t="shared" si="10"/>
        <v/>
      </c>
      <c r="S44" s="9" t="str">
        <f t="shared" si="10"/>
        <v/>
      </c>
    </row>
    <row r="45" spans="1:26">
      <c r="A45" s="48">
        <v>3</v>
      </c>
      <c r="B45" s="53">
        <v>6.66484149405421</v>
      </c>
      <c r="C45" s="76">
        <v>1103.0813296319004</v>
      </c>
      <c r="D45" s="74">
        <v>2.494095849351448</v>
      </c>
      <c r="E45" s="60">
        <f t="shared" si="4"/>
        <v>4.7550249804800213</v>
      </c>
      <c r="F45" s="74">
        <v>6.3506019758862422</v>
      </c>
      <c r="G45" s="30">
        <f t="shared" si="8"/>
        <v>1.3675027464923233</v>
      </c>
      <c r="H45" s="46">
        <f t="shared" si="9"/>
        <v>2.3721948610549441E-3</v>
      </c>
      <c r="I45" s="9" t="str">
        <f t="shared" si="10"/>
        <v/>
      </c>
      <c r="J45" s="9" t="str">
        <f t="shared" si="10"/>
        <v/>
      </c>
      <c r="K45" s="9" t="str">
        <f t="shared" si="10"/>
        <v/>
      </c>
      <c r="L45" s="9" t="str">
        <f t="shared" si="10"/>
        <v/>
      </c>
      <c r="M45" s="9" t="str">
        <f t="shared" si="10"/>
        <v/>
      </c>
      <c r="N45" s="9" t="str">
        <f t="shared" si="10"/>
        <v/>
      </c>
      <c r="O45" s="9" t="str">
        <f t="shared" si="10"/>
        <v/>
      </c>
      <c r="P45" s="9" t="str">
        <f t="shared" si="10"/>
        <v/>
      </c>
      <c r="Q45" s="9" t="str">
        <f t="shared" si="10"/>
        <v/>
      </c>
      <c r="R45" s="9" t="str">
        <f t="shared" si="10"/>
        <v/>
      </c>
      <c r="S45" s="9" t="str">
        <f t="shared" si="10"/>
        <v/>
      </c>
    </row>
    <row r="46" spans="1:26">
      <c r="A46" s="48">
        <v>4</v>
      </c>
      <c r="B46" s="53">
        <v>9.1785543631405062</v>
      </c>
      <c r="C46" s="76">
        <v>1090.4685567879474</v>
      </c>
      <c r="D46" s="74">
        <v>6.3150643116886034</v>
      </c>
      <c r="E46" s="60">
        <f t="shared" si="4"/>
        <v>7.609958968770111</v>
      </c>
      <c r="F46" s="74">
        <v>19.667341290849233</v>
      </c>
      <c r="G46" s="30">
        <f t="shared" si="8"/>
        <v>9.0416076461430066</v>
      </c>
      <c r="H46" s="46">
        <f t="shared" si="9"/>
        <v>1.4916704716929578E-2</v>
      </c>
      <c r="I46" s="9">
        <f t="shared" si="10"/>
        <v>4.9591095572406712</v>
      </c>
      <c r="J46" s="9">
        <f t="shared" si="10"/>
        <v>2.3965658310891245</v>
      </c>
      <c r="K46" s="9" t="str">
        <f t="shared" si="10"/>
        <v/>
      </c>
      <c r="L46" s="9" t="str">
        <f t="shared" si="10"/>
        <v/>
      </c>
      <c r="M46" s="9" t="str">
        <f t="shared" si="10"/>
        <v/>
      </c>
      <c r="N46" s="9" t="str">
        <f t="shared" si="10"/>
        <v/>
      </c>
      <c r="O46" s="9" t="str">
        <f t="shared" si="10"/>
        <v/>
      </c>
      <c r="P46" s="9" t="str">
        <f t="shared" si="10"/>
        <v/>
      </c>
      <c r="Q46" s="9" t="str">
        <f t="shared" si="10"/>
        <v/>
      </c>
      <c r="R46" s="9" t="str">
        <f t="shared" si="10"/>
        <v/>
      </c>
      <c r="S46" s="9" t="str">
        <f t="shared" si="10"/>
        <v/>
      </c>
    </row>
    <row r="47" spans="1:26">
      <c r="A47" s="48">
        <v>5</v>
      </c>
      <c r="B47" s="53">
        <v>11.674351093832627</v>
      </c>
      <c r="C47" s="76">
        <v>1078</v>
      </c>
      <c r="D47" s="74">
        <v>11.05</v>
      </c>
      <c r="E47" s="60">
        <f t="shared" si="4"/>
        <v>10.124457428372343</v>
      </c>
      <c r="F47" s="74">
        <v>40.646356986628227</v>
      </c>
      <c r="G47" s="30">
        <f t="shared" si="8"/>
        <v>13.700620854068973</v>
      </c>
      <c r="H47" s="46">
        <f t="shared" si="9"/>
        <v>3.5903218271636679E-2</v>
      </c>
      <c r="I47" s="9">
        <f t="shared" si="10"/>
        <v>7.1501785895535885</v>
      </c>
      <c r="J47" s="9">
        <f t="shared" si="10"/>
        <v>5.4782061673013009</v>
      </c>
      <c r="K47" s="9">
        <f t="shared" si="10"/>
        <v>3.2287130358964475</v>
      </c>
      <c r="L47" s="9" t="str">
        <f t="shared" si="10"/>
        <v/>
      </c>
      <c r="M47" s="9" t="str">
        <f t="shared" si="10"/>
        <v/>
      </c>
      <c r="N47" s="9" t="str">
        <f t="shared" si="10"/>
        <v/>
      </c>
      <c r="O47" s="9" t="str">
        <f t="shared" si="10"/>
        <v/>
      </c>
      <c r="P47" s="9" t="str">
        <f t="shared" si="10"/>
        <v/>
      </c>
      <c r="Q47" s="9" t="str">
        <f t="shared" si="10"/>
        <v/>
      </c>
      <c r="R47" s="9" t="str">
        <f t="shared" si="10"/>
        <v/>
      </c>
      <c r="S47" s="9" t="str">
        <f t="shared" si="10"/>
        <v/>
      </c>
    </row>
    <row r="48" spans="1:26">
      <c r="A48" s="48">
        <v>6</v>
      </c>
      <c r="B48" s="53">
        <v>14.113219235602134</v>
      </c>
      <c r="C48" s="76">
        <v>1065.6740102832503</v>
      </c>
      <c r="D48" s="74">
        <v>16.059935339860473</v>
      </c>
      <c r="E48" s="60">
        <f t="shared" si="4"/>
        <v>12.27607997436264</v>
      </c>
      <c r="F48" s="74">
        <v>67.92690252305114</v>
      </c>
      <c r="G48" s="30">
        <f t="shared" si="8"/>
        <v>16.845269751232614</v>
      </c>
      <c r="H48" s="46">
        <f t="shared" si="9"/>
        <v>6.2212247074983441E-2</v>
      </c>
      <c r="I48" s="9">
        <f t="shared" si="10"/>
        <v>8.8772590901067225</v>
      </c>
      <c r="J48" s="9">
        <f t="shared" si="10"/>
        <v>7.3254375310775739</v>
      </c>
      <c r="K48" s="9">
        <f t="shared" si="10"/>
        <v>5.4862577294631665</v>
      </c>
      <c r="L48" s="9">
        <f t="shared" si="10"/>
        <v>3.0588594164824294</v>
      </c>
      <c r="M48" s="9" t="str">
        <f t="shared" si="10"/>
        <v/>
      </c>
      <c r="N48" s="9" t="str">
        <f t="shared" si="10"/>
        <v/>
      </c>
      <c r="O48" s="9" t="str">
        <f t="shared" si="10"/>
        <v/>
      </c>
      <c r="P48" s="9" t="str">
        <f t="shared" si="10"/>
        <v/>
      </c>
      <c r="Q48" s="9" t="str">
        <f t="shared" si="10"/>
        <v/>
      </c>
      <c r="R48" s="9" t="str">
        <f t="shared" si="10"/>
        <v/>
      </c>
      <c r="S48" s="9" t="str">
        <f t="shared" si="10"/>
        <v/>
      </c>
    </row>
    <row r="49" spans="1:19">
      <c r="A49" s="48">
        <v>7</v>
      </c>
      <c r="B49" s="53">
        <v>16.471613052056259</v>
      </c>
      <c r="C49" s="76">
        <v>1053.4889575075927</v>
      </c>
      <c r="D49" s="74">
        <v>20.984547145864152</v>
      </c>
      <c r="E49" s="60">
        <f t="shared" si="4"/>
        <v>14.113502574990584</v>
      </c>
      <c r="F49" s="74">
        <v>99.940680020701834</v>
      </c>
      <c r="G49" s="30">
        <f t="shared" si="8"/>
        <v>19.121432727851936</v>
      </c>
      <c r="H49" s="46">
        <f t="shared" si="9"/>
        <v>9.1248512216659E-2</v>
      </c>
      <c r="I49" s="9">
        <f t="shared" si="10"/>
        <v>10.327705145904273</v>
      </c>
      <c r="J49" s="9">
        <f t="shared" si="10"/>
        <v>8.7762455169905547</v>
      </c>
      <c r="K49" s="9">
        <f t="shared" si="10"/>
        <v>7.0716468017411351</v>
      </c>
      <c r="L49" s="9">
        <f t="shared" si="10"/>
        <v>4.9148679638148058</v>
      </c>
      <c r="M49" s="9">
        <f t="shared" si="10"/>
        <v>2.1786586813449249</v>
      </c>
      <c r="N49" s="9" t="str">
        <f t="shared" si="10"/>
        <v/>
      </c>
      <c r="O49" s="9" t="str">
        <f t="shared" si="10"/>
        <v/>
      </c>
      <c r="P49" s="9" t="str">
        <f t="shared" si="10"/>
        <v/>
      </c>
      <c r="Q49" s="9" t="str">
        <f t="shared" si="10"/>
        <v/>
      </c>
      <c r="R49" s="9" t="str">
        <f t="shared" si="10"/>
        <v/>
      </c>
      <c r="S49" s="9" t="str">
        <f t="shared" si="10"/>
        <v/>
      </c>
    </row>
    <row r="50" spans="1:19">
      <c r="A50" s="48">
        <v>8</v>
      </c>
      <c r="B50" s="53">
        <v>18.735353492979787</v>
      </c>
      <c r="C50" s="76">
        <v>1041.443230182038</v>
      </c>
      <c r="D50" s="74">
        <v>25.649371270593686</v>
      </c>
      <c r="E50" s="60">
        <f t="shared" si="4"/>
        <v>15.693527088408633</v>
      </c>
      <c r="F50" s="74">
        <v>135.27965462517656</v>
      </c>
      <c r="G50" s="30">
        <f t="shared" si="8"/>
        <v>20.853145792670045</v>
      </c>
      <c r="H50" s="46">
        <f t="shared" si="9"/>
        <v>0.12130723688946418</v>
      </c>
      <c r="I50" s="9">
        <f t="shared" si="10"/>
        <v>11.567583210865013</v>
      </c>
      <c r="J50" s="9">
        <f t="shared" si="10"/>
        <v>9.9865076168662323</v>
      </c>
      <c r="K50" s="9">
        <f t="shared" si="10"/>
        <v>8.3291283913156793</v>
      </c>
      <c r="L50" s="9">
        <f t="shared" si="10"/>
        <v>6.3032748686368336</v>
      </c>
      <c r="M50" s="9">
        <f t="shared" si="10"/>
        <v>3.7640492956884657</v>
      </c>
      <c r="N50" s="9">
        <f t="shared" si="10"/>
        <v>0.66246014390037722</v>
      </c>
      <c r="O50" s="9" t="str">
        <f t="shared" si="10"/>
        <v/>
      </c>
      <c r="P50" s="9" t="str">
        <f t="shared" si="10"/>
        <v/>
      </c>
      <c r="Q50" s="9" t="str">
        <f t="shared" si="10"/>
        <v/>
      </c>
      <c r="R50" s="9" t="str">
        <f t="shared" si="10"/>
        <v/>
      </c>
      <c r="S50" s="9" t="str">
        <f t="shared" si="10"/>
        <v/>
      </c>
    </row>
    <row r="51" spans="1:19">
      <c r="A51" s="48">
        <v>9</v>
      </c>
      <c r="B51" s="53">
        <v>20.896311548372974</v>
      </c>
      <c r="C51" s="76">
        <v>1029.5352352415905</v>
      </c>
      <c r="D51" s="74">
        <v>29.983629355617023</v>
      </c>
      <c r="E51" s="60">
        <f t="shared" si="4"/>
        <v>17.065597288558312</v>
      </c>
      <c r="F51" s="74">
        <v>172.78265537253847</v>
      </c>
      <c r="G51" s="30">
        <f t="shared" si="8"/>
        <v>22.220943055050963</v>
      </c>
      <c r="H51" s="46">
        <f t="shared" si="9"/>
        <v>0.15137041803782025</v>
      </c>
      <c r="I51" s="9">
        <f t="shared" si="10"/>
        <v>12.641431807919272</v>
      </c>
      <c r="J51" s="9">
        <f t="shared" si="10"/>
        <v>11.022810674931685</v>
      </c>
      <c r="K51" s="9">
        <f t="shared" si="10"/>
        <v>9.3780293066931293</v>
      </c>
      <c r="L51" s="9">
        <f t="shared" si="10"/>
        <v>7.4214645948135542</v>
      </c>
      <c r="M51" s="9">
        <f t="shared" si="10"/>
        <v>4.9985920893041227</v>
      </c>
      <c r="N51" s="9">
        <f t="shared" si="10"/>
        <v>2.0486659344909532</v>
      </c>
      <c r="O51" s="9" t="str">
        <f t="shared" si="10"/>
        <v/>
      </c>
      <c r="P51" s="9" t="str">
        <f t="shared" si="10"/>
        <v/>
      </c>
      <c r="Q51" s="9" t="str">
        <f t="shared" si="10"/>
        <v/>
      </c>
      <c r="R51" s="9" t="str">
        <f t="shared" si="10"/>
        <v/>
      </c>
      <c r="S51" s="9" t="str">
        <f t="shared" si="10"/>
        <v/>
      </c>
    </row>
    <row r="52" spans="1:19">
      <c r="A52" s="68">
        <v>10</v>
      </c>
      <c r="B52" s="69">
        <v>22.950423605072722</v>
      </c>
      <c r="C52" s="70">
        <v>400</v>
      </c>
      <c r="D52" s="147">
        <v>29.389497145472387</v>
      </c>
      <c r="E52" s="66">
        <f t="shared" si="4"/>
        <v>27.106040445568762</v>
      </c>
      <c r="F52" s="147">
        <v>183.00239547177</v>
      </c>
      <c r="G52" s="67">
        <f t="shared" si="8"/>
        <v>29.771614050742322</v>
      </c>
      <c r="H52" s="72">
        <f t="shared" si="9"/>
        <v>0.49224448072237181</v>
      </c>
      <c r="I52" s="9">
        <f t="shared" si="10"/>
        <v>20.482289505261672</v>
      </c>
      <c r="J52" s="9">
        <f t="shared" si="10"/>
        <v>18.477077570486962</v>
      </c>
      <c r="K52" s="9">
        <f t="shared" si="10"/>
        <v>16.641436756858841</v>
      </c>
      <c r="L52" s="9">
        <f t="shared" si="10"/>
        <v>14.71325268357827</v>
      </c>
      <c r="M52" s="9">
        <f t="shared" si="10"/>
        <v>12.51725365373129</v>
      </c>
      <c r="N52" s="9">
        <f t="shared" si="10"/>
        <v>9.9423250792982376</v>
      </c>
      <c r="O52" s="9">
        <f t="shared" si="10"/>
        <v>6.9281898256157435</v>
      </c>
      <c r="P52" s="9">
        <f t="shared" si="10"/>
        <v>3.4513932399422016</v>
      </c>
      <c r="Q52" s="9" t="str">
        <f t="shared" si="10"/>
        <v/>
      </c>
      <c r="R52" s="9" t="str">
        <f t="shared" si="10"/>
        <v/>
      </c>
      <c r="S52" s="9" t="str">
        <f t="shared" si="10"/>
        <v/>
      </c>
    </row>
    <row r="53" spans="1:19">
      <c r="A53" s="48">
        <v>11</v>
      </c>
      <c r="B53" s="53">
        <v>24.896423131258256</v>
      </c>
      <c r="C53" s="76">
        <v>395.42634889916519</v>
      </c>
      <c r="D53" s="53">
        <v>32.538161398004995</v>
      </c>
      <c r="E53" s="60">
        <f t="shared" si="4"/>
        <v>28.685584407293085</v>
      </c>
      <c r="F53" s="53">
        <v>216.91863435553196</v>
      </c>
      <c r="G53" s="30">
        <f t="shared" si="8"/>
        <v>30.695891423301305</v>
      </c>
      <c r="H53" s="46">
        <f t="shared" si="9"/>
        <v>0.56641458731295835</v>
      </c>
      <c r="I53" s="9">
        <f t="shared" ref="I53:S68" si="11">IF(I$2+0.5&lt;$G53,SQRT(($H53/((PI()/40000)*$G53)*(coeffB1*(($G53-I$2)/$G53)+coeffB2*(($G53-I$2)/$G53)^2+coeffB3*(($G53-I$2)/$G53)^3+coeffB4*(($G53-I$2)/$G53)^4+coeffB5*(($G53-I$2)/$G53)^5+coeffB6*(($G53-I$2)/$G53)^coeffB7+coeffB8*(($G53-I$2)/$G53)^coeffB9))),"")</f>
        <v>21.716550587666358</v>
      </c>
      <c r="J53" s="9">
        <f t="shared" si="11"/>
        <v>19.644031301446997</v>
      </c>
      <c r="K53" s="9">
        <f t="shared" si="11"/>
        <v>17.761556852484716</v>
      </c>
      <c r="L53" s="9">
        <f t="shared" si="11"/>
        <v>15.806562777273266</v>
      </c>
      <c r="M53" s="9">
        <f t="shared" si="11"/>
        <v>13.602879673815458</v>
      </c>
      <c r="N53" s="9">
        <f t="shared" si="11"/>
        <v>11.035664716693812</v>
      </c>
      <c r="O53" s="9">
        <f t="shared" si="11"/>
        <v>8.0396277160631993</v>
      </c>
      <c r="P53" s="9">
        <f t="shared" si="11"/>
        <v>4.586344614952945</v>
      </c>
      <c r="Q53" s="9">
        <f t="shared" si="11"/>
        <v>0.6539779201977195</v>
      </c>
      <c r="R53" s="9" t="str">
        <f t="shared" si="11"/>
        <v/>
      </c>
      <c r="S53" s="9" t="str">
        <f t="shared" si="11"/>
        <v/>
      </c>
    </row>
    <row r="54" spans="1:19">
      <c r="A54" s="48">
        <v>12</v>
      </c>
      <c r="B54" s="53">
        <v>26.734991187586083</v>
      </c>
      <c r="C54" s="76">
        <v>390.90499350931083</v>
      </c>
      <c r="D54" s="53">
        <v>35.412087770396667</v>
      </c>
      <c r="E54" s="60">
        <f t="shared" si="4"/>
        <v>30.098174575443998</v>
      </c>
      <c r="F54" s="53">
        <v>250.79223039269357</v>
      </c>
      <c r="G54" s="30">
        <f t="shared" si="8"/>
        <v>31.480342709219258</v>
      </c>
      <c r="H54" s="46">
        <f t="shared" si="9"/>
        <v>0.63770970474973809</v>
      </c>
      <c r="I54" s="9">
        <f t="shared" si="11"/>
        <v>22.820812848029583</v>
      </c>
      <c r="J54" s="9">
        <f t="shared" si="11"/>
        <v>20.687535307725284</v>
      </c>
      <c r="K54" s="9">
        <f t="shared" si="11"/>
        <v>18.761771254613532</v>
      </c>
      <c r="L54" s="9">
        <f t="shared" si="11"/>
        <v>16.779778194503621</v>
      </c>
      <c r="M54" s="9">
        <f t="shared" si="11"/>
        <v>14.564713134093845</v>
      </c>
      <c r="N54" s="9">
        <f t="shared" si="11"/>
        <v>11.998799632398427</v>
      </c>
      <c r="O54" s="9">
        <f t="shared" si="11"/>
        <v>9.0127392404405295</v>
      </c>
      <c r="P54" s="9">
        <f t="shared" si="11"/>
        <v>5.5739484539940491</v>
      </c>
      <c r="Q54" s="9">
        <f t="shared" si="11"/>
        <v>1.6714952711425595</v>
      </c>
      <c r="R54" s="9" t="str">
        <f t="shared" si="11"/>
        <v/>
      </c>
      <c r="S54" s="9" t="str">
        <f t="shared" si="11"/>
        <v/>
      </c>
    </row>
    <row r="55" spans="1:19">
      <c r="A55" s="48">
        <v>13</v>
      </c>
      <c r="B55" s="53">
        <v>28.468167638575657</v>
      </c>
      <c r="C55" s="76">
        <v>386.43533587459666</v>
      </c>
      <c r="D55" s="53">
        <v>38.034284746512071</v>
      </c>
      <c r="E55" s="60">
        <f t="shared" si="4"/>
        <v>31.372505992090172</v>
      </c>
      <c r="F55" s="53">
        <v>284.2608612203806</v>
      </c>
      <c r="G55" s="30">
        <f t="shared" si="8"/>
        <v>32.157048873953684</v>
      </c>
      <c r="H55" s="46">
        <f t="shared" si="9"/>
        <v>0.70610253201915651</v>
      </c>
      <c r="I55" s="9">
        <f t="shared" si="11"/>
        <v>23.817388865764542</v>
      </c>
      <c r="J55" s="9">
        <f t="shared" si="11"/>
        <v>21.62893380016785</v>
      </c>
      <c r="K55" s="9">
        <f t="shared" si="11"/>
        <v>19.663234452137697</v>
      </c>
      <c r="L55" s="9">
        <f t="shared" si="11"/>
        <v>17.654904197543303</v>
      </c>
      <c r="M55" s="9">
        <f t="shared" si="11"/>
        <v>15.426562030487501</v>
      </c>
      <c r="N55" s="9">
        <f t="shared" si="11"/>
        <v>12.85804743455548</v>
      </c>
      <c r="O55" s="9">
        <f t="shared" si="11"/>
        <v>9.8767663141366153</v>
      </c>
      <c r="P55" s="9">
        <f t="shared" si="11"/>
        <v>6.4466415113077051</v>
      </c>
      <c r="Q55" s="9">
        <f t="shared" si="11"/>
        <v>2.5561607682814587</v>
      </c>
      <c r="R55" s="9" t="str">
        <f t="shared" si="11"/>
        <v/>
      </c>
      <c r="S55" s="9" t="str">
        <f t="shared" si="11"/>
        <v/>
      </c>
    </row>
    <row r="56" spans="1:19">
      <c r="A56" s="48">
        <v>14</v>
      </c>
      <c r="B56" s="53">
        <v>30.098932651522215</v>
      </c>
      <c r="C56" s="76">
        <v>382.0167848762859</v>
      </c>
      <c r="D56" s="53">
        <v>40.428329856686119</v>
      </c>
      <c r="E56" s="60">
        <f t="shared" si="4"/>
        <v>32.531319397875016</v>
      </c>
      <c r="F56" s="53">
        <v>317.05346758175557</v>
      </c>
      <c r="G56" s="30">
        <f t="shared" si="8"/>
        <v>32.748961770272331</v>
      </c>
      <c r="H56" s="46">
        <f t="shared" si="9"/>
        <v>0.77169009477574035</v>
      </c>
      <c r="I56" s="9">
        <f t="shared" si="11"/>
        <v>24.723960873871025</v>
      </c>
      <c r="J56" s="9">
        <f t="shared" si="11"/>
        <v>22.485080804174167</v>
      </c>
      <c r="K56" s="9">
        <f t="shared" si="11"/>
        <v>20.482486055111259</v>
      </c>
      <c r="L56" s="9">
        <f t="shared" si="11"/>
        <v>18.448847930629594</v>
      </c>
      <c r="M56" s="9">
        <f t="shared" si="11"/>
        <v>16.206334610636986</v>
      </c>
      <c r="N56" s="9">
        <f t="shared" si="11"/>
        <v>13.632797928776146</v>
      </c>
      <c r="O56" s="9">
        <f t="shared" si="11"/>
        <v>10.652872206426183</v>
      </c>
      <c r="P56" s="9">
        <f t="shared" si="11"/>
        <v>7.2275053684282495</v>
      </c>
      <c r="Q56" s="9">
        <f t="shared" si="11"/>
        <v>3.3433253093112589</v>
      </c>
      <c r="R56" s="9" t="str">
        <f t="shared" si="11"/>
        <v/>
      </c>
      <c r="S56" s="9" t="str">
        <f t="shared" si="11"/>
        <v/>
      </c>
    </row>
    <row r="57" spans="1:19">
      <c r="A57" s="48">
        <v>15</v>
      </c>
      <c r="B57" s="53">
        <v>31.630903714821294</v>
      </c>
      <c r="C57" s="76">
        <v>377.6487561545689</v>
      </c>
      <c r="D57" s="53">
        <v>42.616753184810179</v>
      </c>
      <c r="E57" s="60">
        <f t="shared" si="4"/>
        <v>33.592795826069271</v>
      </c>
      <c r="F57" s="53">
        <v>348.97087346991242</v>
      </c>
      <c r="G57" s="30">
        <f t="shared" si="8"/>
        <v>33.272937688495475</v>
      </c>
      <c r="H57" s="46">
        <f t="shared" si="9"/>
        <v>0.83463383213424536</v>
      </c>
      <c r="I57" s="9">
        <f t="shared" si="11"/>
        <v>25.554668837139747</v>
      </c>
      <c r="J57" s="9">
        <f t="shared" si="11"/>
        <v>23.26942239147235</v>
      </c>
      <c r="K57" s="9">
        <f t="shared" si="11"/>
        <v>21.2326352380137</v>
      </c>
      <c r="L57" s="9">
        <f t="shared" si="11"/>
        <v>19.174848281142673</v>
      </c>
      <c r="M57" s="9">
        <f t="shared" si="11"/>
        <v>16.917837977776898</v>
      </c>
      <c r="N57" s="9">
        <f t="shared" si="11"/>
        <v>14.337764323122697</v>
      </c>
      <c r="O57" s="9">
        <f t="shared" si="11"/>
        <v>11.356887119740303</v>
      </c>
      <c r="P57" s="9">
        <f t="shared" si="11"/>
        <v>7.9335843621464432</v>
      </c>
      <c r="Q57" s="9">
        <f t="shared" si="11"/>
        <v>4.0524661780312954</v>
      </c>
      <c r="R57" s="9" t="str">
        <f t="shared" si="11"/>
        <v/>
      </c>
      <c r="S57" s="9" t="str">
        <f t="shared" si="11"/>
        <v/>
      </c>
    </row>
    <row r="58" spans="1:19">
      <c r="A58" s="48">
        <v>16</v>
      </c>
      <c r="B58" s="53">
        <v>33.068113414735379</v>
      </c>
      <c r="C58" s="76">
        <v>373.33067203128081</v>
      </c>
      <c r="D58" s="53">
        <v>44.620326446608424</v>
      </c>
      <c r="E58" s="60">
        <f t="shared" si="4"/>
        <v>34.571604467726047</v>
      </c>
      <c r="F58" s="53">
        <v>379.8704030162786</v>
      </c>
      <c r="G58" s="30">
        <f t="shared" si="8"/>
        <v>33.741636192669922</v>
      </c>
      <c r="H58" s="46">
        <f t="shared" si="9"/>
        <v>0.89512443380514883</v>
      </c>
      <c r="I58" s="9">
        <f t="shared" si="11"/>
        <v>26.320925251043416</v>
      </c>
      <c r="J58" s="9">
        <f t="shared" si="11"/>
        <v>23.99279351681465</v>
      </c>
      <c r="K58" s="9">
        <f t="shared" si="11"/>
        <v>21.924197781747569</v>
      </c>
      <c r="L58" s="9">
        <f t="shared" si="11"/>
        <v>19.843432540421439</v>
      </c>
      <c r="M58" s="9">
        <f t="shared" si="11"/>
        <v>17.571924404407419</v>
      </c>
      <c r="N58" s="9">
        <f t="shared" si="11"/>
        <v>14.98436845050847</v>
      </c>
      <c r="O58" s="9">
        <f t="shared" si="11"/>
        <v>12.000958329113821</v>
      </c>
      <c r="P58" s="9">
        <f t="shared" si="11"/>
        <v>8.5778224271894423</v>
      </c>
      <c r="Q58" s="9">
        <f t="shared" si="11"/>
        <v>4.6976366680070019</v>
      </c>
      <c r="R58" s="9" t="str">
        <f t="shared" si="11"/>
        <v/>
      </c>
      <c r="S58" s="9" t="str">
        <f t="shared" si="11"/>
        <v/>
      </c>
    </row>
    <row r="59" spans="1:19">
      <c r="A59" s="48">
        <v>17</v>
      </c>
      <c r="B59" s="53">
        <v>34.414845046252857</v>
      </c>
      <c r="C59" s="76">
        <v>369.06196143350269</v>
      </c>
      <c r="D59" s="53">
        <v>46.457825644385878</v>
      </c>
      <c r="E59" s="60">
        <f t="shared" si="4"/>
        <v>35.479688409589201</v>
      </c>
      <c r="F59" s="53">
        <v>409.65372345680743</v>
      </c>
      <c r="G59" s="30">
        <f t="shared" si="8"/>
        <v>34.164750496445265</v>
      </c>
      <c r="H59" s="46">
        <f t="shared" si="9"/>
        <v>0.95336145617030077</v>
      </c>
      <c r="I59" s="9">
        <f t="shared" si="11"/>
        <v>27.032025214899537</v>
      </c>
      <c r="J59" s="9">
        <f t="shared" si="11"/>
        <v>24.664008692622005</v>
      </c>
      <c r="K59" s="9">
        <f t="shared" si="11"/>
        <v>22.565700791289945</v>
      </c>
      <c r="L59" s="9">
        <f t="shared" si="11"/>
        <v>20.46308170080782</v>
      </c>
      <c r="M59" s="9">
        <f t="shared" si="11"/>
        <v>18.177259022910171</v>
      </c>
      <c r="N59" s="9">
        <f t="shared" si="11"/>
        <v>15.581641030794723</v>
      </c>
      <c r="O59" s="9">
        <f t="shared" si="11"/>
        <v>12.594599722086729</v>
      </c>
      <c r="P59" s="9">
        <f t="shared" si="11"/>
        <v>9.1702710173278064</v>
      </c>
      <c r="Q59" s="9">
        <f t="shared" si="11"/>
        <v>5.2895358425055035</v>
      </c>
      <c r="R59" s="9">
        <f t="shared" si="11"/>
        <v>0.93360842804735811</v>
      </c>
      <c r="S59" s="9" t="str">
        <f t="shared" si="11"/>
        <v/>
      </c>
    </row>
    <row r="60" spans="1:19">
      <c r="A60" s="48">
        <v>18</v>
      </c>
      <c r="B60" s="53">
        <v>35.675510450869666</v>
      </c>
      <c r="C60" s="76">
        <v>364.8420598180362</v>
      </c>
      <c r="D60" s="53">
        <v>48.146034782257338</v>
      </c>
      <c r="E60" s="60">
        <f t="shared" si="4"/>
        <v>36.326856063368041</v>
      </c>
      <c r="F60" s="53">
        <v>438.25724312512011</v>
      </c>
      <c r="G60" s="30">
        <f t="shared" si="8"/>
        <v>34.549828779534565</v>
      </c>
      <c r="H60" s="46">
        <f t="shared" si="9"/>
        <v>1.0095417780393154</v>
      </c>
      <c r="I60" s="9">
        <f t="shared" si="11"/>
        <v>27.695605380096787</v>
      </c>
      <c r="J60" s="9">
        <f t="shared" si="11"/>
        <v>25.290303520569982</v>
      </c>
      <c r="K60" s="9">
        <f t="shared" si="11"/>
        <v>23.164127123870482</v>
      </c>
      <c r="L60" s="9">
        <f t="shared" si="11"/>
        <v>21.040706330602873</v>
      </c>
      <c r="M60" s="9">
        <f t="shared" si="11"/>
        <v>18.740853186233625</v>
      </c>
      <c r="N60" s="9">
        <f t="shared" si="11"/>
        <v>16.136831696207761</v>
      </c>
      <c r="O60" s="9">
        <f t="shared" si="11"/>
        <v>13.145389510125085</v>
      </c>
      <c r="P60" s="9">
        <f t="shared" si="11"/>
        <v>9.718879461901345</v>
      </c>
      <c r="Q60" s="9">
        <f t="shared" si="11"/>
        <v>5.8365311538256401</v>
      </c>
      <c r="R60" s="9">
        <f t="shared" si="11"/>
        <v>1.4875152052347553</v>
      </c>
      <c r="S60" s="9" t="str">
        <f t="shared" si="11"/>
        <v/>
      </c>
    </row>
    <row r="61" spans="1:19">
      <c r="A61" s="48">
        <v>19</v>
      </c>
      <c r="B61" s="53">
        <v>36.854559168727612</v>
      </c>
      <c r="C61" s="76">
        <v>360.67040909674222</v>
      </c>
      <c r="D61" s="53">
        <v>49.699865365314558</v>
      </c>
      <c r="E61" s="60">
        <f t="shared" si="4"/>
        <v>37.121229308245006</v>
      </c>
      <c r="F61" s="53">
        <v>465.64451808506169</v>
      </c>
      <c r="G61" s="30">
        <f t="shared" si="8"/>
        <v>34.902836823546252</v>
      </c>
      <c r="H61" s="46">
        <f t="shared" si="9"/>
        <v>1.0638533463293298</v>
      </c>
      <c r="I61" s="9">
        <f t="shared" si="11"/>
        <v>28.317991674918389</v>
      </c>
      <c r="J61" s="9">
        <f t="shared" si="11"/>
        <v>25.877667790722583</v>
      </c>
      <c r="K61" s="9">
        <f t="shared" si="11"/>
        <v>23.725246786212335</v>
      </c>
      <c r="L61" s="9">
        <f t="shared" si="11"/>
        <v>21.581994475938782</v>
      </c>
      <c r="M61" s="9">
        <f t="shared" si="11"/>
        <v>19.268445681171215</v>
      </c>
      <c r="N61" s="9">
        <f t="shared" si="11"/>
        <v>16.655836099656671</v>
      </c>
      <c r="O61" s="9">
        <f t="shared" si="11"/>
        <v>13.659450681039921</v>
      </c>
      <c r="P61" s="9">
        <f t="shared" si="11"/>
        <v>10.230031895555237</v>
      </c>
      <c r="Q61" s="9">
        <f t="shared" si="11"/>
        <v>6.3452910748140603</v>
      </c>
      <c r="R61" s="9">
        <f t="shared" si="11"/>
        <v>1.9968095595469277</v>
      </c>
      <c r="S61" s="9" t="str">
        <f t="shared" si="11"/>
        <v/>
      </c>
    </row>
    <row r="62" spans="1:19">
      <c r="A62" s="73">
        <v>20</v>
      </c>
      <c r="B62" s="128">
        <v>37.956411101780581</v>
      </c>
      <c r="C62" s="129">
        <v>356.5464575627326</v>
      </c>
      <c r="D62" s="128">
        <v>51.132524560329088</v>
      </c>
      <c r="E62" s="60">
        <f t="shared" si="4"/>
        <v>37.869585784712498</v>
      </c>
      <c r="F62" s="128">
        <v>491.80023531446818</v>
      </c>
      <c r="G62" s="130">
        <f t="shared" ref="G62:G82" si="12">IF((Peterson_a+Peterson_b*LN(E62*10))/10&lt;0,B62*0.2,(Peterson_a+Peterson_b*LN(E62*10))/10)</f>
        <v>35.228552306079806</v>
      </c>
      <c r="H62" s="46">
        <f t="shared" si="9"/>
        <v>1.1164720782325699</v>
      </c>
      <c r="I62" s="145">
        <f t="shared" si="11"/>
        <v>28.904464937998114</v>
      </c>
      <c r="J62" s="145">
        <f t="shared" si="11"/>
        <v>26.431099177887788</v>
      </c>
      <c r="K62" s="145">
        <f t="shared" si="11"/>
        <v>24.25386724535791</v>
      </c>
      <c r="L62" s="145">
        <f t="shared" si="11"/>
        <v>22.091670586556805</v>
      </c>
      <c r="M62" s="145">
        <f t="shared" si="11"/>
        <v>19.764781456638477</v>
      </c>
      <c r="N62" s="145">
        <f t="shared" si="11"/>
        <v>17.143502935262205</v>
      </c>
      <c r="O62" s="145">
        <f t="shared" si="11"/>
        <v>14.141791459167711</v>
      </c>
      <c r="P62" s="145">
        <f t="shared" si="11"/>
        <v>10.70892329807006</v>
      </c>
      <c r="Q62" s="145">
        <f t="shared" si="11"/>
        <v>6.8212102277862421</v>
      </c>
      <c r="R62" s="145">
        <f t="shared" si="11"/>
        <v>2.4709124689057109</v>
      </c>
      <c r="S62" s="145" t="str">
        <f t="shared" si="11"/>
        <v/>
      </c>
    </row>
    <row r="63" spans="1:19" s="3" customFormat="1">
      <c r="A63" s="73">
        <v>21</v>
      </c>
      <c r="B63" s="128">
        <v>38.985407001081995</v>
      </c>
      <c r="C63" s="129">
        <v>352.46965981740624</v>
      </c>
      <c r="D63" s="128">
        <v>52.455696652775671</v>
      </c>
      <c r="E63" s="60">
        <f t="shared" si="4"/>
        <v>38.577622580150326</v>
      </c>
      <c r="F63" s="128">
        <v>516.72543499751509</v>
      </c>
      <c r="G63" s="130">
        <f t="shared" si="12"/>
        <v>35.530846741965732</v>
      </c>
      <c r="H63" s="46">
        <f t="shared" si="9"/>
        <v>1.1675606305084976</v>
      </c>
      <c r="I63" s="145">
        <f t="shared" si="11"/>
        <v>29.459465604787006</v>
      </c>
      <c r="J63" s="145">
        <f t="shared" si="11"/>
        <v>26.954798302251266</v>
      </c>
      <c r="K63" s="145">
        <f t="shared" si="11"/>
        <v>24.754024714330093</v>
      </c>
      <c r="L63" s="145">
        <f t="shared" si="11"/>
        <v>22.573691165419486</v>
      </c>
      <c r="M63" s="145">
        <f t="shared" si="11"/>
        <v>20.233819286509732</v>
      </c>
      <c r="N63" s="145">
        <f t="shared" si="11"/>
        <v>17.603859484430526</v>
      </c>
      <c r="O63" s="145">
        <f t="shared" si="11"/>
        <v>14.596552364198848</v>
      </c>
      <c r="P63" s="145">
        <f t="shared" si="11"/>
        <v>11.15982959190884</v>
      </c>
      <c r="Q63" s="145">
        <f t="shared" si="11"/>
        <v>7.268707865507956</v>
      </c>
      <c r="R63" s="145">
        <f t="shared" si="11"/>
        <v>2.915415775562491</v>
      </c>
      <c r="S63" s="145" t="str">
        <f t="shared" si="11"/>
        <v/>
      </c>
    </row>
    <row r="64" spans="1:19" s="3" customFormat="1">
      <c r="A64" s="73">
        <v>22</v>
      </c>
      <c r="B64" s="128">
        <v>39.945772566530472</v>
      </c>
      <c r="C64" s="129">
        <v>348.43947669831937</v>
      </c>
      <c r="D64" s="128">
        <v>53.679719836502045</v>
      </c>
      <c r="E64" s="60">
        <f t="shared" si="4"/>
        <v>39.250161120010759</v>
      </c>
      <c r="F64" s="128">
        <v>540.4337095153827</v>
      </c>
      <c r="G64" s="130">
        <f t="shared" si="12"/>
        <v>35.812890739775654</v>
      </c>
      <c r="H64" s="46">
        <f t="shared" si="9"/>
        <v>1.2172682533779102</v>
      </c>
      <c r="I64" s="145">
        <f t="shared" si="11"/>
        <v>29.98675280838215</v>
      </c>
      <c r="J64" s="145">
        <f t="shared" si="11"/>
        <v>27.452320099346416</v>
      </c>
      <c r="K64" s="145">
        <f t="shared" si="11"/>
        <v>25.22913191056934</v>
      </c>
      <c r="L64" s="145">
        <f t="shared" si="11"/>
        <v>23.031394574673492</v>
      </c>
      <c r="M64" s="145">
        <f t="shared" si="11"/>
        <v>20.678888977424492</v>
      </c>
      <c r="N64" s="145">
        <f t="shared" si="11"/>
        <v>18.040280373288109</v>
      </c>
      <c r="O64" s="145">
        <f t="shared" si="11"/>
        <v>15.02718912501579</v>
      </c>
      <c r="P64" s="145">
        <f t="shared" si="11"/>
        <v>11.586305830060525</v>
      </c>
      <c r="Q64" s="145">
        <f t="shared" si="11"/>
        <v>7.6914436791834975</v>
      </c>
      <c r="R64" s="145">
        <f t="shared" si="11"/>
        <v>3.3344677620077356</v>
      </c>
      <c r="S64" s="145" t="str">
        <f t="shared" si="11"/>
        <v/>
      </c>
    </row>
    <row r="65" spans="1:19" s="3" customFormat="1">
      <c r="A65" s="73">
        <v>23</v>
      </c>
      <c r="B65" s="128">
        <v>40.841592997212665</v>
      </c>
      <c r="C65" s="129">
        <v>344.45537520788048</v>
      </c>
      <c r="D65" s="128">
        <v>54.81374988729668</v>
      </c>
      <c r="E65" s="60">
        <f t="shared" si="4"/>
        <v>39.891307732651484</v>
      </c>
      <c r="F65" s="128">
        <v>562.94817504463253</v>
      </c>
      <c r="G65" s="130">
        <f t="shared" si="12"/>
        <v>36.077305859365723</v>
      </c>
      <c r="H65" s="46">
        <f t="shared" si="9"/>
        <v>1.2657312532689253</v>
      </c>
      <c r="I65" s="145">
        <f t="shared" si="11"/>
        <v>30.489529105789874</v>
      </c>
      <c r="J65" s="145">
        <f t="shared" si="11"/>
        <v>27.926692335967893</v>
      </c>
      <c r="K65" s="145">
        <f t="shared" si="11"/>
        <v>25.682093334115152</v>
      </c>
      <c r="L65" s="145">
        <f t="shared" si="11"/>
        <v>23.467617097946544</v>
      </c>
      <c r="M65" s="145">
        <f t="shared" si="11"/>
        <v>21.102812041665526</v>
      </c>
      <c r="N65" s="145">
        <f t="shared" si="11"/>
        <v>18.455615844237069</v>
      </c>
      <c r="O65" s="145">
        <f t="shared" si="11"/>
        <v>15.4366104538037</v>
      </c>
      <c r="P65" s="145">
        <f t="shared" si="11"/>
        <v>11.99133430681975</v>
      </c>
      <c r="Q65" s="145">
        <f t="shared" si="11"/>
        <v>8.0924773660352827</v>
      </c>
      <c r="R65" s="145">
        <f t="shared" si="11"/>
        <v>3.7313765997196078</v>
      </c>
      <c r="S65" s="145" t="str">
        <f t="shared" si="11"/>
        <v/>
      </c>
    </row>
    <row r="66" spans="1:19" s="3" customFormat="1">
      <c r="A66" s="73">
        <v>24</v>
      </c>
      <c r="B66" s="128">
        <v>41.67679559115571</v>
      </c>
      <c r="C66" s="129">
        <v>340.51682844286051</v>
      </c>
      <c r="D66" s="128">
        <v>55.865907419619084</v>
      </c>
      <c r="E66" s="60">
        <f t="shared" si="4"/>
        <v>40.504580517200111</v>
      </c>
      <c r="F66" s="128">
        <v>584.29905662987198</v>
      </c>
      <c r="G66" s="130">
        <f t="shared" si="12"/>
        <v>36.326278609431505</v>
      </c>
      <c r="H66" s="46">
        <f t="shared" si="9"/>
        <v>1.3130737757146194</v>
      </c>
      <c r="I66" s="145">
        <f t="shared" si="11"/>
        <v>30.970539065123379</v>
      </c>
      <c r="J66" s="145">
        <f t="shared" si="11"/>
        <v>28.380509195611243</v>
      </c>
      <c r="K66" s="145">
        <f t="shared" si="11"/>
        <v>26.115396042716871</v>
      </c>
      <c r="L66" s="145">
        <f t="shared" si="11"/>
        <v>23.884783819376764</v>
      </c>
      <c r="M66" s="145">
        <f t="shared" si="11"/>
        <v>21.507995465629207</v>
      </c>
      <c r="N66" s="145">
        <f t="shared" si="11"/>
        <v>18.852290604133504</v>
      </c>
      <c r="O66" s="145">
        <f t="shared" si="11"/>
        <v>15.827283385868027</v>
      </c>
      <c r="P66" s="145">
        <f t="shared" si="11"/>
        <v>12.377437021062374</v>
      </c>
      <c r="Q66" s="145">
        <f t="shared" si="11"/>
        <v>8.4743887908669286</v>
      </c>
      <c r="R66" s="145">
        <f t="shared" si="11"/>
        <v>4.108865237409618</v>
      </c>
      <c r="S66" s="145" t="str">
        <f t="shared" si="11"/>
        <v/>
      </c>
    </row>
    <row r="67" spans="1:19" s="3" customFormat="1">
      <c r="A67" s="73">
        <v>25</v>
      </c>
      <c r="B67" s="128">
        <v>42.455138553268185</v>
      </c>
      <c r="C67" s="129">
        <v>336.62331552470937</v>
      </c>
      <c r="D67" s="128">
        <v>56.843408144761952</v>
      </c>
      <c r="E67" s="60">
        <f t="shared" si="4"/>
        <v>41.09301038076218</v>
      </c>
      <c r="F67" s="128">
        <v>604.52176217999261</v>
      </c>
      <c r="G67" s="130">
        <f t="shared" si="12"/>
        <v>36.561647161366935</v>
      </c>
      <c r="H67" s="46">
        <f t="shared" si="9"/>
        <v>1.3594087344473895</v>
      </c>
      <c r="I67" s="145">
        <f t="shared" si="11"/>
        <v>31.432147809009475</v>
      </c>
      <c r="J67" s="145">
        <f t="shared" si="11"/>
        <v>28.816005777834658</v>
      </c>
      <c r="K67" s="145">
        <f t="shared" si="11"/>
        <v>26.531181753041707</v>
      </c>
      <c r="L67" s="145">
        <f t="shared" si="11"/>
        <v>24.284980475169938</v>
      </c>
      <c r="M67" s="145">
        <f t="shared" si="11"/>
        <v>21.896505373267697</v>
      </c>
      <c r="N67" s="145">
        <f t="shared" si="11"/>
        <v>19.232380930313482</v>
      </c>
      <c r="O67" s="145">
        <f t="shared" si="11"/>
        <v>16.201314890067465</v>
      </c>
      <c r="P67" s="145">
        <f t="shared" si="11"/>
        <v>12.746762275682746</v>
      </c>
      <c r="Q67" s="145">
        <f t="shared" si="11"/>
        <v>8.8393698893241055</v>
      </c>
      <c r="R67" s="145">
        <f t="shared" si="11"/>
        <v>4.4692150108100543</v>
      </c>
      <c r="S67" s="145" t="str">
        <f t="shared" si="11"/>
        <v/>
      </c>
    </row>
    <row r="68" spans="1:19" s="3" customFormat="1">
      <c r="A68" s="73">
        <v>26</v>
      </c>
      <c r="B68" s="128">
        <v>43.180204588218828</v>
      </c>
      <c r="C68" s="129">
        <v>332.77432153066877</v>
      </c>
      <c r="D68" s="128">
        <v>57.752676916697553</v>
      </c>
      <c r="E68" s="60">
        <f t="shared" si="4"/>
        <v>41.65922211228834</v>
      </c>
      <c r="F68" s="128">
        <v>623.65534747371396</v>
      </c>
      <c r="G68" s="130">
        <f t="shared" si="12"/>
        <v>36.784968107937139</v>
      </c>
      <c r="H68" s="46">
        <f t="shared" si="9"/>
        <v>1.4048387834212928</v>
      </c>
      <c r="I68" s="145">
        <f t="shared" si="11"/>
        <v>31.876404061539031</v>
      </c>
      <c r="J68" s="145">
        <f t="shared" si="11"/>
        <v>29.235117860429945</v>
      </c>
      <c r="K68" s="145">
        <f t="shared" si="11"/>
        <v>26.931304574582576</v>
      </c>
      <c r="L68" s="145">
        <f t="shared" si="11"/>
        <v>24.670010767970176</v>
      </c>
      <c r="M68" s="145">
        <f t="shared" si="11"/>
        <v>22.270125469508571</v>
      </c>
      <c r="N68" s="145">
        <f t="shared" si="11"/>
        <v>19.597675474405321</v>
      </c>
      <c r="O68" s="145">
        <f t="shared" si="11"/>
        <v>16.560515841822053</v>
      </c>
      <c r="P68" s="145">
        <f t="shared" si="11"/>
        <v>13.101152195590764</v>
      </c>
      <c r="Q68" s="145">
        <f t="shared" si="11"/>
        <v>9.1892959140353252</v>
      </c>
      <c r="R68" s="145">
        <f t="shared" si="11"/>
        <v>4.8143602003301424</v>
      </c>
      <c r="S68" s="145" t="str">
        <f t="shared" si="11"/>
        <v/>
      </c>
    </row>
    <row r="69" spans="1:19" s="3" customFormat="1">
      <c r="A69" s="73">
        <v>27</v>
      </c>
      <c r="B69" s="128">
        <v>43.8553981708015</v>
      </c>
      <c r="C69" s="129">
        <v>328.96933742567302</v>
      </c>
      <c r="D69" s="128">
        <v>58.599446973293169</v>
      </c>
      <c r="E69" s="60">
        <f t="shared" si="4"/>
        <v>42.205499904714088</v>
      </c>
      <c r="F69" s="128">
        <v>641.74129484239904</v>
      </c>
      <c r="G69" s="130">
        <f t="shared" si="12"/>
        <v>36.997568428208879</v>
      </c>
      <c r="H69" s="46">
        <f t="shared" si="9"/>
        <v>1.4494572721122205</v>
      </c>
      <c r="I69" s="145">
        <f t="shared" ref="I69:S82" si="13">IF(I$2+0.5&lt;$G69,SQRT(($H69/((PI()/40000)*$G69)*(coeffB1*(($G69-I$2)/$G69)+coeffB2*(($G69-I$2)/$G69)^2+coeffB3*(($G69-I$2)/$G69)^3+coeffB4*(($G69-I$2)/$G69)^4+coeffB5*(($G69-I$2)/$G69)^5+coeffB6*(($G69-I$2)/$G69)^coeffB7+coeffB8*(($G69-I$2)/$G69)^coeffB9))),"")</f>
        <v>32.305091118880995</v>
      </c>
      <c r="J69" s="145">
        <f t="shared" si="13"/>
        <v>29.639530188706733</v>
      </c>
      <c r="K69" s="145">
        <f t="shared" si="13"/>
        <v>27.317377590801584</v>
      </c>
      <c r="L69" s="145">
        <f t="shared" si="13"/>
        <v>25.041442461396695</v>
      </c>
      <c r="M69" s="145">
        <f t="shared" si="13"/>
        <v>22.630403827218831</v>
      </c>
      <c r="N69" s="145">
        <f t="shared" si="13"/>
        <v>19.949723683512357</v>
      </c>
      <c r="O69" s="145">
        <f t="shared" si="13"/>
        <v>16.90645170186076</v>
      </c>
      <c r="P69" s="145">
        <f t="shared" si="13"/>
        <v>13.442195958358329</v>
      </c>
      <c r="Q69" s="145">
        <f t="shared" si="13"/>
        <v>9.5257813299329595</v>
      </c>
      <c r="R69" s="145">
        <f t="shared" si="13"/>
        <v>5.1459557552706041</v>
      </c>
      <c r="S69" s="145" t="str">
        <f t="shared" si="13"/>
        <v/>
      </c>
    </row>
    <row r="70" spans="1:19" s="3" customFormat="1">
      <c r="A70" s="73">
        <v>28</v>
      </c>
      <c r="B70" s="128">
        <v>44.483945627490066</v>
      </c>
      <c r="C70" s="129">
        <v>325.20785999502846</v>
      </c>
      <c r="D70" s="128">
        <v>59.388845996134556</v>
      </c>
      <c r="E70" s="60">
        <f t="shared" si="4"/>
        <v>42.733840669139674</v>
      </c>
      <c r="F70" s="128">
        <v>658.82254417072318</v>
      </c>
      <c r="G70" s="130">
        <f t="shared" si="12"/>
        <v>37.200586348455637</v>
      </c>
      <c r="H70" s="46">
        <f t="shared" si="9"/>
        <v>1.4933491513184844</v>
      </c>
      <c r="I70" s="145">
        <f t="shared" si="13"/>
        <v>32.719768336682868</v>
      </c>
      <c r="J70" s="145">
        <f t="shared" si="13"/>
        <v>30.030715762948706</v>
      </c>
      <c r="K70" s="145">
        <f t="shared" si="13"/>
        <v>27.690810710108547</v>
      </c>
      <c r="L70" s="145">
        <f t="shared" si="13"/>
        <v>25.400644733918554</v>
      </c>
      <c r="M70" s="145">
        <f t="shared" si="13"/>
        <v>22.978690652702195</v>
      </c>
      <c r="N70" s="145">
        <f t="shared" si="13"/>
        <v>20.289874706141742</v>
      </c>
      <c r="O70" s="145">
        <f t="shared" si="13"/>
        <v>17.240483048211036</v>
      </c>
      <c r="P70" s="145">
        <f t="shared" si="13"/>
        <v>13.771272184919761</v>
      </c>
      <c r="Q70" s="145">
        <f t="shared" si="13"/>
        <v>9.8502241368825434</v>
      </c>
      <c r="R70" s="145">
        <f t="shared" si="13"/>
        <v>5.4654281829400562</v>
      </c>
      <c r="S70" s="145">
        <f t="shared" si="13"/>
        <v>0.56611250019807169</v>
      </c>
    </row>
    <row r="71" spans="1:19" s="3" customFormat="1">
      <c r="A71" s="73">
        <v>29</v>
      </c>
      <c r="B71" s="128">
        <v>45.068897348763649</v>
      </c>
      <c r="C71" s="129">
        <v>321.48939177786247</v>
      </c>
      <c r="D71" s="128">
        <v>60.125470614119557</v>
      </c>
      <c r="E71" s="60">
        <f t="shared" si="4"/>
        <v>43.24599769546289</v>
      </c>
      <c r="F71" s="128">
        <v>674.94272731145657</v>
      </c>
      <c r="G71" s="130">
        <f t="shared" si="12"/>
        <v>37.395003772966483</v>
      </c>
      <c r="H71" s="46">
        <f t="shared" si="9"/>
        <v>1.5365918131397118</v>
      </c>
      <c r="I71" s="145">
        <f t="shared" si="13"/>
        <v>33.121805115915691</v>
      </c>
      <c r="J71" s="145">
        <f t="shared" si="13"/>
        <v>30.409968010011177</v>
      </c>
      <c r="K71" s="145">
        <f t="shared" si="13"/>
        <v>28.052841629047784</v>
      </c>
      <c r="L71" s="145">
        <f t="shared" si="13"/>
        <v>25.748818664414429</v>
      </c>
      <c r="M71" s="145">
        <f t="shared" si="13"/>
        <v>23.316169001894728</v>
      </c>
      <c r="N71" s="145">
        <f t="shared" si="13"/>
        <v>20.619308909107705</v>
      </c>
      <c r="O71" s="145">
        <f t="shared" si="13"/>
        <v>17.563798275936296</v>
      </c>
      <c r="P71" s="145">
        <f t="shared" si="13"/>
        <v>14.089583007601638</v>
      </c>
      <c r="Q71" s="145">
        <f t="shared" si="13"/>
        <v>10.163841355904529</v>
      </c>
      <c r="R71" s="145">
        <f t="shared" si="13"/>
        <v>5.7740149425175531</v>
      </c>
      <c r="S71" s="145">
        <f t="shared" si="13"/>
        <v>0.89102498981049416</v>
      </c>
    </row>
    <row r="72" spans="1:19" s="3" customFormat="1">
      <c r="A72" s="73">
        <v>30</v>
      </c>
      <c r="B72" s="128">
        <v>45.613131596217499</v>
      </c>
      <c r="C72" s="129">
        <v>317.81344100133367</v>
      </c>
      <c r="D72" s="128">
        <v>60.813450872350515</v>
      </c>
      <c r="E72" s="60">
        <f t="shared" si="4"/>
        <v>43.743516625834438</v>
      </c>
      <c r="F72" s="128">
        <v>690.14556677334747</v>
      </c>
      <c r="G72" s="130">
        <f t="shared" si="12"/>
        <v>37.581672247094573</v>
      </c>
      <c r="H72" s="46">
        <f t="shared" si="9"/>
        <v>1.5792558587627326</v>
      </c>
      <c r="I72" s="145">
        <f t="shared" si="13"/>
        <v>33.512408913168166</v>
      </c>
      <c r="J72" s="145">
        <f t="shared" si="13"/>
        <v>30.77842728986694</v>
      </c>
      <c r="K72" s="145">
        <f t="shared" si="13"/>
        <v>28.404561320821617</v>
      </c>
      <c r="L72" s="145">
        <f t="shared" si="13"/>
        <v>26.087022277223845</v>
      </c>
      <c r="M72" s="145">
        <f t="shared" si="13"/>
        <v>23.643879939650734</v>
      </c>
      <c r="N72" s="145">
        <f t="shared" si="13"/>
        <v>20.939063601378699</v>
      </c>
      <c r="O72" s="145">
        <f t="shared" si="13"/>
        <v>17.877440189011391</v>
      </c>
      <c r="P72" s="145">
        <f t="shared" si="13"/>
        <v>14.398181679037435</v>
      </c>
      <c r="Q72" s="145">
        <f t="shared" si="13"/>
        <v>10.467697690641575</v>
      </c>
      <c r="R72" s="145">
        <f t="shared" si="13"/>
        <v>6.0727955619601754</v>
      </c>
      <c r="S72" s="145">
        <f t="shared" si="13"/>
        <v>1.1939838715007922</v>
      </c>
    </row>
    <row r="73" spans="1:19" s="3" customFormat="1">
      <c r="A73" s="73">
        <v>31</v>
      </c>
      <c r="B73" s="128">
        <v>46.119359481498122</v>
      </c>
      <c r="C73" s="129">
        <v>314.17952151559405</v>
      </c>
      <c r="D73" s="128">
        <v>61.456506038752259</v>
      </c>
      <c r="E73" s="60">
        <f t="shared" si="4"/>
        <v>44.22776526584331</v>
      </c>
      <c r="F73" s="128">
        <v>704.47440723234752</v>
      </c>
      <c r="G73" s="130">
        <f t="shared" si="12"/>
        <v>37.761333909511578</v>
      </c>
      <c r="H73" s="46">
        <f t="shared" si="9"/>
        <v>1.6214057935670927</v>
      </c>
      <c r="I73" s="145">
        <f t="shared" si="13"/>
        <v>33.892648459210548</v>
      </c>
      <c r="J73" s="145">
        <f t="shared" si="13"/>
        <v>31.137102861615816</v>
      </c>
      <c r="K73" s="145">
        <f t="shared" si="13"/>
        <v>28.746935141815147</v>
      </c>
      <c r="L73" s="145">
        <f t="shared" si="13"/>
        <v>26.41619124530677</v>
      </c>
      <c r="M73" s="145">
        <f t="shared" si="13"/>
        <v>23.962743282852276</v>
      </c>
      <c r="N73" s="145">
        <f t="shared" si="13"/>
        <v>21.250054176121264</v>
      </c>
      <c r="O73" s="145">
        <f t="shared" si="13"/>
        <v>18.182327784368859</v>
      </c>
      <c r="P73" s="145">
        <f t="shared" si="13"/>
        <v>14.697995118830086</v>
      </c>
      <c r="Q73" s="145">
        <f t="shared" si="13"/>
        <v>10.762728862880937</v>
      </c>
      <c r="R73" s="145">
        <f t="shared" si="13"/>
        <v>6.3627165842168214</v>
      </c>
      <c r="S73" s="145">
        <f t="shared" si="13"/>
        <v>1.4836745055319549</v>
      </c>
    </row>
    <row r="74" spans="1:19" s="3" customFormat="1">
      <c r="A74" s="73">
        <v>32</v>
      </c>
      <c r="B74" s="128">
        <v>46.59013078307958</v>
      </c>
      <c r="C74" s="129">
        <v>310.58715272949519</v>
      </c>
      <c r="D74" s="128">
        <v>62.057992958937454</v>
      </c>
      <c r="E74" s="60">
        <f t="shared" si="4"/>
        <v>44.699958424403704</v>
      </c>
      <c r="F74" s="128">
        <v>717.97185450616098</v>
      </c>
      <c r="G74" s="130">
        <f t="shared" si="12"/>
        <v>37.934638527143761</v>
      </c>
      <c r="H74" s="46">
        <f t="shared" si="9"/>
        <v>1.6631006524077327</v>
      </c>
      <c r="I74" s="145">
        <f t="shared" si="13"/>
        <v>34.26347311072206</v>
      </c>
      <c r="J74" s="145">
        <f t="shared" si="13"/>
        <v>31.486891186886346</v>
      </c>
      <c r="K74" s="145">
        <f t="shared" si="13"/>
        <v>29.080820407461065</v>
      </c>
      <c r="L74" s="145">
        <f t="shared" si="13"/>
        <v>26.737156103922135</v>
      </c>
      <c r="M74" s="145">
        <f t="shared" si="13"/>
        <v>24.273574807368544</v>
      </c>
      <c r="N74" s="145">
        <f t="shared" si="13"/>
        <v>21.553091599528628</v>
      </c>
      <c r="O74" s="145">
        <f t="shared" si="13"/>
        <v>18.479274218839823</v>
      </c>
      <c r="P74" s="145">
        <f t="shared" si="13"/>
        <v>14.98984245691226</v>
      </c>
      <c r="Q74" s="145">
        <f t="shared" si="13"/>
        <v>11.049760752355267</v>
      </c>
      <c r="R74" s="145">
        <f t="shared" si="13"/>
        <v>6.6446118004117487</v>
      </c>
      <c r="S74" s="145">
        <f t="shared" si="13"/>
        <v>1.7632411947639608</v>
      </c>
    </row>
    <row r="75" spans="1:19" s="3" customFormat="1">
      <c r="A75" s="73">
        <v>33</v>
      </c>
      <c r="B75" s="128">
        <v>47.027840337308113</v>
      </c>
      <c r="C75" s="129">
        <v>307.03585954702919</v>
      </c>
      <c r="D75" s="128">
        <v>62.62094801216908</v>
      </c>
      <c r="E75" s="60">
        <f t="shared" si="4"/>
        <v>45.161178718851652</v>
      </c>
      <c r="F75" s="128">
        <v>730.67950147715396</v>
      </c>
      <c r="G75" s="130">
        <f t="shared" si="12"/>
        <v>38.102157441730206</v>
      </c>
      <c r="H75" s="46">
        <f t="shared" si="9"/>
        <v>1.7043945597006809</v>
      </c>
      <c r="I75" s="145">
        <f t="shared" si="13"/>
        <v>34.625729062704117</v>
      </c>
      <c r="J75" s="145">
        <f t="shared" si="13"/>
        <v>31.828591260787718</v>
      </c>
      <c r="K75" s="145">
        <f t="shared" si="13"/>
        <v>29.406981105559769</v>
      </c>
      <c r="L75" s="145">
        <f t="shared" si="13"/>
        <v>27.050656641387366</v>
      </c>
      <c r="M75" s="145">
        <f t="shared" si="13"/>
        <v>24.577100603588825</v>
      </c>
      <c r="N75" s="145">
        <f t="shared" si="13"/>
        <v>21.848896964943172</v>
      </c>
      <c r="O75" s="145">
        <f t="shared" si="13"/>
        <v>18.769001721481725</v>
      </c>
      <c r="P75" s="145">
        <f t="shared" si="13"/>
        <v>15.274450384728469</v>
      </c>
      <c r="Q75" s="145">
        <f t="shared" si="13"/>
        <v>11.329525202462314</v>
      </c>
      <c r="R75" s="145">
        <f t="shared" si="13"/>
        <v>6.9192188185149268</v>
      </c>
      <c r="S75" s="145">
        <f t="shared" si="13"/>
        <v>2.0343644940213488</v>
      </c>
    </row>
    <row r="76" spans="1:19" s="3" customFormat="1">
      <c r="A76" s="73">
        <v>34</v>
      </c>
      <c r="B76" s="128">
        <v>47.434734796097516</v>
      </c>
      <c r="C76" s="129">
        <v>303.52517230449661</v>
      </c>
      <c r="D76" s="128">
        <v>63.148123576013148</v>
      </c>
      <c r="E76" s="60">
        <f t="shared" si="4"/>
        <v>45.612394086470928</v>
      </c>
      <c r="F76" s="128">
        <v>742.63772432111296</v>
      </c>
      <c r="G76" s="130">
        <f t="shared" si="12"/>
        <v>38.264395062304594</v>
      </c>
      <c r="H76" s="46">
        <f t="shared" si="9"/>
        <v>1.745337229737324</v>
      </c>
      <c r="I76" s="145">
        <f t="shared" si="13"/>
        <v>34.980172997575053</v>
      </c>
      <c r="J76" s="145">
        <f t="shared" si="13"/>
        <v>32.162917516542628</v>
      </c>
      <c r="K76" s="145">
        <f t="shared" si="13"/>
        <v>29.726100274975888</v>
      </c>
      <c r="L76" s="145">
        <f t="shared" si="13"/>
        <v>27.357353991980823</v>
      </c>
      <c r="M76" s="145">
        <f t="shared" si="13"/>
        <v>24.873969117536259</v>
      </c>
      <c r="N76" s="145">
        <f t="shared" si="13"/>
        <v>22.138113673002415</v>
      </c>
      <c r="O76" s="145">
        <f t="shared" si="13"/>
        <v>19.052154043481721</v>
      </c>
      <c r="P76" s="145">
        <f t="shared" si="13"/>
        <v>15.552465941465526</v>
      </c>
      <c r="Q76" s="145">
        <f t="shared" si="13"/>
        <v>11.602673155376648</v>
      </c>
      <c r="R76" s="145">
        <f t="shared" si="13"/>
        <v>7.1871927428713986</v>
      </c>
      <c r="S76" s="145">
        <f t="shared" si="13"/>
        <v>2.2981570865355554</v>
      </c>
    </row>
    <row r="77" spans="1:19" s="3" customFormat="1">
      <c r="A77" s="73">
        <v>35</v>
      </c>
      <c r="B77" s="128">
        <v>47.812919588283179</v>
      </c>
      <c r="C77" s="129">
        <v>300.05462670839279</v>
      </c>
      <c r="D77" s="128">
        <v>63.642019777684553</v>
      </c>
      <c r="E77" s="60">
        <f t="shared" si="4"/>
        <v>46.054472592761208</v>
      </c>
      <c r="F77" s="128">
        <v>753.8855355077892</v>
      </c>
      <c r="G77" s="130">
        <f t="shared" si="12"/>
        <v>38.421798393222218</v>
      </c>
      <c r="H77" s="46">
        <f t="shared" si="9"/>
        <v>1.7859744128685082</v>
      </c>
      <c r="I77" s="145">
        <f t="shared" si="13"/>
        <v>35.327483629815362</v>
      </c>
      <c r="J77" s="145">
        <f t="shared" si="13"/>
        <v>32.490510738682723</v>
      </c>
      <c r="K77" s="145">
        <f t="shared" si="13"/>
        <v>30.038790469570174</v>
      </c>
      <c r="L77" s="145">
        <f t="shared" si="13"/>
        <v>27.657840847444053</v>
      </c>
      <c r="M77" s="145">
        <f t="shared" si="13"/>
        <v>25.164761301848223</v>
      </c>
      <c r="N77" s="145">
        <f t="shared" si="13"/>
        <v>22.421317678888766</v>
      </c>
      <c r="O77" s="145">
        <f t="shared" si="13"/>
        <v>19.329306909434642</v>
      </c>
      <c r="P77" s="145">
        <f t="shared" si="13"/>
        <v>15.824467224625147</v>
      </c>
      <c r="Q77" s="145">
        <f t="shared" si="13"/>
        <v>11.869785632144948</v>
      </c>
      <c r="R77" s="145">
        <f t="shared" si="13"/>
        <v>7.4491175499564033</v>
      </c>
      <c r="S77" s="145">
        <f t="shared" si="13"/>
        <v>2.5554513515270347</v>
      </c>
    </row>
    <row r="78" spans="1:19" s="3" customFormat="1">
      <c r="A78" s="73">
        <v>36</v>
      </c>
      <c r="B78" s="128">
        <v>48.164365957328627</v>
      </c>
      <c r="C78" s="129">
        <v>296.62376377400426</v>
      </c>
      <c r="D78" s="128">
        <v>64.104912196752323</v>
      </c>
      <c r="E78" s="60">
        <f t="shared" si="4"/>
        <v>46.488195009380192</v>
      </c>
      <c r="F78" s="128">
        <v>764.4604825443588</v>
      </c>
      <c r="G78" s="130">
        <f t="shared" si="12"/>
        <v>38.574764978777651</v>
      </c>
      <c r="H78" s="46">
        <f t="shared" si="9"/>
        <v>1.8263482930743049</v>
      </c>
      <c r="I78" s="145">
        <f t="shared" si="13"/>
        <v>35.668271513894801</v>
      </c>
      <c r="J78" s="145">
        <f t="shared" si="13"/>
        <v>32.811947333180498</v>
      </c>
      <c r="K78" s="145">
        <f t="shared" si="13"/>
        <v>30.345602643344883</v>
      </c>
      <c r="L78" s="145">
        <f t="shared" si="13"/>
        <v>27.952650119550206</v>
      </c>
      <c r="M78" s="145">
        <f t="shared" si="13"/>
        <v>25.449999214178757</v>
      </c>
      <c r="N78" s="145">
        <f t="shared" si="13"/>
        <v>22.699026156215474</v>
      </c>
      <c r="O78" s="145">
        <f t="shared" si="13"/>
        <v>19.600976836080036</v>
      </c>
      <c r="P78" s="145">
        <f t="shared" si="13"/>
        <v>16.090972409745731</v>
      </c>
      <c r="Q78" s="145">
        <f t="shared" si="13"/>
        <v>12.131382961845778</v>
      </c>
      <c r="R78" s="145">
        <f t="shared" si="13"/>
        <v>7.7055156094653334</v>
      </c>
      <c r="S78" s="145">
        <f t="shared" si="13"/>
        <v>2.8069155501523886</v>
      </c>
    </row>
    <row r="79" spans="1:19" s="3" customFormat="1">
      <c r="A79" s="73">
        <v>37</v>
      </c>
      <c r="B79" s="128">
        <v>48.490917976674957</v>
      </c>
      <c r="C79" s="129">
        <v>293.23212976470745</v>
      </c>
      <c r="D79" s="128">
        <v>64.538876086000116</v>
      </c>
      <c r="E79" s="60">
        <f t="shared" si="4"/>
        <v>46.914265542806362</v>
      </c>
      <c r="F79" s="128">
        <v>774.39858345946277</v>
      </c>
      <c r="G79" s="130">
        <f t="shared" si="12"/>
        <v>38.723649563243157</v>
      </c>
      <c r="H79" s="46">
        <f t="shared" si="9"/>
        <v>1.8664978421213321</v>
      </c>
      <c r="I79" s="145">
        <f t="shared" si="13"/>
        <v>36.003087411850338</v>
      </c>
      <c r="J79" s="145">
        <f t="shared" si="13"/>
        <v>33.127747235190476</v>
      </c>
      <c r="K79" s="145">
        <f t="shared" si="13"/>
        <v>30.647033727235662</v>
      </c>
      <c r="L79" s="145">
        <f t="shared" si="13"/>
        <v>28.242262320785347</v>
      </c>
      <c r="M79" s="145">
        <f t="shared" si="13"/>
        <v>25.730153333328904</v>
      </c>
      <c r="N79" s="145">
        <f t="shared" si="13"/>
        <v>22.971704856450785</v>
      </c>
      <c r="O79" s="145">
        <f t="shared" si="13"/>
        <v>19.86762860955902</v>
      </c>
      <c r="P79" s="145">
        <f t="shared" si="13"/>
        <v>16.352447384201017</v>
      </c>
      <c r="Q79" s="145">
        <f t="shared" si="13"/>
        <v>12.387932578998505</v>
      </c>
      <c r="R79" s="145">
        <f t="shared" si="13"/>
        <v>7.9568556998419764</v>
      </c>
      <c r="S79" s="145">
        <f t="shared" si="13"/>
        <v>3.0531092573395964</v>
      </c>
    </row>
    <row r="80" spans="1:19" s="3" customFormat="1">
      <c r="A80" s="73">
        <v>38</v>
      </c>
      <c r="B80" s="128">
        <v>48.794299466966052</v>
      </c>
      <c r="C80" s="129">
        <v>289.87927613196126</v>
      </c>
      <c r="D80" s="128">
        <v>64.945807593417399</v>
      </c>
      <c r="E80" s="60">
        <f t="shared" si="4"/>
        <v>47.333321022405869</v>
      </c>
      <c r="F80" s="128">
        <v>783.73429167035363</v>
      </c>
      <c r="G80" s="130">
        <f t="shared" si="12"/>
        <v>38.868769702380384</v>
      </c>
      <c r="H80" s="46">
        <f t="shared" si="9"/>
        <v>1.9064591351023172</v>
      </c>
      <c r="I80" s="145">
        <f t="shared" si="13"/>
        <v>36.33242946066553</v>
      </c>
      <c r="J80" s="145">
        <f t="shared" si="13"/>
        <v>33.438380681763576</v>
      </c>
      <c r="K80" s="145">
        <f t="shared" si="13"/>
        <v>30.943533116440413</v>
      </c>
      <c r="L80" s="145">
        <f t="shared" si="13"/>
        <v>28.527111878891372</v>
      </c>
      <c r="M80" s="145">
        <f t="shared" si="13"/>
        <v>26.005648810889006</v>
      </c>
      <c r="N80" s="145">
        <f t="shared" si="13"/>
        <v>23.239774387868557</v>
      </c>
      <c r="O80" s="145">
        <f t="shared" si="13"/>
        <v>20.129681654178242</v>
      </c>
      <c r="P80" s="145">
        <f t="shared" si="13"/>
        <v>16.609312238415928</v>
      </c>
      <c r="Q80" s="145">
        <f t="shared" si="13"/>
        <v>12.639855643198894</v>
      </c>
      <c r="R80" s="145">
        <f t="shared" si="13"/>
        <v>8.2035597926035351</v>
      </c>
      <c r="S80" s="145">
        <f t="shared" si="13"/>
        <v>3.2945134922193033</v>
      </c>
    </row>
    <row r="81" spans="1:19" s="3" customFormat="1">
      <c r="A81" s="73">
        <v>39</v>
      </c>
      <c r="B81" s="128">
        <v>49.07612075780132</v>
      </c>
      <c r="C81" s="129">
        <v>286.56475945598595</v>
      </c>
      <c r="D81" s="128">
        <v>65.327442396887434</v>
      </c>
      <c r="E81" s="60">
        <f t="shared" si="4"/>
        <v>47.745938799263797</v>
      </c>
      <c r="F81" s="128">
        <v>792.50048421492136</v>
      </c>
      <c r="G81" s="130">
        <f t="shared" si="12"/>
        <v>39.010410514158785</v>
      </c>
      <c r="H81" s="46">
        <f t="shared" si="9"/>
        <v>1.946265631710167</v>
      </c>
      <c r="I81" s="145">
        <f t="shared" si="13"/>
        <v>36.65674933505489</v>
      </c>
      <c r="J81" s="145">
        <f t="shared" si="13"/>
        <v>33.744274034675584</v>
      </c>
      <c r="K81" s="145">
        <f t="shared" si="13"/>
        <v>31.235508246397625</v>
      </c>
      <c r="L81" s="145">
        <f t="shared" si="13"/>
        <v>28.807592560536126</v>
      </c>
      <c r="M81" s="145">
        <f t="shared" si="13"/>
        <v>26.27687083487632</v>
      </c>
      <c r="N81" s="145">
        <f t="shared" si="13"/>
        <v>23.503615595007471</v>
      </c>
      <c r="O81" s="145">
        <f t="shared" si="13"/>
        <v>20.387515480370222</v>
      </c>
      <c r="P81" s="145">
        <f t="shared" si="13"/>
        <v>16.861946809975734</v>
      </c>
      <c r="Q81" s="145">
        <f t="shared" si="13"/>
        <v>12.887532684456172</v>
      </c>
      <c r="R81" s="145">
        <f t="shared" si="13"/>
        <v>8.4460088231208044</v>
      </c>
      <c r="S81" s="145">
        <f t="shared" si="13"/>
        <v>3.5315489173371102</v>
      </c>
    </row>
    <row r="82" spans="1:19" s="3" customFormat="1">
      <c r="A82" s="49">
        <v>40</v>
      </c>
      <c r="B82" s="54">
        <v>49.337885251448235</v>
      </c>
      <c r="C82" s="77">
        <v>283.28814138712016</v>
      </c>
      <c r="D82" s="54">
        <v>65.685372102501617</v>
      </c>
      <c r="E82" s="61">
        <f t="shared" si="4"/>
        <v>48.152643561478406</v>
      </c>
      <c r="F82" s="54">
        <v>800.72846842377203</v>
      </c>
      <c r="G82" s="31">
        <f t="shared" si="12"/>
        <v>39.148828718947662</v>
      </c>
      <c r="H82" s="38">
        <f t="shared" si="9"/>
        <v>1.9859484271561736</v>
      </c>
      <c r="I82" s="138">
        <f t="shared" si="13"/>
        <v>36.976457565763234</v>
      </c>
      <c r="J82" s="138">
        <f t="shared" si="13"/>
        <v>34.045814804878994</v>
      </c>
      <c r="K82" s="138">
        <f t="shared" si="13"/>
        <v>31.523329403079881</v>
      </c>
      <c r="L82" s="138">
        <f t="shared" si="13"/>
        <v>29.084062147235834</v>
      </c>
      <c r="M82" s="138">
        <f t="shared" si="13"/>
        <v>26.544169249166806</v>
      </c>
      <c r="N82" s="138">
        <f t="shared" si="13"/>
        <v>23.763574185711906</v>
      </c>
      <c r="O82" s="138">
        <f t="shared" si="13"/>
        <v>20.641474363954568</v>
      </c>
      <c r="P82" s="138">
        <f t="shared" si="13"/>
        <v>17.110695438630611</v>
      </c>
      <c r="Q82" s="138">
        <f t="shared" si="13"/>
        <v>13.131308438293114</v>
      </c>
      <c r="R82" s="138">
        <f t="shared" si="13"/>
        <v>8.6845476219691999</v>
      </c>
      <c r="S82" s="138">
        <f t="shared" si="13"/>
        <v>3.7645878082079101</v>
      </c>
    </row>
    <row r="83" spans="1:19">
      <c r="A83" s="48">
        <v>1</v>
      </c>
      <c r="B83" s="53">
        <v>1.9185685717487204</v>
      </c>
      <c r="C83" s="76">
        <v>1128.7462150115782</v>
      </c>
      <c r="D83" s="53">
        <v>1.6320070467005531E-3</v>
      </c>
      <c r="E83" s="60">
        <f t="shared" si="4"/>
        <v>0.12024384671731167</v>
      </c>
      <c r="F83" s="53">
        <v>2.4049198674484761E-3</v>
      </c>
      <c r="G83" s="30">
        <f t="shared" si="8"/>
        <v>0.38371371434974411</v>
      </c>
      <c r="H83" s="46">
        <f t="shared" si="9"/>
        <v>1.2339853331913613E-6</v>
      </c>
      <c r="I83" s="9" t="str">
        <f t="shared" ref="I83:S92" si="14">IF(I$2+0.5&lt;$G83,SQRT(($H83/((PI()/40000)*$G83)*(coeffB1*(($G83-I$2)/$G83)+coeffB2*(($G83-I$2)/$G83)^2+coeffB3*(($G83-I$2)/$G83)^3+coeffB4*(($G83-I$2)/$G83)^4+coeffB5*(($G83-I$2)/$G83)^5+coeffB6*(($G83-I$2)/$G83)^coeffB7+coeffB8*(($G83-I$2)/$G83)^coeffB9))),"")</f>
        <v/>
      </c>
      <c r="J83" s="9" t="str">
        <f t="shared" si="14"/>
        <v/>
      </c>
      <c r="K83" s="9" t="str">
        <f t="shared" si="14"/>
        <v/>
      </c>
      <c r="L83" s="9" t="str">
        <f t="shared" si="14"/>
        <v/>
      </c>
      <c r="M83" s="9" t="str">
        <f t="shared" si="14"/>
        <v/>
      </c>
      <c r="N83" s="9" t="str">
        <f t="shared" si="14"/>
        <v/>
      </c>
      <c r="O83" s="9" t="str">
        <f t="shared" si="14"/>
        <v/>
      </c>
      <c r="P83" s="9" t="str">
        <f t="shared" si="14"/>
        <v/>
      </c>
      <c r="Q83" s="9" t="str">
        <f t="shared" si="14"/>
        <v/>
      </c>
      <c r="R83" s="9" t="str">
        <f t="shared" si="14"/>
        <v/>
      </c>
      <c r="S83" s="9" t="str">
        <f t="shared" si="14"/>
        <v/>
      </c>
    </row>
    <row r="84" spans="1:19">
      <c r="A84" s="48">
        <v>2</v>
      </c>
      <c r="B84" s="53">
        <v>4.2007205410600932</v>
      </c>
      <c r="C84" s="76">
        <v>1115.8399865894512</v>
      </c>
      <c r="D84" s="53">
        <v>0.39325755700131498</v>
      </c>
      <c r="E84" s="60">
        <f t="shared" si="4"/>
        <v>1.8773168501281814</v>
      </c>
      <c r="F84" s="53">
        <v>0.7823319713440603</v>
      </c>
      <c r="G84" s="30">
        <f t="shared" si="8"/>
        <v>0.84014410821201868</v>
      </c>
      <c r="H84" s="46">
        <f t="shared" si="9"/>
        <v>3.3278725723159391E-4</v>
      </c>
      <c r="I84" s="9" t="str">
        <f t="shared" si="14"/>
        <v/>
      </c>
      <c r="J84" s="9" t="str">
        <f t="shared" si="14"/>
        <v/>
      </c>
      <c r="K84" s="9" t="str">
        <f t="shared" si="14"/>
        <v/>
      </c>
      <c r="L84" s="9" t="str">
        <f t="shared" si="14"/>
        <v/>
      </c>
      <c r="M84" s="9" t="str">
        <f t="shared" si="14"/>
        <v/>
      </c>
      <c r="N84" s="9" t="str">
        <f t="shared" si="14"/>
        <v/>
      </c>
      <c r="O84" s="9" t="str">
        <f t="shared" si="14"/>
        <v/>
      </c>
      <c r="P84" s="9" t="str">
        <f t="shared" si="14"/>
        <v/>
      </c>
      <c r="Q84" s="9" t="str">
        <f t="shared" si="14"/>
        <v/>
      </c>
      <c r="R84" s="9" t="str">
        <f t="shared" si="14"/>
        <v/>
      </c>
      <c r="S84" s="9" t="str">
        <f t="shared" si="14"/>
        <v/>
      </c>
    </row>
    <row r="85" spans="1:19">
      <c r="A85" s="48">
        <v>3</v>
      </c>
      <c r="B85" s="53">
        <v>6.66484149405421</v>
      </c>
      <c r="C85" s="76">
        <v>1103.0813296319004</v>
      </c>
      <c r="D85" s="53">
        <v>2.494095849351448</v>
      </c>
      <c r="E85" s="60">
        <f t="shared" si="4"/>
        <v>4.7550249804800213</v>
      </c>
      <c r="F85" s="53">
        <v>6.3506019758862422</v>
      </c>
      <c r="G85" s="30">
        <f t="shared" si="8"/>
        <v>1.3675027464923233</v>
      </c>
      <c r="H85" s="46">
        <f t="shared" si="9"/>
        <v>2.3721948610549441E-3</v>
      </c>
      <c r="I85" s="9" t="str">
        <f t="shared" si="14"/>
        <v/>
      </c>
      <c r="J85" s="9" t="str">
        <f t="shared" si="14"/>
        <v/>
      </c>
      <c r="K85" s="9" t="str">
        <f t="shared" si="14"/>
        <v/>
      </c>
      <c r="L85" s="9" t="str">
        <f t="shared" si="14"/>
        <v/>
      </c>
      <c r="M85" s="9" t="str">
        <f t="shared" si="14"/>
        <v/>
      </c>
      <c r="N85" s="9" t="str">
        <f t="shared" si="14"/>
        <v/>
      </c>
      <c r="O85" s="9" t="str">
        <f t="shared" si="14"/>
        <v/>
      </c>
      <c r="P85" s="9" t="str">
        <f t="shared" si="14"/>
        <v/>
      </c>
      <c r="Q85" s="9" t="str">
        <f t="shared" si="14"/>
        <v/>
      </c>
      <c r="R85" s="9" t="str">
        <f t="shared" si="14"/>
        <v/>
      </c>
      <c r="S85" s="9" t="str">
        <f t="shared" si="14"/>
        <v/>
      </c>
    </row>
    <row r="86" spans="1:19">
      <c r="A86" s="48">
        <v>4</v>
      </c>
      <c r="B86" s="53">
        <v>9.1785543631405062</v>
      </c>
      <c r="C86" s="76">
        <v>1090.4685567879474</v>
      </c>
      <c r="D86" s="53">
        <v>6.3150643116886034</v>
      </c>
      <c r="E86" s="60">
        <f t="shared" si="4"/>
        <v>7.609958968770111</v>
      </c>
      <c r="F86" s="53">
        <v>19.667341290849233</v>
      </c>
      <c r="G86" s="30">
        <f t="shared" si="8"/>
        <v>9.0416076461430066</v>
      </c>
      <c r="H86" s="46">
        <f t="shared" si="9"/>
        <v>1.4916704716929578E-2</v>
      </c>
      <c r="I86" s="9">
        <f t="shared" si="14"/>
        <v>4.9591095572406712</v>
      </c>
      <c r="J86" s="9">
        <f t="shared" si="14"/>
        <v>2.3965658310891245</v>
      </c>
      <c r="K86" s="9" t="str">
        <f t="shared" si="14"/>
        <v/>
      </c>
      <c r="L86" s="9" t="str">
        <f t="shared" si="14"/>
        <v/>
      </c>
      <c r="M86" s="9" t="str">
        <f t="shared" si="14"/>
        <v/>
      </c>
      <c r="N86" s="9" t="str">
        <f t="shared" si="14"/>
        <v/>
      </c>
      <c r="O86" s="9" t="str">
        <f t="shared" si="14"/>
        <v/>
      </c>
      <c r="P86" s="9" t="str">
        <f t="shared" si="14"/>
        <v/>
      </c>
      <c r="Q86" s="9" t="str">
        <f t="shared" si="14"/>
        <v/>
      </c>
      <c r="R86" s="9" t="str">
        <f t="shared" si="14"/>
        <v/>
      </c>
      <c r="S86" s="9" t="str">
        <f t="shared" si="14"/>
        <v/>
      </c>
    </row>
    <row r="87" spans="1:19">
      <c r="A87" s="48">
        <v>5</v>
      </c>
      <c r="B87" s="53">
        <v>11.674351093832627</v>
      </c>
      <c r="C87" s="76">
        <v>1078</v>
      </c>
      <c r="D87" s="53">
        <v>11.05</v>
      </c>
      <c r="E87" s="60">
        <f t="shared" si="4"/>
        <v>10.124457428372343</v>
      </c>
      <c r="F87" s="53">
        <v>40.646356986628227</v>
      </c>
      <c r="G87" s="30">
        <f t="shared" ref="G87:G138" si="15">IF((Peterson_a+Peterson_b*LN(E87*10))/10&lt;0,B87*0.2,(Peterson_a+Peterson_b*LN(E87*10))/10)</f>
        <v>13.700620854068973</v>
      </c>
      <c r="H87" s="46">
        <f t="shared" ref="H87:H138" si="16">(volB1+volB2*$E87^2*($G87/10000)+volB3*$E87^2/10000+volB4*$G87+volB5*$E87*($G87/10000))</f>
        <v>3.5903218271636679E-2</v>
      </c>
      <c r="I87" s="9">
        <f t="shared" si="14"/>
        <v>7.1501785895535885</v>
      </c>
      <c r="J87" s="9">
        <f t="shared" si="14"/>
        <v>5.4782061673013009</v>
      </c>
      <c r="K87" s="9">
        <f t="shared" si="14"/>
        <v>3.2287130358964475</v>
      </c>
      <c r="L87" s="9" t="str">
        <f t="shared" si="14"/>
        <v/>
      </c>
      <c r="M87" s="9" t="str">
        <f t="shared" si="14"/>
        <v/>
      </c>
      <c r="N87" s="9" t="str">
        <f t="shared" si="14"/>
        <v/>
      </c>
      <c r="O87" s="9" t="str">
        <f t="shared" si="14"/>
        <v/>
      </c>
      <c r="P87" s="9" t="str">
        <f t="shared" si="14"/>
        <v/>
      </c>
      <c r="Q87" s="9" t="str">
        <f t="shared" si="14"/>
        <v/>
      </c>
      <c r="R87" s="9" t="str">
        <f t="shared" si="14"/>
        <v/>
      </c>
      <c r="S87" s="9" t="str">
        <f t="shared" si="14"/>
        <v/>
      </c>
    </row>
    <row r="88" spans="1:19">
      <c r="A88" s="48">
        <v>6</v>
      </c>
      <c r="B88" s="53">
        <v>14.113219235602134</v>
      </c>
      <c r="C88" s="76">
        <v>1065.6740102832503</v>
      </c>
      <c r="D88" s="53">
        <v>16.059935339860473</v>
      </c>
      <c r="E88" s="60">
        <f t="shared" si="4"/>
        <v>12.27607997436264</v>
      </c>
      <c r="F88" s="53">
        <v>67.92690252305114</v>
      </c>
      <c r="G88" s="30">
        <f t="shared" si="15"/>
        <v>16.845269751232614</v>
      </c>
      <c r="H88" s="46">
        <f t="shared" si="16"/>
        <v>6.2212247074983441E-2</v>
      </c>
      <c r="I88" s="9">
        <f t="shared" si="14"/>
        <v>8.8772590901067225</v>
      </c>
      <c r="J88" s="9">
        <f t="shared" si="14"/>
        <v>7.3254375310775739</v>
      </c>
      <c r="K88" s="9">
        <f t="shared" si="14"/>
        <v>5.4862577294631665</v>
      </c>
      <c r="L88" s="9">
        <f t="shared" si="14"/>
        <v>3.0588594164824294</v>
      </c>
      <c r="M88" s="9" t="str">
        <f t="shared" si="14"/>
        <v/>
      </c>
      <c r="N88" s="9" t="str">
        <f t="shared" si="14"/>
        <v/>
      </c>
      <c r="O88" s="9" t="str">
        <f t="shared" si="14"/>
        <v/>
      </c>
      <c r="P88" s="9" t="str">
        <f t="shared" si="14"/>
        <v/>
      </c>
      <c r="Q88" s="9" t="str">
        <f t="shared" si="14"/>
        <v/>
      </c>
      <c r="R88" s="9" t="str">
        <f t="shared" si="14"/>
        <v/>
      </c>
      <c r="S88" s="9" t="str">
        <f t="shared" si="14"/>
        <v/>
      </c>
    </row>
    <row r="89" spans="1:19">
      <c r="A89" s="48">
        <v>7</v>
      </c>
      <c r="B89" s="53">
        <v>16.471613052056259</v>
      </c>
      <c r="C89" s="76">
        <v>1053.4889575075927</v>
      </c>
      <c r="D89" s="53">
        <v>20.984547145864152</v>
      </c>
      <c r="E89" s="60">
        <f t="shared" si="4"/>
        <v>14.113502574990584</v>
      </c>
      <c r="F89" s="53">
        <v>99.940680020701834</v>
      </c>
      <c r="G89" s="30">
        <f t="shared" si="15"/>
        <v>19.121432727851936</v>
      </c>
      <c r="H89" s="46">
        <f t="shared" si="16"/>
        <v>9.1248512216659E-2</v>
      </c>
      <c r="I89" s="9">
        <f t="shared" si="14"/>
        <v>10.327705145904273</v>
      </c>
      <c r="J89" s="9">
        <f t="shared" si="14"/>
        <v>8.7762455169905547</v>
      </c>
      <c r="K89" s="9">
        <f t="shared" si="14"/>
        <v>7.0716468017411351</v>
      </c>
      <c r="L89" s="9">
        <f t="shared" si="14"/>
        <v>4.9148679638148058</v>
      </c>
      <c r="M89" s="9">
        <f t="shared" si="14"/>
        <v>2.1786586813449249</v>
      </c>
      <c r="N89" s="9" t="str">
        <f t="shared" si="14"/>
        <v/>
      </c>
      <c r="O89" s="9" t="str">
        <f t="shared" si="14"/>
        <v/>
      </c>
      <c r="P89" s="9" t="str">
        <f t="shared" si="14"/>
        <v/>
      </c>
      <c r="Q89" s="9" t="str">
        <f t="shared" si="14"/>
        <v/>
      </c>
      <c r="R89" s="9" t="str">
        <f t="shared" si="14"/>
        <v/>
      </c>
      <c r="S89" s="9" t="str">
        <f t="shared" si="14"/>
        <v/>
      </c>
    </row>
    <row r="90" spans="1:19">
      <c r="A90" s="48">
        <v>8</v>
      </c>
      <c r="B90" s="53">
        <v>18.735353492979787</v>
      </c>
      <c r="C90" s="76">
        <v>1041.443230182038</v>
      </c>
      <c r="D90" s="53">
        <v>25.649371270593686</v>
      </c>
      <c r="E90" s="60">
        <f t="shared" si="4"/>
        <v>15.693527088408633</v>
      </c>
      <c r="F90" s="53">
        <v>135.27965462517656</v>
      </c>
      <c r="G90" s="30">
        <f t="shared" si="15"/>
        <v>20.853145792670045</v>
      </c>
      <c r="H90" s="46">
        <f t="shared" si="16"/>
        <v>0.12130723688946418</v>
      </c>
      <c r="I90" s="9">
        <f t="shared" si="14"/>
        <v>11.567583210865013</v>
      </c>
      <c r="J90" s="9">
        <f t="shared" si="14"/>
        <v>9.9865076168662323</v>
      </c>
      <c r="K90" s="9">
        <f t="shared" si="14"/>
        <v>8.3291283913156793</v>
      </c>
      <c r="L90" s="9">
        <f t="shared" si="14"/>
        <v>6.3032748686368336</v>
      </c>
      <c r="M90" s="9">
        <f t="shared" si="14"/>
        <v>3.7640492956884657</v>
      </c>
      <c r="N90" s="9">
        <f t="shared" si="14"/>
        <v>0.66246014390037722</v>
      </c>
      <c r="O90" s="9" t="str">
        <f t="shared" si="14"/>
        <v/>
      </c>
      <c r="P90" s="9" t="str">
        <f t="shared" si="14"/>
        <v/>
      </c>
      <c r="Q90" s="9" t="str">
        <f t="shared" si="14"/>
        <v/>
      </c>
      <c r="R90" s="9" t="str">
        <f t="shared" si="14"/>
        <v/>
      </c>
      <c r="S90" s="9" t="str">
        <f t="shared" si="14"/>
        <v/>
      </c>
    </row>
    <row r="91" spans="1:19">
      <c r="A91" s="48">
        <v>9</v>
      </c>
      <c r="B91" s="53">
        <v>20.896311548372974</v>
      </c>
      <c r="C91" s="76">
        <v>1029.5352352415905</v>
      </c>
      <c r="D91" s="53">
        <v>29.983629355617023</v>
      </c>
      <c r="E91" s="60">
        <f t="shared" si="4"/>
        <v>17.065597288558312</v>
      </c>
      <c r="F91" s="53">
        <v>172.78265537253847</v>
      </c>
      <c r="G91" s="30">
        <f t="shared" si="15"/>
        <v>22.220943055050963</v>
      </c>
      <c r="H91" s="46">
        <f t="shared" si="16"/>
        <v>0.15137041803782025</v>
      </c>
      <c r="I91" s="9">
        <f t="shared" si="14"/>
        <v>12.641431807919272</v>
      </c>
      <c r="J91" s="9">
        <f t="shared" si="14"/>
        <v>11.022810674931685</v>
      </c>
      <c r="K91" s="9">
        <f t="shared" si="14"/>
        <v>9.3780293066931293</v>
      </c>
      <c r="L91" s="9">
        <f t="shared" si="14"/>
        <v>7.4214645948135542</v>
      </c>
      <c r="M91" s="9">
        <f t="shared" si="14"/>
        <v>4.9985920893041227</v>
      </c>
      <c r="N91" s="9">
        <f t="shared" si="14"/>
        <v>2.0486659344909532</v>
      </c>
      <c r="O91" s="9" t="str">
        <f t="shared" si="14"/>
        <v/>
      </c>
      <c r="P91" s="9" t="str">
        <f t="shared" si="14"/>
        <v/>
      </c>
      <c r="Q91" s="9" t="str">
        <f t="shared" si="14"/>
        <v/>
      </c>
      <c r="R91" s="9" t="str">
        <f t="shared" si="14"/>
        <v/>
      </c>
      <c r="S91" s="9" t="str">
        <f t="shared" si="14"/>
        <v/>
      </c>
    </row>
    <row r="92" spans="1:19">
      <c r="A92" s="68">
        <v>10</v>
      </c>
      <c r="B92" s="69">
        <v>22.950423605072722</v>
      </c>
      <c r="C92" s="70">
        <v>600</v>
      </c>
      <c r="D92" s="69">
        <v>31.378395776790416</v>
      </c>
      <c r="E92" s="60">
        <f t="shared" si="4"/>
        <v>22.86860867972748</v>
      </c>
      <c r="F92" s="69">
        <v>195.38686098610413</v>
      </c>
      <c r="G92" s="30">
        <f t="shared" si="15"/>
        <v>26.99752394412452</v>
      </c>
      <c r="H92" s="46">
        <f t="shared" si="16"/>
        <v>0.32151075375289367</v>
      </c>
      <c r="I92" s="9">
        <f t="shared" si="14"/>
        <v>17.173299134154405</v>
      </c>
      <c r="J92" s="9">
        <f t="shared" si="14"/>
        <v>15.343549051538441</v>
      </c>
      <c r="K92" s="9">
        <f t="shared" si="14"/>
        <v>13.620389724034508</v>
      </c>
      <c r="L92" s="9">
        <f t="shared" si="14"/>
        <v>11.737752045514464</v>
      </c>
      <c r="M92" s="9">
        <f t="shared" si="14"/>
        <v>9.5242734904972615</v>
      </c>
      <c r="N92" s="9">
        <f t="shared" si="14"/>
        <v>6.8823640284971432</v>
      </c>
      <c r="O92" s="9">
        <f t="shared" si="14"/>
        <v>3.7690488238683275</v>
      </c>
      <c r="P92" s="9" t="str">
        <f t="shared" si="14"/>
        <v/>
      </c>
      <c r="Q92" s="9" t="str">
        <f t="shared" si="14"/>
        <v/>
      </c>
      <c r="R92" s="9" t="str">
        <f t="shared" si="14"/>
        <v/>
      </c>
      <c r="S92" s="9" t="str">
        <f t="shared" si="14"/>
        <v/>
      </c>
    </row>
    <row r="93" spans="1:19">
      <c r="A93" s="48">
        <v>11</v>
      </c>
      <c r="B93" s="53">
        <v>24.896423131258256</v>
      </c>
      <c r="C93" s="76">
        <v>593.13952334874784</v>
      </c>
      <c r="D93" s="53">
        <v>34.744376673188093</v>
      </c>
      <c r="E93" s="60">
        <f t="shared" si="4"/>
        <v>24.202700713347163</v>
      </c>
      <c r="F93" s="53">
        <v>231.62657063789285</v>
      </c>
      <c r="G93" s="30">
        <f t="shared" si="15"/>
        <v>27.922795847449787</v>
      </c>
      <c r="H93" s="46">
        <f t="shared" si="16"/>
        <v>0.37089899555873834</v>
      </c>
      <c r="I93" s="9">
        <f t="shared" ref="I93:S108" si="17">IF(I$2+0.5&lt;$G93,SQRT(($H93/((PI()/40000)*$G93)*(coeffB1*(($G93-I$2)/$G93)+coeffB2*(($G93-I$2)/$G93)^2+coeffB3*(($G93-I$2)/$G93)^3+coeffB4*(($G93-I$2)/$G93)^4+coeffB5*(($G93-I$2)/$G93)^5+coeffB6*(($G93-I$2)/$G93)^coeffB7+coeffB8*(($G93-I$2)/$G93)^coeffB9))),"")</f>
        <v>18.214822264751287</v>
      </c>
      <c r="J93" s="9">
        <f t="shared" si="17"/>
        <v>16.330876004125891</v>
      </c>
      <c r="K93" s="9">
        <f t="shared" si="17"/>
        <v>14.575030317086892</v>
      </c>
      <c r="L93" s="9">
        <f t="shared" si="17"/>
        <v>12.683337711004329</v>
      </c>
      <c r="M93" s="9">
        <f t="shared" si="17"/>
        <v>10.482864059872979</v>
      </c>
      <c r="N93" s="9">
        <f t="shared" si="17"/>
        <v>7.8710510433452754</v>
      </c>
      <c r="O93" s="9">
        <f t="shared" si="17"/>
        <v>4.7987476870076726</v>
      </c>
      <c r="P93" s="9">
        <f t="shared" si="17"/>
        <v>1.2496773199478188</v>
      </c>
      <c r="Q93" s="9" t="str">
        <f t="shared" si="17"/>
        <v/>
      </c>
      <c r="R93" s="9" t="str">
        <f t="shared" si="17"/>
        <v/>
      </c>
      <c r="S93" s="9" t="str">
        <f t="shared" si="17"/>
        <v/>
      </c>
    </row>
    <row r="94" spans="1:19">
      <c r="A94" s="48">
        <v>12</v>
      </c>
      <c r="B94" s="53">
        <v>26.734991187586083</v>
      </c>
      <c r="C94" s="76">
        <v>586.35749026396627</v>
      </c>
      <c r="D94" s="53">
        <v>37.817792936747544</v>
      </c>
      <c r="E94" s="60">
        <f t="shared" si="4"/>
        <v>25.396089630656022</v>
      </c>
      <c r="F94" s="53">
        <v>267.82969421714301</v>
      </c>
      <c r="G94" s="30">
        <f t="shared" si="15"/>
        <v>28.708245374738965</v>
      </c>
      <c r="H94" s="46">
        <f t="shared" si="16"/>
        <v>0.41845488644413836</v>
      </c>
      <c r="I94" s="9">
        <f t="shared" si="17"/>
        <v>19.146676177186272</v>
      </c>
      <c r="J94" s="9">
        <f t="shared" si="17"/>
        <v>17.213349098823283</v>
      </c>
      <c r="K94" s="9">
        <f t="shared" si="17"/>
        <v>15.42590860160899</v>
      </c>
      <c r="L94" s="9">
        <f t="shared" si="17"/>
        <v>13.521602857306458</v>
      </c>
      <c r="M94" s="9">
        <f t="shared" si="17"/>
        <v>11.326395409165125</v>
      </c>
      <c r="N94" s="9">
        <f t="shared" si="17"/>
        <v>8.7338918248306125</v>
      </c>
      <c r="O94" s="9">
        <f t="shared" si="17"/>
        <v>5.6900219868423223</v>
      </c>
      <c r="P94" s="9">
        <f t="shared" si="17"/>
        <v>2.1766337284075048</v>
      </c>
      <c r="Q94" s="9" t="str">
        <f t="shared" si="17"/>
        <v/>
      </c>
      <c r="R94" s="9" t="str">
        <f t="shared" si="17"/>
        <v/>
      </c>
      <c r="S94" s="9" t="str">
        <f t="shared" si="17"/>
        <v/>
      </c>
    </row>
    <row r="95" spans="1:19">
      <c r="A95" s="48">
        <v>13</v>
      </c>
      <c r="B95" s="53">
        <v>28.468167638575657</v>
      </c>
      <c r="C95" s="76">
        <v>579.65300381189502</v>
      </c>
      <c r="D95" s="53">
        <v>40.623115896102874</v>
      </c>
      <c r="E95" s="60">
        <f t="shared" ref="E95:E182" si="18">SQRT(D95/C95)*100</f>
        <v>26.472964090122225</v>
      </c>
      <c r="F95" s="53">
        <v>303.60928270487597</v>
      </c>
      <c r="G95" s="30">
        <f t="shared" si="15"/>
        <v>29.385953512262336</v>
      </c>
      <c r="H95" s="46">
        <f t="shared" si="16"/>
        <v>0.46414307855110765</v>
      </c>
      <c r="I95" s="9">
        <f t="shared" si="17"/>
        <v>19.987742561052894</v>
      </c>
      <c r="J95" s="9">
        <f t="shared" si="17"/>
        <v>18.00927896704793</v>
      </c>
      <c r="K95" s="9">
        <f t="shared" si="17"/>
        <v>16.19182937405019</v>
      </c>
      <c r="L95" s="9">
        <f t="shared" si="17"/>
        <v>14.273185240370958</v>
      </c>
      <c r="M95" s="9">
        <f t="shared" si="17"/>
        <v>12.07849379480372</v>
      </c>
      <c r="N95" s="9">
        <f t="shared" si="17"/>
        <v>9.4982947884092503</v>
      </c>
      <c r="O95" s="9">
        <f t="shared" si="17"/>
        <v>6.4745049157911438</v>
      </c>
      <c r="P95" s="9">
        <f t="shared" si="17"/>
        <v>2.9857024986803404</v>
      </c>
      <c r="Q95" s="9" t="str">
        <f t="shared" si="17"/>
        <v/>
      </c>
      <c r="R95" s="9" t="str">
        <f t="shared" si="17"/>
        <v/>
      </c>
      <c r="S95" s="9" t="str">
        <f t="shared" si="17"/>
        <v/>
      </c>
    </row>
    <row r="96" spans="1:19">
      <c r="A96" s="48">
        <v>14</v>
      </c>
      <c r="B96" s="53">
        <v>30.098932651522215</v>
      </c>
      <c r="C96" s="76">
        <v>573.0251773144289</v>
      </c>
      <c r="D96" s="53">
        <v>43.185436051852541</v>
      </c>
      <c r="E96" s="60">
        <f t="shared" si="18"/>
        <v>27.452493819903978</v>
      </c>
      <c r="F96" s="53">
        <v>338.67568355672705</v>
      </c>
      <c r="G96" s="30">
        <f t="shared" si="15"/>
        <v>29.978872133756465</v>
      </c>
      <c r="H96" s="46">
        <f t="shared" si="16"/>
        <v>0.50801529552168789</v>
      </c>
      <c r="I96" s="9">
        <f t="shared" si="17"/>
        <v>20.752965230588266</v>
      </c>
      <c r="J96" s="9">
        <f t="shared" si="17"/>
        <v>18.733056011220839</v>
      </c>
      <c r="K96" s="9">
        <f t="shared" si="17"/>
        <v>16.887308921112894</v>
      </c>
      <c r="L96" s="9">
        <f t="shared" si="17"/>
        <v>14.953593095172977</v>
      </c>
      <c r="M96" s="9">
        <f t="shared" si="17"/>
        <v>12.756423470884537</v>
      </c>
      <c r="N96" s="9">
        <f t="shared" si="17"/>
        <v>10.18382145488124</v>
      </c>
      <c r="O96" s="9">
        <f t="shared" si="17"/>
        <v>7.1743565379912217</v>
      </c>
      <c r="P96" s="9">
        <f t="shared" si="17"/>
        <v>3.7034633615924104</v>
      </c>
      <c r="Q96" s="9" t="str">
        <f t="shared" si="17"/>
        <v/>
      </c>
      <c r="R96" s="9" t="str">
        <f t="shared" si="17"/>
        <v/>
      </c>
      <c r="S96" s="9" t="str">
        <f t="shared" si="17"/>
        <v/>
      </c>
    </row>
    <row r="97" spans="1:19">
      <c r="A97" s="48">
        <v>15</v>
      </c>
      <c r="B97" s="53">
        <v>31.630903714821294</v>
      </c>
      <c r="C97" s="76">
        <v>566.47313423185346</v>
      </c>
      <c r="D97" s="53">
        <v>45.528736615132402</v>
      </c>
      <c r="E97" s="60">
        <f t="shared" si="18"/>
        <v>28.350005060042765</v>
      </c>
      <c r="F97" s="53">
        <v>372.81589509327858</v>
      </c>
      <c r="G97" s="30">
        <f t="shared" si="15"/>
        <v>30.503857550667874</v>
      </c>
      <c r="H97" s="46">
        <f t="shared" si="16"/>
        <v>0.55016933591987882</v>
      </c>
      <c r="I97" s="9">
        <f t="shared" si="17"/>
        <v>21.454283746185705</v>
      </c>
      <c r="J97" s="9">
        <f t="shared" si="17"/>
        <v>19.39612525482519</v>
      </c>
      <c r="K97" s="9">
        <f t="shared" si="17"/>
        <v>17.523754426686175</v>
      </c>
      <c r="L97" s="9">
        <f t="shared" si="17"/>
        <v>15.574781467981618</v>
      </c>
      <c r="M97" s="9">
        <f t="shared" si="17"/>
        <v>13.373212855750452</v>
      </c>
      <c r="N97" s="9">
        <f t="shared" si="17"/>
        <v>10.804954714536892</v>
      </c>
      <c r="O97" s="9">
        <f t="shared" si="17"/>
        <v>7.8057313650699482</v>
      </c>
      <c r="P97" s="9">
        <f t="shared" si="17"/>
        <v>4.3481501746823374</v>
      </c>
      <c r="Q97" s="9">
        <f t="shared" si="17"/>
        <v>0.39543648223651517</v>
      </c>
      <c r="R97" s="9" t="str">
        <f t="shared" si="17"/>
        <v/>
      </c>
      <c r="S97" s="9" t="str">
        <f t="shared" si="17"/>
        <v/>
      </c>
    </row>
    <row r="98" spans="1:19">
      <c r="A98" s="48">
        <v>16</v>
      </c>
      <c r="B98" s="53">
        <v>33.068113414735379</v>
      </c>
      <c r="C98" s="76">
        <v>559.99600804692136</v>
      </c>
      <c r="D98" s="53">
        <v>47.675133333604514</v>
      </c>
      <c r="E98" s="60">
        <f t="shared" si="18"/>
        <v>29.177863792493781</v>
      </c>
      <c r="F98" s="53">
        <v>405.87717651419666</v>
      </c>
      <c r="G98" s="30">
        <f t="shared" si="15"/>
        <v>30.973569348328567</v>
      </c>
      <c r="H98" s="46">
        <f t="shared" si="16"/>
        <v>0.59072483630593031</v>
      </c>
      <c r="I98" s="9">
        <f t="shared" si="17"/>
        <v>22.101328574658407</v>
      </c>
      <c r="J98" s="9">
        <f t="shared" si="17"/>
        <v>20.00768942049865</v>
      </c>
      <c r="K98" s="9">
        <f t="shared" si="17"/>
        <v>18.11026127855806</v>
      </c>
      <c r="L98" s="9">
        <f t="shared" si="17"/>
        <v>16.14614915953025</v>
      </c>
      <c r="M98" s="9">
        <f t="shared" si="17"/>
        <v>13.938937610863865</v>
      </c>
      <c r="N98" s="9">
        <f t="shared" si="17"/>
        <v>11.372722929912216</v>
      </c>
      <c r="O98" s="9">
        <f t="shared" si="17"/>
        <v>8.3807716727368291</v>
      </c>
      <c r="P98" s="9">
        <f t="shared" si="17"/>
        <v>4.9331760430331704</v>
      </c>
      <c r="Q98" s="9">
        <f t="shared" si="17"/>
        <v>1.015580537486412</v>
      </c>
      <c r="R98" s="9" t="str">
        <f t="shared" si="17"/>
        <v/>
      </c>
      <c r="S98" s="9" t="str">
        <f t="shared" si="17"/>
        <v/>
      </c>
    </row>
    <row r="99" spans="1:19">
      <c r="A99" s="48">
        <v>17</v>
      </c>
      <c r="B99" s="53">
        <v>34.414845046252857</v>
      </c>
      <c r="C99" s="76">
        <v>553.59294215025409</v>
      </c>
      <c r="D99" s="53">
        <v>49.64461980416263</v>
      </c>
      <c r="E99" s="60">
        <f t="shared" si="18"/>
        <v>29.946138043810873</v>
      </c>
      <c r="F99" s="53">
        <v>437.75409353085786</v>
      </c>
      <c r="G99" s="30">
        <f t="shared" si="15"/>
        <v>31.397700761833743</v>
      </c>
      <c r="H99" s="46">
        <f t="shared" si="16"/>
        <v>0.62980909337850433</v>
      </c>
      <c r="I99" s="9">
        <f t="shared" si="17"/>
        <v>22.701939773168309</v>
      </c>
      <c r="J99" s="9">
        <f t="shared" si="17"/>
        <v>20.575223588949203</v>
      </c>
      <c r="K99" s="9">
        <f t="shared" si="17"/>
        <v>18.654172341017528</v>
      </c>
      <c r="L99" s="9">
        <f t="shared" si="17"/>
        <v>16.675203705224529</v>
      </c>
      <c r="M99" s="9">
        <f t="shared" si="17"/>
        <v>14.461542738446004</v>
      </c>
      <c r="N99" s="9">
        <f t="shared" si="17"/>
        <v>11.895713045952158</v>
      </c>
      <c r="O99" s="9">
        <f t="shared" si="17"/>
        <v>8.9088285873305821</v>
      </c>
      <c r="P99" s="9">
        <f t="shared" si="17"/>
        <v>5.4687389677206486</v>
      </c>
      <c r="Q99" s="9">
        <f t="shared" si="17"/>
        <v>1.5643268193612927</v>
      </c>
      <c r="R99" s="9" t="str">
        <f t="shared" si="17"/>
        <v/>
      </c>
      <c r="S99" s="9" t="str">
        <f t="shared" si="17"/>
        <v/>
      </c>
    </row>
    <row r="100" spans="1:19">
      <c r="A100" s="48">
        <v>18</v>
      </c>
      <c r="B100" s="53">
        <v>35.675510450869666</v>
      </c>
      <c r="C100" s="76">
        <v>547.26308972705442</v>
      </c>
      <c r="D100" s="53">
        <v>51.455070211165406</v>
      </c>
      <c r="E100" s="60">
        <f t="shared" si="18"/>
        <v>30.663096412794616</v>
      </c>
      <c r="F100" s="53">
        <v>468.37828530513008</v>
      </c>
      <c r="G100" s="30">
        <f t="shared" si="15"/>
        <v>31.78379999250409</v>
      </c>
      <c r="H100" s="46">
        <f t="shared" si="16"/>
        <v>0.66754893453053699</v>
      </c>
      <c r="I100" s="9">
        <f t="shared" si="17"/>
        <v>23.262556295272958</v>
      </c>
      <c r="J100" s="9">
        <f t="shared" si="17"/>
        <v>21.104856791575898</v>
      </c>
      <c r="K100" s="9">
        <f t="shared" si="17"/>
        <v>19.161480754289773</v>
      </c>
      <c r="L100" s="9">
        <f t="shared" si="17"/>
        <v>17.168022484786981</v>
      </c>
      <c r="M100" s="9">
        <f t="shared" si="17"/>
        <v>14.947393861978814</v>
      </c>
      <c r="N100" s="9">
        <f t="shared" si="17"/>
        <v>12.380733685018019</v>
      </c>
      <c r="O100" s="9">
        <f t="shared" si="17"/>
        <v>9.3972480454409357</v>
      </c>
      <c r="P100" s="9">
        <f t="shared" si="17"/>
        <v>5.9627748628091046</v>
      </c>
      <c r="Q100" s="9">
        <f t="shared" si="17"/>
        <v>2.0664653515159266</v>
      </c>
      <c r="R100" s="9" t="str">
        <f t="shared" si="17"/>
        <v/>
      </c>
      <c r="S100" s="9" t="str">
        <f t="shared" si="17"/>
        <v/>
      </c>
    </row>
    <row r="101" spans="1:19">
      <c r="A101" s="48">
        <v>19</v>
      </c>
      <c r="B101" s="53">
        <v>36.854559168727612</v>
      </c>
      <c r="C101" s="76">
        <v>541.0056136451135</v>
      </c>
      <c r="D101" s="53">
        <v>53.122365810431262</v>
      </c>
      <c r="E101" s="60">
        <f t="shared" si="18"/>
        <v>31.33558582391035</v>
      </c>
      <c r="F101" s="53">
        <v>497.71037095404137</v>
      </c>
      <c r="G101" s="30">
        <f t="shared" si="15"/>
        <v>32.137832843719117</v>
      </c>
      <c r="H101" s="46">
        <f t="shared" si="16"/>
        <v>0.70406622910805128</v>
      </c>
      <c r="I101" s="9">
        <f t="shared" si="17"/>
        <v>23.788510483900225</v>
      </c>
      <c r="J101" s="9">
        <f t="shared" si="17"/>
        <v>21.601658302108582</v>
      </c>
      <c r="K101" s="9">
        <f t="shared" si="17"/>
        <v>19.637126018960473</v>
      </c>
      <c r="L101" s="9">
        <f t="shared" si="17"/>
        <v>17.629582039702413</v>
      </c>
      <c r="M101" s="9">
        <f t="shared" si="17"/>
        <v>15.401660241697847</v>
      </c>
      <c r="N101" s="9">
        <f t="shared" si="17"/>
        <v>12.833266099471603</v>
      </c>
      <c r="O101" s="9">
        <f t="shared" si="17"/>
        <v>9.8518971749198556</v>
      </c>
      <c r="P101" s="9">
        <f t="shared" si="17"/>
        <v>6.4215741711963581</v>
      </c>
      <c r="Q101" s="9">
        <f t="shared" si="17"/>
        <v>2.5308320924027883</v>
      </c>
      <c r="R101" s="9" t="str">
        <f t="shared" si="17"/>
        <v/>
      </c>
      <c r="S101" s="9" t="str">
        <f t="shared" si="17"/>
        <v/>
      </c>
    </row>
    <row r="102" spans="1:19">
      <c r="A102" s="73">
        <v>20</v>
      </c>
      <c r="B102" s="128">
        <v>37.956411101780581</v>
      </c>
      <c r="C102" s="129">
        <v>534.81968634409907</v>
      </c>
      <c r="D102" s="128">
        <v>54.660573514338417</v>
      </c>
      <c r="E102" s="60">
        <f t="shared" si="18"/>
        <v>31.969320060589464</v>
      </c>
      <c r="F102" s="128">
        <v>525.73353551238006</v>
      </c>
      <c r="G102" s="130">
        <f t="shared" si="15"/>
        <v>32.464577015014456</v>
      </c>
      <c r="H102" s="46">
        <f t="shared" si="16"/>
        <v>0.73947558707202465</v>
      </c>
      <c r="I102" s="145">
        <f t="shared" si="17"/>
        <v>24.284252782482092</v>
      </c>
      <c r="J102" s="145">
        <f t="shared" si="17"/>
        <v>22.069854829507474</v>
      </c>
      <c r="K102" s="145">
        <f t="shared" si="17"/>
        <v>20.085215309154496</v>
      </c>
      <c r="L102" s="145">
        <f t="shared" si="17"/>
        <v>18.063998823162216</v>
      </c>
      <c r="M102" s="145">
        <f t="shared" si="17"/>
        <v>15.828588519461512</v>
      </c>
      <c r="N102" s="145">
        <f t="shared" si="17"/>
        <v>13.257780531097161</v>
      </c>
      <c r="O102" s="145">
        <f t="shared" si="17"/>
        <v>10.27752848285497</v>
      </c>
      <c r="P102" s="145">
        <f t="shared" si="17"/>
        <v>6.8502000362081921</v>
      </c>
      <c r="Q102" s="145">
        <f t="shared" si="17"/>
        <v>2.9633977122472852</v>
      </c>
      <c r="R102" s="145" t="str">
        <f t="shared" si="17"/>
        <v/>
      </c>
      <c r="S102" s="145" t="str">
        <f t="shared" si="17"/>
        <v/>
      </c>
    </row>
    <row r="103" spans="1:19" s="3" customFormat="1">
      <c r="A103" s="73">
        <v>21</v>
      </c>
      <c r="B103" s="128">
        <v>38.985407001081995</v>
      </c>
      <c r="C103" s="129">
        <v>528.70448972610961</v>
      </c>
      <c r="D103" s="128">
        <v>56.082138815106305</v>
      </c>
      <c r="E103" s="60">
        <f t="shared" si="18"/>
        <v>32.569102038359304</v>
      </c>
      <c r="F103" s="128">
        <v>552.44843599448063</v>
      </c>
      <c r="G103" s="130">
        <f t="shared" si="15"/>
        <v>32.767904043323355</v>
      </c>
      <c r="H103" s="46">
        <f t="shared" si="16"/>
        <v>0.77388336282831094</v>
      </c>
      <c r="I103" s="145">
        <f t="shared" si="17"/>
        <v>24.753524740071295</v>
      </c>
      <c r="J103" s="145">
        <f t="shared" si="17"/>
        <v>22.512997031930084</v>
      </c>
      <c r="K103" s="145">
        <f t="shared" si="17"/>
        <v>20.509191278754269</v>
      </c>
      <c r="L103" s="145">
        <f t="shared" si="17"/>
        <v>18.47470860281641</v>
      </c>
      <c r="M103" s="145">
        <f t="shared" si="17"/>
        <v>16.231702945729889</v>
      </c>
      <c r="N103" s="145">
        <f t="shared" si="17"/>
        <v>13.657963916619737</v>
      </c>
      <c r="O103" s="145">
        <f t="shared" si="17"/>
        <v>10.678038744265457</v>
      </c>
      <c r="P103" s="145">
        <f t="shared" si="17"/>
        <v>7.2527814148746197</v>
      </c>
      <c r="Q103" s="145">
        <f t="shared" si="17"/>
        <v>3.3687511060165605</v>
      </c>
      <c r="R103" s="145" t="str">
        <f t="shared" si="17"/>
        <v/>
      </c>
      <c r="S103" s="145" t="str">
        <f t="shared" si="17"/>
        <v/>
      </c>
    </row>
    <row r="104" spans="1:19" s="3" customFormat="1">
      <c r="A104" s="73">
        <v>22</v>
      </c>
      <c r="B104" s="128">
        <v>39.945772566530472</v>
      </c>
      <c r="C104" s="129">
        <v>522.65921504747928</v>
      </c>
      <c r="D104" s="128">
        <v>57.398073852582463</v>
      </c>
      <c r="E104" s="60">
        <f t="shared" si="18"/>
        <v>33.13899651860234</v>
      </c>
      <c r="F104" s="128">
        <v>577.86914808179813</v>
      </c>
      <c r="G104" s="130">
        <f t="shared" si="15"/>
        <v>33.05098455948837</v>
      </c>
      <c r="H104" s="46">
        <f t="shared" si="16"/>
        <v>0.80738742618669279</v>
      </c>
      <c r="I104" s="145">
        <f t="shared" si="17"/>
        <v>25.199493398003721</v>
      </c>
      <c r="J104" s="145">
        <f t="shared" si="17"/>
        <v>22.934088453336354</v>
      </c>
      <c r="K104" s="145">
        <f t="shared" si="17"/>
        <v>20.911960906220994</v>
      </c>
      <c r="L104" s="145">
        <f t="shared" si="17"/>
        <v>18.864602324701899</v>
      </c>
      <c r="M104" s="145">
        <f t="shared" si="17"/>
        <v>16.613954693436206</v>
      </c>
      <c r="N104" s="145">
        <f t="shared" si="17"/>
        <v>14.036887352845923</v>
      </c>
      <c r="O104" s="145">
        <f t="shared" si="17"/>
        <v>11.056657297712626</v>
      </c>
      <c r="P104" s="145">
        <f t="shared" si="17"/>
        <v>7.6327239273054674</v>
      </c>
      <c r="Q104" s="145">
        <f t="shared" si="17"/>
        <v>3.7505776744456396</v>
      </c>
      <c r="R104" s="145" t="str">
        <f t="shared" si="17"/>
        <v/>
      </c>
      <c r="S104" s="145" t="str">
        <f t="shared" si="17"/>
        <v/>
      </c>
    </row>
    <row r="105" spans="1:19" s="3" customFormat="1">
      <c r="A105" s="73">
        <v>23</v>
      </c>
      <c r="B105" s="128">
        <v>40.841592997212665</v>
      </c>
      <c r="C105" s="129">
        <v>516.68306281182095</v>
      </c>
      <c r="D105" s="128">
        <v>58.61813158880306</v>
      </c>
      <c r="E105" s="60">
        <f t="shared" si="18"/>
        <v>33.682465458061877</v>
      </c>
      <c r="F105" s="128">
        <v>602.01993606152575</v>
      </c>
      <c r="G105" s="130">
        <f t="shared" si="15"/>
        <v>33.316440145806368</v>
      </c>
      <c r="H105" s="46">
        <f t="shared" si="16"/>
        <v>0.84007737151536588</v>
      </c>
      <c r="I105" s="145">
        <f t="shared" si="17"/>
        <v>25.62485658700086</v>
      </c>
      <c r="J105" s="145">
        <f t="shared" si="17"/>
        <v>23.335686305255614</v>
      </c>
      <c r="K105" s="145">
        <f t="shared" si="17"/>
        <v>21.295995544283262</v>
      </c>
      <c r="L105" s="145">
        <f t="shared" si="17"/>
        <v>19.236130449082488</v>
      </c>
      <c r="M105" s="145">
        <f t="shared" si="17"/>
        <v>16.977835056555357</v>
      </c>
      <c r="N105" s="145">
        <f t="shared" si="17"/>
        <v>14.397131542986667</v>
      </c>
      <c r="O105" s="145">
        <f t="shared" si="17"/>
        <v>11.416085707801599</v>
      </c>
      <c r="P105" s="145">
        <f t="shared" si="17"/>
        <v>7.9928648180899575</v>
      </c>
      <c r="Q105" s="145">
        <f t="shared" si="17"/>
        <v>4.1119031858417445</v>
      </c>
      <c r="R105" s="145" t="str">
        <f t="shared" si="17"/>
        <v/>
      </c>
      <c r="S105" s="145" t="str">
        <f t="shared" si="17"/>
        <v/>
      </c>
    </row>
    <row r="106" spans="1:19" s="3" customFormat="1">
      <c r="A106" s="73">
        <v>24</v>
      </c>
      <c r="B106" s="128">
        <v>41.67679559115571</v>
      </c>
      <c r="C106" s="129">
        <v>510.775242664291</v>
      </c>
      <c r="D106" s="128">
        <v>59.750962548320999</v>
      </c>
      <c r="E106" s="60">
        <f t="shared" si="18"/>
        <v>34.202474953740122</v>
      </c>
      <c r="F106" s="128">
        <v>624.93267651551935</v>
      </c>
      <c r="G106" s="130">
        <f t="shared" si="15"/>
        <v>33.566457333585106</v>
      </c>
      <c r="H106" s="46">
        <f t="shared" si="16"/>
        <v>0.8720349641480728</v>
      </c>
      <c r="I106" s="145">
        <f t="shared" si="17"/>
        <v>26.031926122357344</v>
      </c>
      <c r="J106" s="145">
        <f t="shared" si="17"/>
        <v>23.719980942701067</v>
      </c>
      <c r="K106" s="145">
        <f t="shared" si="17"/>
        <v>21.663409407775625</v>
      </c>
      <c r="L106" s="145">
        <f t="shared" si="17"/>
        <v>19.591384062587188</v>
      </c>
      <c r="M106" s="145">
        <f t="shared" si="17"/>
        <v>17.325462504874242</v>
      </c>
      <c r="N106" s="145">
        <f t="shared" si="17"/>
        <v>14.740882273241633</v>
      </c>
      <c r="O106" s="145">
        <f t="shared" si="17"/>
        <v>11.758603130663436</v>
      </c>
      <c r="P106" s="145">
        <f t="shared" si="17"/>
        <v>8.3355889436169228</v>
      </c>
      <c r="Q106" s="145">
        <f t="shared" si="17"/>
        <v>4.4552475744915352</v>
      </c>
      <c r="R106" s="145" t="str">
        <f t="shared" si="17"/>
        <v/>
      </c>
      <c r="S106" s="145" t="str">
        <f t="shared" si="17"/>
        <v/>
      </c>
    </row>
    <row r="107" spans="1:19" s="3" customFormat="1">
      <c r="A107" s="73">
        <v>25</v>
      </c>
      <c r="B107" s="128">
        <v>42.455138553268185</v>
      </c>
      <c r="C107" s="129">
        <v>504.93497328706428</v>
      </c>
      <c r="D107" s="128">
        <v>60.804253487960899</v>
      </c>
      <c r="E107" s="60">
        <f t="shared" si="18"/>
        <v>34.701580413883768</v>
      </c>
      <c r="F107" s="128">
        <v>646.64480308730833</v>
      </c>
      <c r="G107" s="130">
        <f t="shared" si="15"/>
        <v>33.802874317003685</v>
      </c>
      <c r="H107" s="46">
        <f t="shared" si="16"/>
        <v>0.90333470194397592</v>
      </c>
      <c r="I107" s="145">
        <f t="shared" si="17"/>
        <v>26.42269406215976</v>
      </c>
      <c r="J107" s="145">
        <f t="shared" si="17"/>
        <v>24.088859063790885</v>
      </c>
      <c r="K107" s="145">
        <f t="shared" si="17"/>
        <v>22.01602172540526</v>
      </c>
      <c r="L107" s="145">
        <f t="shared" si="17"/>
        <v>19.932158628933433</v>
      </c>
      <c r="M107" s="145">
        <f t="shared" si="17"/>
        <v>17.658650480274979</v>
      </c>
      <c r="N107" s="145">
        <f t="shared" si="17"/>
        <v>15.070004098592374</v>
      </c>
      <c r="O107" s="145">
        <f t="shared" si="17"/>
        <v>12.086146997128377</v>
      </c>
      <c r="P107" s="145">
        <f t="shared" si="17"/>
        <v>8.6629169756135926</v>
      </c>
      <c r="Q107" s="145">
        <f t="shared" si="17"/>
        <v>4.7827322046278935</v>
      </c>
      <c r="R107" s="145">
        <f t="shared" si="17"/>
        <v>0.39434907159165172</v>
      </c>
      <c r="S107" s="145" t="str">
        <f t="shared" si="17"/>
        <v/>
      </c>
    </row>
    <row r="108" spans="1:19" s="3" customFormat="1">
      <c r="A108" s="73">
        <v>26</v>
      </c>
      <c r="B108" s="128">
        <v>43.180204588218828</v>
      </c>
      <c r="C108" s="129">
        <v>499.16148229600338</v>
      </c>
      <c r="D108" s="128">
        <v>61.784848822288566</v>
      </c>
      <c r="E108" s="60">
        <f t="shared" si="18"/>
        <v>35.181994900802053</v>
      </c>
      <c r="F108" s="128">
        <v>667.1976680224617</v>
      </c>
      <c r="G108" s="130">
        <f t="shared" si="15"/>
        <v>34.027247711787233</v>
      </c>
      <c r="H108" s="46">
        <f t="shared" si="16"/>
        <v>0.93404441869663624</v>
      </c>
      <c r="I108" s="145">
        <f t="shared" si="17"/>
        <v>26.79888587791109</v>
      </c>
      <c r="J108" s="145">
        <f t="shared" si="17"/>
        <v>24.443954363050526</v>
      </c>
      <c r="K108" s="145">
        <f t="shared" si="17"/>
        <v>22.355406382056049</v>
      </c>
      <c r="L108" s="145">
        <f t="shared" si="17"/>
        <v>20.260004590628064</v>
      </c>
      <c r="M108" s="145">
        <f t="shared" si="17"/>
        <v>17.978960789108289</v>
      </c>
      <c r="N108" s="145">
        <f t="shared" si="17"/>
        <v>15.386097916654382</v>
      </c>
      <c r="O108" s="145">
        <f t="shared" si="17"/>
        <v>12.400375614824981</v>
      </c>
      <c r="P108" s="145">
        <f t="shared" si="17"/>
        <v>8.9765734188205588</v>
      </c>
      <c r="Q108" s="145">
        <f t="shared" si="17"/>
        <v>5.096158721828477</v>
      </c>
      <c r="R108" s="145">
        <f t="shared" si="17"/>
        <v>0.73383852290090723</v>
      </c>
      <c r="S108" s="145" t="str">
        <f t="shared" si="17"/>
        <v/>
      </c>
    </row>
    <row r="109" spans="1:19" s="3" customFormat="1">
      <c r="A109" s="73">
        <v>27</v>
      </c>
      <c r="B109" s="128">
        <v>43.8553981708015</v>
      </c>
      <c r="C109" s="129">
        <v>493.45400613850978</v>
      </c>
      <c r="D109" s="128">
        <v>62.698856296623227</v>
      </c>
      <c r="E109" s="60">
        <f t="shared" si="18"/>
        <v>35.645644364234641</v>
      </c>
      <c r="F109" s="128">
        <v>686.63523809824255</v>
      </c>
      <c r="G109" s="130">
        <f t="shared" si="15"/>
        <v>34.240904520138784</v>
      </c>
      <c r="H109" s="46">
        <f t="shared" si="16"/>
        <v>0.96422588636263462</v>
      </c>
      <c r="I109" s="145">
        <f t="shared" ref="I109:S122" si="19">IF(I$2+0.5&lt;$G109,SQRT(($H109/((PI()/40000)*$G109)*(coeffB1*(($G109-I$2)/$G109)+coeffB2*(($G109-I$2)/$G109)^2+coeffB3*(($G109-I$2)/$G109)^3+coeffB4*(($G109-I$2)/$G109)^4+coeffB5*(($G109-I$2)/$G109)^5+coeffB6*(($G109-I$2)/$G109)^coeffB7+coeffB8*(($G109-I$2)/$G109)^coeffB9))),"")</f>
        <v>27.162003430419244</v>
      </c>
      <c r="J109" s="145">
        <f t="shared" si="19"/>
        <v>24.786688430786374</v>
      </c>
      <c r="K109" s="145">
        <f t="shared" si="19"/>
        <v>22.682931887744015</v>
      </c>
      <c r="L109" s="145">
        <f t="shared" si="19"/>
        <v>20.576267895531938</v>
      </c>
      <c r="M109" s="145">
        <f t="shared" si="19"/>
        <v>18.287746075912036</v>
      </c>
      <c r="N109" s="145">
        <f t="shared" si="19"/>
        <v>15.690546451031306</v>
      </c>
      <c r="O109" s="145">
        <f t="shared" si="19"/>
        <v>12.702717315623454</v>
      </c>
      <c r="P109" s="145">
        <f t="shared" si="19"/>
        <v>9.2780397171977462</v>
      </c>
      <c r="Q109" s="145">
        <f t="shared" si="19"/>
        <v>5.3970688662523436</v>
      </c>
      <c r="R109" s="145">
        <f t="shared" si="19"/>
        <v>1.0434381652535192</v>
      </c>
      <c r="S109" s="145" t="str">
        <f t="shared" si="19"/>
        <v/>
      </c>
    </row>
    <row r="110" spans="1:19" s="3" customFormat="1">
      <c r="A110" s="73">
        <v>28</v>
      </c>
      <c r="B110" s="128">
        <v>44.483945627490066</v>
      </c>
      <c r="C110" s="129">
        <v>487.81178999254297</v>
      </c>
      <c r="D110" s="128">
        <v>63.551738631422815</v>
      </c>
      <c r="E110" s="60">
        <f t="shared" si="18"/>
        <v>36.094212583879148</v>
      </c>
      <c r="F110" s="128">
        <v>705.00305957034368</v>
      </c>
      <c r="G110" s="130">
        <f t="shared" si="15"/>
        <v>34.444982991646292</v>
      </c>
      <c r="H110" s="46">
        <f t="shared" si="16"/>
        <v>0.99393539185398749</v>
      </c>
      <c r="I110" s="145">
        <f t="shared" si="19"/>
        <v>27.513359942893832</v>
      </c>
      <c r="J110" s="145">
        <f t="shared" si="19"/>
        <v>25.118304007936175</v>
      </c>
      <c r="K110" s="145">
        <f t="shared" si="19"/>
        <v>22.999793798451609</v>
      </c>
      <c r="L110" s="145">
        <f t="shared" si="19"/>
        <v>20.882122722133278</v>
      </c>
      <c r="M110" s="145">
        <f t="shared" si="19"/>
        <v>18.58618392066618</v>
      </c>
      <c r="N110" s="145">
        <f t="shared" si="19"/>
        <v>15.984550541737049</v>
      </c>
      <c r="O110" s="145">
        <f t="shared" si="19"/>
        <v>12.994409450281449</v>
      </c>
      <c r="P110" s="145">
        <f t="shared" si="19"/>
        <v>9.5685961815152378</v>
      </c>
      <c r="Q110" s="145">
        <f t="shared" si="19"/>
        <v>5.6867908156613014</v>
      </c>
      <c r="R110" s="145">
        <f t="shared" si="19"/>
        <v>1.3368214837448902</v>
      </c>
      <c r="S110" s="145" t="str">
        <f t="shared" si="19"/>
        <v/>
      </c>
    </row>
    <row r="111" spans="1:19" s="3" customFormat="1">
      <c r="A111" s="73">
        <v>29</v>
      </c>
      <c r="B111" s="128">
        <v>45.068897348763649</v>
      </c>
      <c r="C111" s="129">
        <v>482.23408766679404</v>
      </c>
      <c r="D111" s="128">
        <v>64.348392865533881</v>
      </c>
      <c r="E111" s="60">
        <f t="shared" si="18"/>
        <v>36.529177974318102</v>
      </c>
      <c r="F111" s="128">
        <v>722.3474400310688</v>
      </c>
      <c r="G111" s="130">
        <f t="shared" si="15"/>
        <v>34.640465054093077</v>
      </c>
      <c r="H111" s="46">
        <f t="shared" si="16"/>
        <v>1.0232242757287262</v>
      </c>
      <c r="I111" s="145">
        <f t="shared" si="19"/>
        <v>27.854108645446864</v>
      </c>
      <c r="J111" s="145">
        <f t="shared" si="19"/>
        <v>25.439892203620271</v>
      </c>
      <c r="K111" s="145">
        <f t="shared" si="19"/>
        <v>23.307041197523823</v>
      </c>
      <c r="L111" s="145">
        <f t="shared" si="19"/>
        <v>21.178598106172554</v>
      </c>
      <c r="M111" s="145">
        <f t="shared" si="19"/>
        <v>18.875304440164513</v>
      </c>
      <c r="N111" s="145">
        <f t="shared" si="19"/>
        <v>16.269158362833121</v>
      </c>
      <c r="O111" s="145">
        <f t="shared" si="19"/>
        <v>13.276529625259357</v>
      </c>
      <c r="P111" s="145">
        <f t="shared" si="19"/>
        <v>9.8493554256532736</v>
      </c>
      <c r="Q111" s="145">
        <f t="shared" si="19"/>
        <v>5.9664756623337754</v>
      </c>
      <c r="R111" s="145">
        <f t="shared" si="19"/>
        <v>1.6179356171993744</v>
      </c>
      <c r="S111" s="145" t="str">
        <f t="shared" si="19"/>
        <v/>
      </c>
    </row>
    <row r="112" spans="1:19" s="3" customFormat="1">
      <c r="A112" s="73">
        <v>30</v>
      </c>
      <c r="B112" s="128">
        <v>45.613131596217499</v>
      </c>
      <c r="C112" s="129">
        <v>476.72016150200079</v>
      </c>
      <c r="D112" s="128">
        <v>65.093219016504989</v>
      </c>
      <c r="E112" s="60">
        <f t="shared" si="18"/>
        <v>36.951843909904056</v>
      </c>
      <c r="F112" s="128">
        <v>738.71480547196768</v>
      </c>
      <c r="G112" s="130">
        <f t="shared" si="15"/>
        <v>34.828202276508044</v>
      </c>
      <c r="H112" s="46">
        <f t="shared" si="16"/>
        <v>1.0521394271987787</v>
      </c>
      <c r="I112" s="145">
        <f t="shared" si="19"/>
        <v>28.185266379673084</v>
      </c>
      <c r="J112" s="145">
        <f t="shared" si="19"/>
        <v>25.752414910056661</v>
      </c>
      <c r="K112" s="145">
        <f t="shared" si="19"/>
        <v>23.605598466739472</v>
      </c>
      <c r="L112" s="145">
        <f t="shared" si="19"/>
        <v>21.466599757664529</v>
      </c>
      <c r="M112" s="145">
        <f t="shared" si="19"/>
        <v>19.156012802294345</v>
      </c>
      <c r="N112" s="145">
        <f t="shared" si="19"/>
        <v>16.545289140091874</v>
      </c>
      <c r="O112" s="145">
        <f t="shared" si="19"/>
        <v>13.550020944252928</v>
      </c>
      <c r="P112" s="145">
        <f t="shared" si="19"/>
        <v>10.121289275929293</v>
      </c>
      <c r="Q112" s="145">
        <f t="shared" si="19"/>
        <v>6.2371264881665347</v>
      </c>
      <c r="R112" s="145">
        <f t="shared" si="19"/>
        <v>1.8887951017218068</v>
      </c>
      <c r="S112" s="145" t="str">
        <f t="shared" si="19"/>
        <v/>
      </c>
    </row>
    <row r="113" spans="1:19" s="3" customFormat="1">
      <c r="A113" s="73">
        <v>31</v>
      </c>
      <c r="B113" s="128">
        <v>46.119359481498122</v>
      </c>
      <c r="C113" s="129">
        <v>471.26928227339141</v>
      </c>
      <c r="D113" s="128">
        <v>65.79017951809324</v>
      </c>
      <c r="E113" s="60">
        <f t="shared" si="18"/>
        <v>37.363363855034677</v>
      </c>
      <c r="F113" s="128">
        <v>754.15119903649259</v>
      </c>
      <c r="G113" s="130">
        <f t="shared" si="15"/>
        <v>35.008936821422012</v>
      </c>
      <c r="H113" s="46">
        <f t="shared" si="16"/>
        <v>1.0807237341268692</v>
      </c>
      <c r="I113" s="145">
        <f t="shared" si="19"/>
        <v>28.507733162651785</v>
      </c>
      <c r="J113" s="145">
        <f t="shared" si="19"/>
        <v>26.056723370719357</v>
      </c>
      <c r="K113" s="145">
        <f t="shared" si="19"/>
        <v>23.896283294357666</v>
      </c>
      <c r="L113" s="145">
        <f t="shared" si="19"/>
        <v>21.746928054081224</v>
      </c>
      <c r="M113" s="145">
        <f t="shared" si="19"/>
        <v>19.429107720659736</v>
      </c>
      <c r="N113" s="145">
        <f t="shared" si="19"/>
        <v>16.813752550019277</v>
      </c>
      <c r="O113" s="145">
        <f t="shared" si="19"/>
        <v>13.81571256865476</v>
      </c>
      <c r="P113" s="145">
        <f t="shared" si="19"/>
        <v>10.385250609081046</v>
      </c>
      <c r="Q113" s="145">
        <f t="shared" si="19"/>
        <v>6.499621785994508</v>
      </c>
      <c r="R113" s="145">
        <f t="shared" si="19"/>
        <v>2.1507398846980141</v>
      </c>
      <c r="S113" s="145" t="str">
        <f t="shared" si="19"/>
        <v/>
      </c>
    </row>
    <row r="114" spans="1:19" s="3" customFormat="1">
      <c r="A114" s="73">
        <v>32</v>
      </c>
      <c r="B114" s="128">
        <v>46.59013078307958</v>
      </c>
      <c r="C114" s="129">
        <v>465.88072909424312</v>
      </c>
      <c r="D114" s="128">
        <v>66.442850723154606</v>
      </c>
      <c r="E114" s="60">
        <f t="shared" si="18"/>
        <v>37.764762303760207</v>
      </c>
      <c r="F114" s="128">
        <v>768.70189443516472</v>
      </c>
      <c r="G114" s="130">
        <f t="shared" si="15"/>
        <v>35.183318479805472</v>
      </c>
      <c r="H114" s="46">
        <f t="shared" si="16"/>
        <v>1.1090164891572809</v>
      </c>
      <c r="I114" s="145">
        <f t="shared" si="19"/>
        <v>28.822308490891793</v>
      </c>
      <c r="J114" s="145">
        <f t="shared" si="19"/>
        <v>26.353573647287277</v>
      </c>
      <c r="K114" s="145">
        <f t="shared" si="19"/>
        <v>24.179821656194221</v>
      </c>
      <c r="L114" s="145">
        <f t="shared" si="19"/>
        <v>22.020292970515658</v>
      </c>
      <c r="M114" s="145">
        <f t="shared" si="19"/>
        <v>19.695296746752287</v>
      </c>
      <c r="N114" s="145">
        <f t="shared" si="19"/>
        <v>17.075264697571964</v>
      </c>
      <c r="O114" s="145">
        <f t="shared" si="19"/>
        <v>14.074336588566926</v>
      </c>
      <c r="P114" s="145">
        <f t="shared" si="19"/>
        <v>10.641991211037695</v>
      </c>
      <c r="Q114" s="145">
        <f t="shared" si="19"/>
        <v>6.7547345000463261</v>
      </c>
      <c r="R114" s="145">
        <f t="shared" si="19"/>
        <v>2.4047863805038547</v>
      </c>
      <c r="S114" s="145" t="str">
        <f t="shared" si="19"/>
        <v/>
      </c>
    </row>
    <row r="115" spans="1:19" s="3" customFormat="1">
      <c r="A115" s="73">
        <v>33</v>
      </c>
      <c r="B115" s="128">
        <v>47.027840337308113</v>
      </c>
      <c r="C115" s="129">
        <v>460.55378932054413</v>
      </c>
      <c r="D115" s="128">
        <v>67.054467592521959</v>
      </c>
      <c r="E115" s="60">
        <f t="shared" si="18"/>
        <v>38.156952318165594</v>
      </c>
      <c r="F115" s="128">
        <v>782.41110215704009</v>
      </c>
      <c r="G115" s="130">
        <f t="shared" si="15"/>
        <v>35.35191861762852</v>
      </c>
      <c r="H115" s="46">
        <f t="shared" si="16"/>
        <v>1.1370537544846493</v>
      </c>
      <c r="I115" s="145">
        <f t="shared" si="19"/>
        <v>29.129704998013604</v>
      </c>
      <c r="J115" s="145">
        <f t="shared" si="19"/>
        <v>26.643639570991574</v>
      </c>
      <c r="K115" s="145">
        <f t="shared" si="19"/>
        <v>24.456860346017027</v>
      </c>
      <c r="L115" s="145">
        <f t="shared" si="19"/>
        <v>22.287326539056441</v>
      </c>
      <c r="M115" s="145">
        <f t="shared" si="19"/>
        <v>19.955208991258424</v>
      </c>
      <c r="N115" s="145">
        <f t="shared" si="19"/>
        <v>17.330461361212073</v>
      </c>
      <c r="O115" s="145">
        <f t="shared" si="19"/>
        <v>14.32654196073022</v>
      </c>
      <c r="P115" s="145">
        <f t="shared" si="19"/>
        <v>10.892176485194396</v>
      </c>
      <c r="Q115" s="145">
        <f t="shared" si="19"/>
        <v>7.0031476311003029</v>
      </c>
      <c r="R115" s="145">
        <f t="shared" si="19"/>
        <v>2.6517597262047898</v>
      </c>
      <c r="S115" s="145" t="str">
        <f t="shared" si="19"/>
        <v/>
      </c>
    </row>
    <row r="116" spans="1:19" s="3" customFormat="1">
      <c r="A116" s="73">
        <v>34</v>
      </c>
      <c r="B116" s="128">
        <v>47.434734796097516</v>
      </c>
      <c r="C116" s="129">
        <v>455.28775845674528</v>
      </c>
      <c r="D116" s="128">
        <v>67.627962536003167</v>
      </c>
      <c r="E116" s="60">
        <f t="shared" si="18"/>
        <v>38.540750290350729</v>
      </c>
      <c r="F116" s="128">
        <v>795.32175073667804</v>
      </c>
      <c r="G116" s="130">
        <f t="shared" si="15"/>
        <v>35.515241668344643</v>
      </c>
      <c r="H116" s="46">
        <f t="shared" si="16"/>
        <v>1.1648686884329178</v>
      </c>
      <c r="I116" s="145">
        <f t="shared" si="19"/>
        <v>29.43055995201253</v>
      </c>
      <c r="J116" s="145">
        <f t="shared" si="19"/>
        <v>26.927523641433417</v>
      </c>
      <c r="K116" s="145">
        <f t="shared" si="19"/>
        <v>24.727977509705422</v>
      </c>
      <c r="L116" s="145">
        <f t="shared" si="19"/>
        <v>22.548593302032323</v>
      </c>
      <c r="M116" s="145">
        <f t="shared" si="19"/>
        <v>20.209405766913076</v>
      </c>
      <c r="N116" s="145">
        <f t="shared" si="19"/>
        <v>17.579909038787722</v>
      </c>
      <c r="O116" s="145">
        <f t="shared" si="19"/>
        <v>14.572906096048587</v>
      </c>
      <c r="P116" s="145">
        <f t="shared" si="19"/>
        <v>11.136397645560418</v>
      </c>
      <c r="Q116" s="145">
        <f t="shared" si="19"/>
        <v>7.2454671199752001</v>
      </c>
      <c r="R116" s="145">
        <f t="shared" si="19"/>
        <v>2.8923552830645747</v>
      </c>
      <c r="S116" s="145" t="str">
        <f t="shared" si="19"/>
        <v/>
      </c>
    </row>
    <row r="117" spans="1:19" s="3" customFormat="1">
      <c r="A117" s="73">
        <v>35</v>
      </c>
      <c r="B117" s="128">
        <v>47.812919588283179</v>
      </c>
      <c r="C117" s="129">
        <v>450.08194006258952</v>
      </c>
      <c r="D117" s="128">
        <v>68.165999233774329</v>
      </c>
      <c r="E117" s="60">
        <f t="shared" si="18"/>
        <v>38.916888425624109</v>
      </c>
      <c r="F117" s="128">
        <v>807.47532864751531</v>
      </c>
      <c r="G117" s="130">
        <f t="shared" si="15"/>
        <v>35.673734660919493</v>
      </c>
      <c r="H117" s="46">
        <f t="shared" si="16"/>
        <v>1.1924918372616669</v>
      </c>
      <c r="I117" s="145">
        <f t="shared" si="19"/>
        <v>29.725444979072176</v>
      </c>
      <c r="J117" s="145">
        <f t="shared" si="19"/>
        <v>27.205766241389313</v>
      </c>
      <c r="K117" s="145">
        <f t="shared" si="19"/>
        <v>24.993691543962651</v>
      </c>
      <c r="L117" s="145">
        <f t="shared" si="19"/>
        <v>22.804599126392766</v>
      </c>
      <c r="M117" s="145">
        <f t="shared" si="19"/>
        <v>20.458389539911195</v>
      </c>
      <c r="N117" s="145">
        <f t="shared" si="19"/>
        <v>17.824114211130713</v>
      </c>
      <c r="O117" s="145">
        <f t="shared" si="19"/>
        <v>14.813944549706649</v>
      </c>
      <c r="P117" s="145">
        <f t="shared" si="19"/>
        <v>11.375181886569031</v>
      </c>
      <c r="Q117" s="145">
        <f t="shared" si="19"/>
        <v>7.4822325551028879</v>
      </c>
      <c r="R117" s="145">
        <f t="shared" si="19"/>
        <v>3.1271722180434427</v>
      </c>
      <c r="S117" s="145" t="str">
        <f t="shared" si="19"/>
        <v/>
      </c>
    </row>
    <row r="118" spans="1:19" s="3" customFormat="1">
      <c r="A118" s="73">
        <v>36</v>
      </c>
      <c r="B118" s="128">
        <v>48.164365957328627</v>
      </c>
      <c r="C118" s="129">
        <v>444.93564566100673</v>
      </c>
      <c r="D118" s="128">
        <v>68.67100214584579</v>
      </c>
      <c r="E118" s="60">
        <f t="shared" si="18"/>
        <v>39.286025345577585</v>
      </c>
      <c r="F118" s="128">
        <v>818.91177506171721</v>
      </c>
      <c r="G118" s="130">
        <f t="shared" si="15"/>
        <v>35.827795164450379</v>
      </c>
      <c r="H118" s="46">
        <f t="shared" si="16"/>
        <v>1.2199513956101717</v>
      </c>
      <c r="I118" s="145">
        <f t="shared" si="19"/>
        <v>30.014874323986817</v>
      </c>
      <c r="J118" s="145">
        <f t="shared" si="19"/>
        <v>27.47885346265787</v>
      </c>
      <c r="K118" s="145">
        <f t="shared" si="19"/>
        <v>25.254468647849865</v>
      </c>
      <c r="L118" s="145">
        <f t="shared" si="19"/>
        <v>23.055798671522567</v>
      </c>
      <c r="M118" s="145">
        <f t="shared" si="19"/>
        <v>20.702611496340932</v>
      </c>
      <c r="N118" s="145">
        <f t="shared" si="19"/>
        <v>18.063531151779713</v>
      </c>
      <c r="O118" s="145">
        <f t="shared" si="19"/>
        <v>15.050119169049731</v>
      </c>
      <c r="P118" s="145">
        <f t="shared" si="19"/>
        <v>11.609000913562012</v>
      </c>
      <c r="Q118" s="145">
        <f t="shared" si="19"/>
        <v>7.7139261262927006</v>
      </c>
      <c r="R118" s="145">
        <f t="shared" si="19"/>
        <v>3.3567342512490428</v>
      </c>
      <c r="S118" s="145" t="str">
        <f t="shared" si="19"/>
        <v/>
      </c>
    </row>
    <row r="119" spans="1:19" s="3" customFormat="1">
      <c r="A119" s="73">
        <v>37</v>
      </c>
      <c r="B119" s="128">
        <v>48.490917976674957</v>
      </c>
      <c r="C119" s="129">
        <v>439.84819464706146</v>
      </c>
      <c r="D119" s="128">
        <v>69.145182313119776</v>
      </c>
      <c r="E119" s="60">
        <f t="shared" si="18"/>
        <v>39.648755132254365</v>
      </c>
      <c r="F119" s="128">
        <v>829.6694098759109</v>
      </c>
      <c r="G119" s="130">
        <f t="shared" si="15"/>
        <v>35.977777948206587</v>
      </c>
      <c r="H119" s="46">
        <f t="shared" si="16"/>
        <v>1.2472734388386233</v>
      </c>
      <c r="I119" s="145">
        <f t="shared" si="19"/>
        <v>30.299311897041434</v>
      </c>
      <c r="J119" s="145">
        <f t="shared" si="19"/>
        <v>27.747223780552403</v>
      </c>
      <c r="K119" s="145">
        <f t="shared" si="19"/>
        <v>25.510729258859925</v>
      </c>
      <c r="L119" s="145">
        <f t="shared" si="19"/>
        <v>23.302601744635126</v>
      </c>
      <c r="M119" s="145">
        <f t="shared" si="19"/>
        <v>20.942477968021525</v>
      </c>
      <c r="N119" s="145">
        <f t="shared" si="19"/>
        <v>18.298568543471411</v>
      </c>
      <c r="O119" s="145">
        <f t="shared" si="19"/>
        <v>15.281844979885429</v>
      </c>
      <c r="P119" s="145">
        <f t="shared" si="19"/>
        <v>11.838278136255409</v>
      </c>
      <c r="Q119" s="145">
        <f t="shared" si="19"/>
        <v>7.9409801544300826</v>
      </c>
      <c r="R119" s="145">
        <f t="shared" si="19"/>
        <v>3.5815037214666123</v>
      </c>
      <c r="S119" s="145" t="str">
        <f t="shared" si="19"/>
        <v/>
      </c>
    </row>
    <row r="120" spans="1:19" s="3" customFormat="1">
      <c r="A120" s="73">
        <v>38</v>
      </c>
      <c r="B120" s="128">
        <v>48.794299466966052</v>
      </c>
      <c r="C120" s="129">
        <v>434.81891419794215</v>
      </c>
      <c r="D120" s="128">
        <v>69.590559964339235</v>
      </c>
      <c r="E120" s="60">
        <f t="shared" si="18"/>
        <v>40.005615073622579</v>
      </c>
      <c r="F120" s="128">
        <v>839.78489515499768</v>
      </c>
      <c r="G120" s="130">
        <f t="shared" si="15"/>
        <v>36.124000593143066</v>
      </c>
      <c r="H120" s="46">
        <f t="shared" si="16"/>
        <v>1.2744821302992213</v>
      </c>
      <c r="I120" s="145">
        <f t="shared" si="19"/>
        <v>30.579177309775915</v>
      </c>
      <c r="J120" s="145">
        <f t="shared" si="19"/>
        <v>28.011273769435594</v>
      </c>
      <c r="K120" s="145">
        <f t="shared" si="19"/>
        <v>25.762853560862478</v>
      </c>
      <c r="L120" s="145">
        <f t="shared" si="19"/>
        <v>23.54537873245361</v>
      </c>
      <c r="M120" s="145">
        <f t="shared" si="19"/>
        <v>21.178355913904905</v>
      </c>
      <c r="N120" s="145">
        <f t="shared" si="19"/>
        <v>18.529595109707046</v>
      </c>
      <c r="O120" s="145">
        <f t="shared" si="19"/>
        <v>15.509496034613527</v>
      </c>
      <c r="P120" s="145">
        <f t="shared" si="19"/>
        <v>12.063394764982116</v>
      </c>
      <c r="Q120" s="145">
        <f t="shared" si="19"/>
        <v>8.1637834569984413</v>
      </c>
      <c r="R120" s="145">
        <f t="shared" si="19"/>
        <v>3.8018917924096796</v>
      </c>
      <c r="S120" s="145" t="str">
        <f t="shared" si="19"/>
        <v/>
      </c>
    </row>
    <row r="121" spans="1:19" s="3" customFormat="1">
      <c r="A121" s="73">
        <v>39</v>
      </c>
      <c r="B121" s="128">
        <v>49.07612075780132</v>
      </c>
      <c r="C121" s="129">
        <v>429.84713918397915</v>
      </c>
      <c r="D121" s="128">
        <v>70.008984367210132</v>
      </c>
      <c r="E121" s="60">
        <f t="shared" si="18"/>
        <v>40.357092322245101</v>
      </c>
      <c r="F121" s="128">
        <v>849.29322157348633</v>
      </c>
      <c r="G121" s="130">
        <f t="shared" si="15"/>
        <v>36.266748242620586</v>
      </c>
      <c r="H121" s="46">
        <f t="shared" si="16"/>
        <v>1.3015999063093353</v>
      </c>
      <c r="I121" s="145">
        <f t="shared" si="19"/>
        <v>30.854851064490628</v>
      </c>
      <c r="J121" s="145">
        <f t="shared" si="19"/>
        <v>28.271363015905994</v>
      </c>
      <c r="K121" s="145">
        <f t="shared" si="19"/>
        <v>26.011186216191369</v>
      </c>
      <c r="L121" s="145">
        <f t="shared" si="19"/>
        <v>23.784465262147346</v>
      </c>
      <c r="M121" s="145">
        <f t="shared" si="19"/>
        <v>21.410577615461637</v>
      </c>
      <c r="N121" s="145">
        <f t="shared" si="19"/>
        <v>18.756944428961638</v>
      </c>
      <c r="O121" s="145">
        <f t="shared" si="19"/>
        <v>15.733410401233453</v>
      </c>
      <c r="P121" s="145">
        <f t="shared" si="19"/>
        <v>12.284695001268982</v>
      </c>
      <c r="Q121" s="145">
        <f t="shared" si="19"/>
        <v>8.3826867559110045</v>
      </c>
      <c r="R121" s="145">
        <f t="shared" si="19"/>
        <v>4.0182662301580754</v>
      </c>
      <c r="S121" s="145" t="str">
        <f t="shared" si="19"/>
        <v/>
      </c>
    </row>
    <row r="122" spans="1:19" s="3" customFormat="1">
      <c r="A122" s="49">
        <v>40</v>
      </c>
      <c r="B122" s="54">
        <v>49.337885251448235</v>
      </c>
      <c r="C122" s="77">
        <v>424.93221208068042</v>
      </c>
      <c r="D122" s="54">
        <v>70.402151297424027</v>
      </c>
      <c r="E122" s="61">
        <f t="shared" si="18"/>
        <v>40.703629640545167</v>
      </c>
      <c r="F122" s="54">
        <v>858.2277145991543</v>
      </c>
      <c r="G122" s="31">
        <f t="shared" si="15"/>
        <v>36.40627764259996</v>
      </c>
      <c r="H122" s="38">
        <f t="shared" si="16"/>
        <v>1.328647641330605</v>
      </c>
      <c r="I122" s="138">
        <f t="shared" si="19"/>
        <v>31.1266790324207</v>
      </c>
      <c r="J122" s="138">
        <f t="shared" si="19"/>
        <v>28.527818357756264</v>
      </c>
      <c r="K122" s="138">
        <f t="shared" si="19"/>
        <v>26.256040446288722</v>
      </c>
      <c r="L122" s="138">
        <f t="shared" si="19"/>
        <v>24.020166216196824</v>
      </c>
      <c r="M122" s="138">
        <f t="shared" si="19"/>
        <v>21.639444714736761</v>
      </c>
      <c r="N122" s="138">
        <f t="shared" si="19"/>
        <v>18.980919067159075</v>
      </c>
      <c r="O122" s="138">
        <f t="shared" si="19"/>
        <v>15.953894437649289</v>
      </c>
      <c r="P122" s="138">
        <f t="shared" si="19"/>
        <v>12.502490476788896</v>
      </c>
      <c r="Q122" s="138">
        <f t="shared" si="19"/>
        <v>8.5980072929256348</v>
      </c>
      <c r="R122" s="138">
        <f t="shared" si="19"/>
        <v>4.2309575419323107</v>
      </c>
      <c r="S122" s="138" t="str">
        <f t="shared" si="19"/>
        <v/>
      </c>
    </row>
    <row r="123" spans="1:19">
      <c r="A123" s="48">
        <v>1</v>
      </c>
      <c r="B123" s="53">
        <v>1.9185685717487204</v>
      </c>
      <c r="C123" s="76">
        <v>1128.7462150115782</v>
      </c>
      <c r="D123" s="53">
        <v>1.6320070467005531E-3</v>
      </c>
      <c r="E123" s="60">
        <f t="shared" si="18"/>
        <v>0.12024384671731167</v>
      </c>
      <c r="F123" s="53">
        <v>2.4049198674484761E-3</v>
      </c>
      <c r="G123" s="30">
        <f t="shared" si="15"/>
        <v>0.38371371434974411</v>
      </c>
      <c r="H123" s="46">
        <f t="shared" si="16"/>
        <v>1.2339853331913613E-6</v>
      </c>
      <c r="I123" s="9" t="str">
        <f t="shared" ref="I123:S132" si="20">IF(I$2+0.5&lt;$G123,SQRT(($H123/((PI()/40000)*$G123)*(coeffB1*(($G123-I$2)/$G123)+coeffB2*(($G123-I$2)/$G123)^2+coeffB3*(($G123-I$2)/$G123)^3+coeffB4*(($G123-I$2)/$G123)^4+coeffB5*(($G123-I$2)/$G123)^5+coeffB6*(($G123-I$2)/$G123)^coeffB7+coeffB8*(($G123-I$2)/$G123)^coeffB9))),"")</f>
        <v/>
      </c>
      <c r="J123" s="9" t="str">
        <f t="shared" si="20"/>
        <v/>
      </c>
      <c r="K123" s="9" t="str">
        <f t="shared" si="20"/>
        <v/>
      </c>
      <c r="L123" s="9" t="str">
        <f t="shared" si="20"/>
        <v/>
      </c>
      <c r="M123" s="9" t="str">
        <f t="shared" si="20"/>
        <v/>
      </c>
      <c r="N123" s="9" t="str">
        <f t="shared" si="20"/>
        <v/>
      </c>
      <c r="O123" s="9" t="str">
        <f t="shared" si="20"/>
        <v/>
      </c>
      <c r="P123" s="9" t="str">
        <f t="shared" si="20"/>
        <v/>
      </c>
      <c r="Q123" s="9" t="str">
        <f t="shared" si="20"/>
        <v/>
      </c>
      <c r="R123" s="9" t="str">
        <f t="shared" si="20"/>
        <v/>
      </c>
      <c r="S123" s="9" t="str">
        <f t="shared" si="20"/>
        <v/>
      </c>
    </row>
    <row r="124" spans="1:19">
      <c r="A124" s="48">
        <v>2</v>
      </c>
      <c r="B124" s="53">
        <v>4.2007205410600932</v>
      </c>
      <c r="C124" s="76">
        <v>1115.8399865894512</v>
      </c>
      <c r="D124" s="53">
        <v>0.39325755700131498</v>
      </c>
      <c r="E124" s="60">
        <f t="shared" si="18"/>
        <v>1.8773168501281814</v>
      </c>
      <c r="F124" s="53">
        <v>0.7823319713440603</v>
      </c>
      <c r="G124" s="30">
        <f t="shared" si="15"/>
        <v>0.84014410821201868</v>
      </c>
      <c r="H124" s="46">
        <f t="shared" si="16"/>
        <v>3.3278725723159391E-4</v>
      </c>
      <c r="I124" s="9" t="str">
        <f t="shared" si="20"/>
        <v/>
      </c>
      <c r="J124" s="9" t="str">
        <f t="shared" si="20"/>
        <v/>
      </c>
      <c r="K124" s="9" t="str">
        <f t="shared" si="20"/>
        <v/>
      </c>
      <c r="L124" s="9" t="str">
        <f t="shared" si="20"/>
        <v/>
      </c>
      <c r="M124" s="9" t="str">
        <f t="shared" si="20"/>
        <v/>
      </c>
      <c r="N124" s="9" t="str">
        <f t="shared" si="20"/>
        <v/>
      </c>
      <c r="O124" s="9" t="str">
        <f t="shared" si="20"/>
        <v/>
      </c>
      <c r="P124" s="9" t="str">
        <f t="shared" si="20"/>
        <v/>
      </c>
      <c r="Q124" s="9" t="str">
        <f t="shared" si="20"/>
        <v/>
      </c>
      <c r="R124" s="9" t="str">
        <f t="shared" si="20"/>
        <v/>
      </c>
      <c r="S124" s="9" t="str">
        <f t="shared" si="20"/>
        <v/>
      </c>
    </row>
    <row r="125" spans="1:19">
      <c r="A125" s="48">
        <v>3</v>
      </c>
      <c r="B125" s="53">
        <v>6.66484149405421</v>
      </c>
      <c r="C125" s="76">
        <v>1103.0813296319004</v>
      </c>
      <c r="D125" s="53">
        <v>2.494095849351448</v>
      </c>
      <c r="E125" s="60">
        <f t="shared" si="18"/>
        <v>4.7550249804800213</v>
      </c>
      <c r="F125" s="53">
        <v>6.3506019758862422</v>
      </c>
      <c r="G125" s="30">
        <f t="shared" si="15"/>
        <v>1.3675027464923233</v>
      </c>
      <c r="H125" s="46">
        <f t="shared" si="16"/>
        <v>2.3721948610549441E-3</v>
      </c>
      <c r="I125" s="9" t="str">
        <f t="shared" si="20"/>
        <v/>
      </c>
      <c r="J125" s="9" t="str">
        <f t="shared" si="20"/>
        <v/>
      </c>
      <c r="K125" s="9" t="str">
        <f t="shared" si="20"/>
        <v/>
      </c>
      <c r="L125" s="9" t="str">
        <f t="shared" si="20"/>
        <v/>
      </c>
      <c r="M125" s="9" t="str">
        <f t="shared" si="20"/>
        <v/>
      </c>
      <c r="N125" s="9" t="str">
        <f t="shared" si="20"/>
        <v/>
      </c>
      <c r="O125" s="9" t="str">
        <f t="shared" si="20"/>
        <v/>
      </c>
      <c r="P125" s="9" t="str">
        <f t="shared" si="20"/>
        <v/>
      </c>
      <c r="Q125" s="9" t="str">
        <f t="shared" si="20"/>
        <v/>
      </c>
      <c r="R125" s="9" t="str">
        <f t="shared" si="20"/>
        <v/>
      </c>
      <c r="S125" s="9" t="str">
        <f t="shared" si="20"/>
        <v/>
      </c>
    </row>
    <row r="126" spans="1:19">
      <c r="A126" s="48">
        <v>4</v>
      </c>
      <c r="B126" s="53">
        <v>9.1785543631405062</v>
      </c>
      <c r="C126" s="76">
        <v>1090.4685567879474</v>
      </c>
      <c r="D126" s="53">
        <v>6.3150643116886034</v>
      </c>
      <c r="E126" s="60">
        <f t="shared" si="18"/>
        <v>7.609958968770111</v>
      </c>
      <c r="F126" s="53">
        <v>19.667341290849233</v>
      </c>
      <c r="G126" s="30">
        <f t="shared" si="15"/>
        <v>9.0416076461430066</v>
      </c>
      <c r="H126" s="46">
        <f t="shared" si="16"/>
        <v>1.4916704716929578E-2</v>
      </c>
      <c r="I126" s="9">
        <f t="shared" si="20"/>
        <v>4.9591095572406712</v>
      </c>
      <c r="J126" s="9">
        <f t="shared" si="20"/>
        <v>2.3965658310891245</v>
      </c>
      <c r="K126" s="9" t="str">
        <f t="shared" si="20"/>
        <v/>
      </c>
      <c r="L126" s="9" t="str">
        <f t="shared" si="20"/>
        <v/>
      </c>
      <c r="M126" s="9" t="str">
        <f t="shared" si="20"/>
        <v/>
      </c>
      <c r="N126" s="9" t="str">
        <f t="shared" si="20"/>
        <v/>
      </c>
      <c r="O126" s="9" t="str">
        <f t="shared" si="20"/>
        <v/>
      </c>
      <c r="P126" s="9" t="str">
        <f t="shared" si="20"/>
        <v/>
      </c>
      <c r="Q126" s="9" t="str">
        <f t="shared" si="20"/>
        <v/>
      </c>
      <c r="R126" s="9" t="str">
        <f t="shared" si="20"/>
        <v/>
      </c>
      <c r="S126" s="9" t="str">
        <f t="shared" si="20"/>
        <v/>
      </c>
    </row>
    <row r="127" spans="1:19">
      <c r="A127" s="48">
        <v>5</v>
      </c>
      <c r="B127" s="53">
        <v>11.674351093832627</v>
      </c>
      <c r="C127" s="76">
        <v>1078</v>
      </c>
      <c r="D127" s="53">
        <v>11.05</v>
      </c>
      <c r="E127" s="60">
        <f t="shared" si="18"/>
        <v>10.124457428372343</v>
      </c>
      <c r="F127" s="53">
        <v>40.646356986628227</v>
      </c>
      <c r="G127" s="30">
        <f t="shared" si="15"/>
        <v>13.700620854068973</v>
      </c>
      <c r="H127" s="46">
        <f t="shared" si="16"/>
        <v>3.5903218271636679E-2</v>
      </c>
      <c r="I127" s="9">
        <f t="shared" si="20"/>
        <v>7.1501785895535885</v>
      </c>
      <c r="J127" s="9">
        <f t="shared" si="20"/>
        <v>5.4782061673013009</v>
      </c>
      <c r="K127" s="9">
        <f t="shared" si="20"/>
        <v>3.2287130358964475</v>
      </c>
      <c r="L127" s="9" t="str">
        <f t="shared" si="20"/>
        <v/>
      </c>
      <c r="M127" s="9" t="str">
        <f t="shared" si="20"/>
        <v/>
      </c>
      <c r="N127" s="9" t="str">
        <f t="shared" si="20"/>
        <v/>
      </c>
      <c r="O127" s="9" t="str">
        <f t="shared" si="20"/>
        <v/>
      </c>
      <c r="P127" s="9" t="str">
        <f t="shared" si="20"/>
        <v/>
      </c>
      <c r="Q127" s="9" t="str">
        <f t="shared" si="20"/>
        <v/>
      </c>
      <c r="R127" s="9" t="str">
        <f t="shared" si="20"/>
        <v/>
      </c>
      <c r="S127" s="9" t="str">
        <f t="shared" si="20"/>
        <v/>
      </c>
    </row>
    <row r="128" spans="1:19">
      <c r="A128" s="48">
        <v>6</v>
      </c>
      <c r="B128" s="53">
        <v>14.113219235602134</v>
      </c>
      <c r="C128" s="76">
        <v>1065.6740102832503</v>
      </c>
      <c r="D128" s="53">
        <v>16.059935339860473</v>
      </c>
      <c r="E128" s="60">
        <f t="shared" si="18"/>
        <v>12.27607997436264</v>
      </c>
      <c r="F128" s="53">
        <v>67.92690252305114</v>
      </c>
      <c r="G128" s="30">
        <f t="shared" si="15"/>
        <v>16.845269751232614</v>
      </c>
      <c r="H128" s="46">
        <f t="shared" si="16"/>
        <v>6.2212247074983441E-2</v>
      </c>
      <c r="I128" s="9">
        <f t="shared" si="20"/>
        <v>8.8772590901067225</v>
      </c>
      <c r="J128" s="9">
        <f t="shared" si="20"/>
        <v>7.3254375310775739</v>
      </c>
      <c r="K128" s="9">
        <f t="shared" si="20"/>
        <v>5.4862577294631665</v>
      </c>
      <c r="L128" s="9">
        <f t="shared" si="20"/>
        <v>3.0588594164824294</v>
      </c>
      <c r="M128" s="9" t="str">
        <f t="shared" si="20"/>
        <v/>
      </c>
      <c r="N128" s="9" t="str">
        <f t="shared" si="20"/>
        <v/>
      </c>
      <c r="O128" s="9" t="str">
        <f t="shared" si="20"/>
        <v/>
      </c>
      <c r="P128" s="9" t="str">
        <f t="shared" si="20"/>
        <v/>
      </c>
      <c r="Q128" s="9" t="str">
        <f t="shared" si="20"/>
        <v/>
      </c>
      <c r="R128" s="9" t="str">
        <f t="shared" si="20"/>
        <v/>
      </c>
      <c r="S128" s="9" t="str">
        <f t="shared" si="20"/>
        <v/>
      </c>
    </row>
    <row r="129" spans="1:19">
      <c r="A129" s="48">
        <v>7</v>
      </c>
      <c r="B129" s="53">
        <v>16.471613052056259</v>
      </c>
      <c r="C129" s="76">
        <v>1053.4889575075927</v>
      </c>
      <c r="D129" s="53">
        <v>20.984547145864152</v>
      </c>
      <c r="E129" s="60">
        <f t="shared" si="18"/>
        <v>14.113502574990584</v>
      </c>
      <c r="F129" s="53">
        <v>99.940680020701834</v>
      </c>
      <c r="G129" s="30">
        <f t="shared" si="15"/>
        <v>19.121432727851936</v>
      </c>
      <c r="H129" s="46">
        <f t="shared" si="16"/>
        <v>9.1248512216659E-2</v>
      </c>
      <c r="I129" s="9">
        <f t="shared" si="20"/>
        <v>10.327705145904273</v>
      </c>
      <c r="J129" s="9">
        <f t="shared" si="20"/>
        <v>8.7762455169905547</v>
      </c>
      <c r="K129" s="9">
        <f t="shared" si="20"/>
        <v>7.0716468017411351</v>
      </c>
      <c r="L129" s="9">
        <f t="shared" si="20"/>
        <v>4.9148679638148058</v>
      </c>
      <c r="M129" s="9">
        <f t="shared" si="20"/>
        <v>2.1786586813449249</v>
      </c>
      <c r="N129" s="9" t="str">
        <f t="shared" si="20"/>
        <v/>
      </c>
      <c r="O129" s="9" t="str">
        <f t="shared" si="20"/>
        <v/>
      </c>
      <c r="P129" s="9" t="str">
        <f t="shared" si="20"/>
        <v/>
      </c>
      <c r="Q129" s="9" t="str">
        <f t="shared" si="20"/>
        <v/>
      </c>
      <c r="R129" s="9" t="str">
        <f t="shared" si="20"/>
        <v/>
      </c>
      <c r="S129" s="9" t="str">
        <f t="shared" si="20"/>
        <v/>
      </c>
    </row>
    <row r="130" spans="1:19">
      <c r="A130" s="48">
        <v>8</v>
      </c>
      <c r="B130" s="53">
        <v>18.735353492979787</v>
      </c>
      <c r="C130" s="76">
        <v>1041.443230182038</v>
      </c>
      <c r="D130" s="53">
        <v>25.649371270593686</v>
      </c>
      <c r="E130" s="60">
        <f t="shared" si="18"/>
        <v>15.693527088408633</v>
      </c>
      <c r="F130" s="53">
        <v>135.27965462517656</v>
      </c>
      <c r="G130" s="30">
        <f t="shared" si="15"/>
        <v>20.853145792670045</v>
      </c>
      <c r="H130" s="46">
        <f t="shared" si="16"/>
        <v>0.12130723688946418</v>
      </c>
      <c r="I130" s="9">
        <f t="shared" si="20"/>
        <v>11.567583210865013</v>
      </c>
      <c r="J130" s="9">
        <f t="shared" si="20"/>
        <v>9.9865076168662323</v>
      </c>
      <c r="K130" s="9">
        <f t="shared" si="20"/>
        <v>8.3291283913156793</v>
      </c>
      <c r="L130" s="9">
        <f t="shared" si="20"/>
        <v>6.3032748686368336</v>
      </c>
      <c r="M130" s="9">
        <f t="shared" si="20"/>
        <v>3.7640492956884657</v>
      </c>
      <c r="N130" s="9">
        <f t="shared" si="20"/>
        <v>0.66246014390037722</v>
      </c>
      <c r="O130" s="9" t="str">
        <f t="shared" si="20"/>
        <v/>
      </c>
      <c r="P130" s="9" t="str">
        <f t="shared" si="20"/>
        <v/>
      </c>
      <c r="Q130" s="9" t="str">
        <f t="shared" si="20"/>
        <v/>
      </c>
      <c r="R130" s="9" t="str">
        <f t="shared" si="20"/>
        <v/>
      </c>
      <c r="S130" s="9" t="str">
        <f t="shared" si="20"/>
        <v/>
      </c>
    </row>
    <row r="131" spans="1:19">
      <c r="A131" s="48">
        <v>9</v>
      </c>
      <c r="B131" s="53">
        <v>20.896311548372974</v>
      </c>
      <c r="C131" s="76">
        <v>1029.5352352415905</v>
      </c>
      <c r="D131" s="53">
        <v>29.983629355617023</v>
      </c>
      <c r="E131" s="60">
        <f t="shared" si="18"/>
        <v>17.065597288558312</v>
      </c>
      <c r="F131" s="53">
        <v>172.78265537253847</v>
      </c>
      <c r="G131" s="30">
        <f t="shared" si="15"/>
        <v>22.220943055050963</v>
      </c>
      <c r="H131" s="46">
        <f t="shared" si="16"/>
        <v>0.15137041803782025</v>
      </c>
      <c r="I131" s="9">
        <f t="shared" si="20"/>
        <v>12.641431807919272</v>
      </c>
      <c r="J131" s="9">
        <f t="shared" si="20"/>
        <v>11.022810674931685</v>
      </c>
      <c r="K131" s="9">
        <f t="shared" si="20"/>
        <v>9.3780293066931293</v>
      </c>
      <c r="L131" s="9">
        <f t="shared" si="20"/>
        <v>7.4214645948135542</v>
      </c>
      <c r="M131" s="9">
        <f t="shared" si="20"/>
        <v>4.9985920893041227</v>
      </c>
      <c r="N131" s="9">
        <f t="shared" si="20"/>
        <v>2.0486659344909532</v>
      </c>
      <c r="O131" s="9" t="str">
        <f t="shared" si="20"/>
        <v/>
      </c>
      <c r="P131" s="9" t="str">
        <f t="shared" si="20"/>
        <v/>
      </c>
      <c r="Q131" s="9" t="str">
        <f t="shared" si="20"/>
        <v/>
      </c>
      <c r="R131" s="9" t="str">
        <f t="shared" si="20"/>
        <v/>
      </c>
      <c r="S131" s="9" t="str">
        <f t="shared" si="20"/>
        <v/>
      </c>
    </row>
    <row r="132" spans="1:19">
      <c r="A132" s="68">
        <v>10</v>
      </c>
      <c r="B132" s="69">
        <v>22.950423605072722</v>
      </c>
      <c r="C132" s="70">
        <v>300</v>
      </c>
      <c r="D132" s="69">
        <v>27.978351109198794</v>
      </c>
      <c r="E132" s="60">
        <f t="shared" si="18"/>
        <v>30.538691911081585</v>
      </c>
      <c r="F132" s="69">
        <v>174.21547735199724</v>
      </c>
      <c r="G132" s="30">
        <f t="shared" si="15"/>
        <v>31.717456837666315</v>
      </c>
      <c r="H132" s="46">
        <f t="shared" si="16"/>
        <v>0.66091241480918383</v>
      </c>
      <c r="I132" s="9">
        <f t="shared" si="20"/>
        <v>23.165271180175907</v>
      </c>
      <c r="J132" s="9">
        <f t="shared" si="20"/>
        <v>21.012955279238131</v>
      </c>
      <c r="K132" s="9">
        <f t="shared" si="20"/>
        <v>19.073470821452648</v>
      </c>
      <c r="L132" s="9">
        <f t="shared" si="20"/>
        <v>17.082567267587695</v>
      </c>
      <c r="M132" s="9">
        <f t="shared" si="20"/>
        <v>14.863209492927911</v>
      </c>
      <c r="N132" s="9">
        <f t="shared" si="20"/>
        <v>12.296771215351393</v>
      </c>
      <c r="O132" s="9">
        <f t="shared" si="20"/>
        <v>9.3127829745501902</v>
      </c>
      <c r="P132" s="9">
        <f t="shared" si="20"/>
        <v>5.8774261866482753</v>
      </c>
      <c r="Q132" s="9">
        <f t="shared" si="20"/>
        <v>1.9798964340905607</v>
      </c>
      <c r="R132" s="9" t="str">
        <f t="shared" si="20"/>
        <v/>
      </c>
      <c r="S132" s="9" t="str">
        <f t="shared" si="20"/>
        <v/>
      </c>
    </row>
    <row r="133" spans="1:19">
      <c r="A133" s="48">
        <v>11</v>
      </c>
      <c r="B133" s="53">
        <v>24.896423131258256</v>
      </c>
      <c r="C133" s="76">
        <v>296.56976167437392</v>
      </c>
      <c r="D133" s="53">
        <v>30.972826749110528</v>
      </c>
      <c r="E133" s="60">
        <f t="shared" si="18"/>
        <v>32.316698577507339</v>
      </c>
      <c r="F133" s="53">
        <v>206.48318749071916</v>
      </c>
      <c r="G133" s="30">
        <f t="shared" si="15"/>
        <v>32.640942741633637</v>
      </c>
      <c r="H133" s="46">
        <f t="shared" si="16"/>
        <v>0.75929728455815282</v>
      </c>
      <c r="I133" s="9">
        <f t="shared" ref="I133:S148" si="21">IF(I$2+0.5&lt;$G133,SQRT(($H133/((PI()/40000)*$G133)*(coeffB1*(($G133-I$2)/$G133)+coeffB2*(($G133-I$2)/$G133)^2+coeffB3*(($G133-I$2)/$G133)^3+coeffB4*(($G133-I$2)/$G133)^4+coeffB5*(($G133-I$2)/$G133)^5+coeffB6*(($G133-I$2)/$G133)^coeffB7+coeffB8*(($G133-I$2)/$G133)^coeffB9))),"")</f>
        <v>24.556032607678627</v>
      </c>
      <c r="J133" s="9">
        <f t="shared" si="21"/>
        <v>22.326507725442848</v>
      </c>
      <c r="K133" s="9">
        <f t="shared" si="21"/>
        <v>20.330782855720283</v>
      </c>
      <c r="L133" s="9">
        <f t="shared" si="21"/>
        <v>18.301919876641559</v>
      </c>
      <c r="M133" s="9">
        <f t="shared" si="21"/>
        <v>16.062168336116578</v>
      </c>
      <c r="N133" s="9">
        <f t="shared" si="21"/>
        <v>13.489736493861397</v>
      </c>
      <c r="O133" s="9">
        <f t="shared" si="21"/>
        <v>10.509757173119786</v>
      </c>
      <c r="P133" s="9">
        <f t="shared" si="21"/>
        <v>7.0837154818829999</v>
      </c>
      <c r="Q133" s="9">
        <f t="shared" si="21"/>
        <v>3.1986229433930586</v>
      </c>
      <c r="R133" s="9" t="str">
        <f t="shared" si="21"/>
        <v/>
      </c>
      <c r="S133" s="9" t="str">
        <f t="shared" si="21"/>
        <v/>
      </c>
    </row>
    <row r="134" spans="1:19">
      <c r="A134" s="48">
        <v>12</v>
      </c>
      <c r="B134" s="53">
        <v>26.734991187586083</v>
      </c>
      <c r="C134" s="76">
        <v>293.17874513198313</v>
      </c>
      <c r="D134" s="53">
        <v>33.705212791208197</v>
      </c>
      <c r="E134" s="60">
        <f t="shared" si="18"/>
        <v>33.906447989314273</v>
      </c>
      <c r="F134" s="53">
        <v>238.7039574332548</v>
      </c>
      <c r="G134" s="30">
        <f t="shared" si="15"/>
        <v>33.424599431742479</v>
      </c>
      <c r="H134" s="46">
        <f t="shared" si="16"/>
        <v>0.8537608519418951</v>
      </c>
      <c r="I134" s="9">
        <f t="shared" si="21"/>
        <v>25.800184622934808</v>
      </c>
      <c r="J134" s="9">
        <f t="shared" si="21"/>
        <v>23.501208666425924</v>
      </c>
      <c r="K134" s="9">
        <f t="shared" si="21"/>
        <v>21.454255566135146</v>
      </c>
      <c r="L134" s="9">
        <f t="shared" si="21"/>
        <v>19.389175151153481</v>
      </c>
      <c r="M134" s="9">
        <f t="shared" si="21"/>
        <v>17.127630843422335</v>
      </c>
      <c r="N134" s="9">
        <f t="shared" si="21"/>
        <v>14.545303840757368</v>
      </c>
      <c r="O134" s="9">
        <f t="shared" si="21"/>
        <v>11.56377960919683</v>
      </c>
      <c r="P134" s="9">
        <f t="shared" si="21"/>
        <v>8.1407032142862548</v>
      </c>
      <c r="Q134" s="9">
        <f t="shared" si="21"/>
        <v>4.2600680049609103</v>
      </c>
      <c r="R134" s="9" t="str">
        <f t="shared" si="21"/>
        <v/>
      </c>
      <c r="S134" s="9" t="str">
        <f t="shared" si="21"/>
        <v/>
      </c>
    </row>
    <row r="135" spans="1:19">
      <c r="A135" s="48">
        <v>13</v>
      </c>
      <c r="B135" s="53">
        <v>28.468167638575657</v>
      </c>
      <c r="C135" s="76">
        <v>289.82650190594751</v>
      </c>
      <c r="D135" s="53">
        <v>36.197479814475031</v>
      </c>
      <c r="E135" s="60">
        <f t="shared" si="18"/>
        <v>35.340290876970514</v>
      </c>
      <c r="F135" s="53">
        <v>270.53293770730403</v>
      </c>
      <c r="G135" s="30">
        <f t="shared" si="15"/>
        <v>34.100507854875673</v>
      </c>
      <c r="H135" s="46">
        <f t="shared" si="16"/>
        <v>0.94428866070089601</v>
      </c>
      <c r="I135" s="9">
        <f t="shared" si="21"/>
        <v>26.922853018491612</v>
      </c>
      <c r="J135" s="9">
        <f t="shared" si="21"/>
        <v>24.560964808352203</v>
      </c>
      <c r="K135" s="9">
        <f t="shared" si="21"/>
        <v>22.467229336691407</v>
      </c>
      <c r="L135" s="9">
        <f t="shared" si="21"/>
        <v>20.367996040780334</v>
      </c>
      <c r="M135" s="9">
        <f t="shared" si="21"/>
        <v>18.08442127911356</v>
      </c>
      <c r="N135" s="9">
        <f t="shared" si="21"/>
        <v>15.490106650083103</v>
      </c>
      <c r="O135" s="9">
        <f t="shared" si="21"/>
        <v>12.503698192623338</v>
      </c>
      <c r="P135" s="9">
        <f t="shared" si="21"/>
        <v>9.079632069736963</v>
      </c>
      <c r="Q135" s="9">
        <f t="shared" si="21"/>
        <v>5.1990635016483591</v>
      </c>
      <c r="R135" s="9">
        <f t="shared" si="21"/>
        <v>0.8405919663250575</v>
      </c>
      <c r="S135" s="9" t="str">
        <f t="shared" si="21"/>
        <v/>
      </c>
    </row>
    <row r="136" spans="1:19">
      <c r="A136" s="48">
        <v>14</v>
      </c>
      <c r="B136" s="53">
        <v>30.098932651522215</v>
      </c>
      <c r="C136" s="76">
        <v>286.51258865721445</v>
      </c>
      <c r="D136" s="53">
        <v>38.472131879760489</v>
      </c>
      <c r="E136" s="60">
        <f t="shared" si="18"/>
        <v>36.643864800835715</v>
      </c>
      <c r="F136" s="53">
        <v>301.71226120347347</v>
      </c>
      <c r="G136" s="30">
        <f t="shared" si="15"/>
        <v>34.691619845078868</v>
      </c>
      <c r="H136" s="46">
        <f t="shared" si="16"/>
        <v>1.0310258169760509</v>
      </c>
      <c r="I136" s="9">
        <f t="shared" si="21"/>
        <v>27.943961178846479</v>
      </c>
      <c r="J136" s="9">
        <f t="shared" si="21"/>
        <v>25.524689836080267</v>
      </c>
      <c r="K136" s="9">
        <f t="shared" si="21"/>
        <v>23.388052269461188</v>
      </c>
      <c r="L136" s="9">
        <f t="shared" si="21"/>
        <v>21.256753400412443</v>
      </c>
      <c r="M136" s="9">
        <f t="shared" si="21"/>
        <v>18.951494743017676</v>
      </c>
      <c r="N136" s="9">
        <f t="shared" si="21"/>
        <v>16.34412498412345</v>
      </c>
      <c r="O136" s="9">
        <f t="shared" si="21"/>
        <v>13.350801313566675</v>
      </c>
      <c r="P136" s="9">
        <f t="shared" si="21"/>
        <v>9.9232270133905764</v>
      </c>
      <c r="Q136" s="9">
        <f t="shared" si="21"/>
        <v>6.040021964968024</v>
      </c>
      <c r="R136" s="9">
        <f t="shared" si="21"/>
        <v>1.6916328609505253</v>
      </c>
      <c r="S136" s="9" t="str">
        <f t="shared" si="21"/>
        <v/>
      </c>
    </row>
    <row r="137" spans="1:19">
      <c r="A137" s="48">
        <v>15</v>
      </c>
      <c r="B137" s="53">
        <v>31.630903714821294</v>
      </c>
      <c r="C137" s="76">
        <v>283.23656711592673</v>
      </c>
      <c r="D137" s="53">
        <v>40.55066806076821</v>
      </c>
      <c r="E137" s="60">
        <f t="shared" si="18"/>
        <v>37.837666561763101</v>
      </c>
      <c r="F137" s="53">
        <v>332.05256138561441</v>
      </c>
      <c r="G137" s="30">
        <f t="shared" si="15"/>
        <v>35.214791673801358</v>
      </c>
      <c r="H137" s="46">
        <f t="shared" si="16"/>
        <v>1.1141988738291371</v>
      </c>
      <c r="I137" s="9">
        <f t="shared" si="21"/>
        <v>28.87944764651871</v>
      </c>
      <c r="J137" s="9">
        <f t="shared" si="21"/>
        <v>26.407492111647031</v>
      </c>
      <c r="K137" s="9">
        <f t="shared" si="21"/>
        <v>24.231319989984694</v>
      </c>
      <c r="L137" s="9">
        <f t="shared" si="21"/>
        <v>22.069936223732999</v>
      </c>
      <c r="M137" s="9">
        <f t="shared" si="21"/>
        <v>19.743624309585194</v>
      </c>
      <c r="N137" s="9">
        <f t="shared" si="21"/>
        <v>17.122726429323411</v>
      </c>
      <c r="O137" s="9">
        <f t="shared" si="21"/>
        <v>14.121254751158421</v>
      </c>
      <c r="P137" s="9">
        <f t="shared" si="21"/>
        <v>10.688547117178556</v>
      </c>
      <c r="Q137" s="9">
        <f t="shared" si="21"/>
        <v>6.8009743598677561</v>
      </c>
      <c r="R137" s="9">
        <f t="shared" si="21"/>
        <v>2.4507859290930845</v>
      </c>
      <c r="S137" s="9" t="str">
        <f t="shared" si="21"/>
        <v/>
      </c>
    </row>
    <row r="138" spans="1:19">
      <c r="A138" s="48">
        <v>16</v>
      </c>
      <c r="B138" s="53">
        <v>33.068113414735379</v>
      </c>
      <c r="C138" s="76">
        <v>279.99800402346068</v>
      </c>
      <c r="D138" s="53">
        <v>42.452906467386505</v>
      </c>
      <c r="E138" s="60">
        <f t="shared" si="18"/>
        <v>38.938233641133877</v>
      </c>
      <c r="F138" s="53">
        <v>361.41830356788591</v>
      </c>
      <c r="G138" s="30">
        <f t="shared" si="15"/>
        <v>35.682682886068584</v>
      </c>
      <c r="H138" s="46">
        <f t="shared" si="16"/>
        <v>1.1940702085773458</v>
      </c>
      <c r="I138" s="9">
        <f t="shared" si="21"/>
        <v>29.742180238311519</v>
      </c>
      <c r="J138" s="9">
        <f t="shared" si="21"/>
        <v>27.221556774817206</v>
      </c>
      <c r="K138" s="9">
        <f t="shared" si="21"/>
        <v>25.008770637069681</v>
      </c>
      <c r="L138" s="9">
        <f t="shared" si="21"/>
        <v>22.819125729717467</v>
      </c>
      <c r="M138" s="9">
        <f t="shared" si="21"/>
        <v>20.472514962004229</v>
      </c>
      <c r="N138" s="9">
        <f t="shared" si="21"/>
        <v>17.837964858319133</v>
      </c>
      <c r="O138" s="9">
        <f t="shared" si="21"/>
        <v>14.827611297465374</v>
      </c>
      <c r="P138" s="9">
        <f t="shared" si="21"/>
        <v>11.388716245548069</v>
      </c>
      <c r="Q138" s="9">
        <f t="shared" si="21"/>
        <v>7.4956478556020469</v>
      </c>
      <c r="R138" s="9">
        <f t="shared" si="21"/>
        <v>3.1404699370585605</v>
      </c>
      <c r="S138" s="9" t="str">
        <f t="shared" si="21"/>
        <v/>
      </c>
    </row>
    <row r="139" spans="1:19">
      <c r="A139" s="48">
        <v>17</v>
      </c>
      <c r="B139" s="53">
        <v>34.414845046252857</v>
      </c>
      <c r="C139" s="76">
        <v>276.79647107512704</v>
      </c>
      <c r="D139" s="53">
        <v>44.196759204811393</v>
      </c>
      <c r="E139" s="60">
        <f t="shared" si="18"/>
        <v>39.959030082605032</v>
      </c>
      <c r="F139" s="53">
        <v>389.71619359811405</v>
      </c>
      <c r="G139" s="30">
        <f t="shared" ref="G139:G181" si="22">IF((Peterson_a+Peterson_b*LN(E139*10))/10&lt;0,B139*0.2,(Peterson_a+Peterson_b*LN(E139*10))/10)</f>
        <v>36.104986676356887</v>
      </c>
      <c r="H139" s="46">
        <f t="shared" ref="H139:H202" si="23">(volB1+volB2*$E139^2*($G139/10000)+volB3*$E139^2/10000+volB4*$G139+volB5*$E139*($G139/10000))</f>
        <v>1.2709117371317402</v>
      </c>
      <c r="I139" s="9">
        <f t="shared" si="21"/>
        <v>30.542641565282626</v>
      </c>
      <c r="J139" s="9">
        <f t="shared" si="21"/>
        <v>27.976803041730562</v>
      </c>
      <c r="K139" s="9">
        <f t="shared" si="21"/>
        <v>25.729940271727468</v>
      </c>
      <c r="L139" s="9">
        <f t="shared" si="21"/>
        <v>23.513688001625219</v>
      </c>
      <c r="M139" s="9">
        <f t="shared" si="21"/>
        <v>21.14756990297624</v>
      </c>
      <c r="N139" s="9">
        <f t="shared" si="21"/>
        <v>18.499447940122113</v>
      </c>
      <c r="O139" s="9">
        <f t="shared" si="21"/>
        <v>15.479795991714051</v>
      </c>
      <c r="P139" s="9">
        <f t="shared" si="21"/>
        <v>12.034032494823773</v>
      </c>
      <c r="Q139" s="9">
        <f t="shared" si="21"/>
        <v>8.1347301311149547</v>
      </c>
      <c r="R139" s="9">
        <f t="shared" si="21"/>
        <v>3.773162710788494</v>
      </c>
      <c r="S139" s="9" t="str">
        <f t="shared" si="21"/>
        <v/>
      </c>
    </row>
    <row r="140" spans="1:19">
      <c r="A140" s="48">
        <v>18</v>
      </c>
      <c r="B140" s="53">
        <v>35.675510450869666</v>
      </c>
      <c r="C140" s="76">
        <v>273.63154486352721</v>
      </c>
      <c r="D140" s="53">
        <v>45.798236781965059</v>
      </c>
      <c r="E140" s="60">
        <f t="shared" si="18"/>
        <v>40.911113290919801</v>
      </c>
      <c r="F140" s="53">
        <v>416.88602359112963</v>
      </c>
      <c r="G140" s="30">
        <f t="shared" si="22"/>
        <v>36.489251205052689</v>
      </c>
      <c r="H140" s="46">
        <f t="shared" si="23"/>
        <v>1.3449901540726632</v>
      </c>
      <c r="I140" s="9">
        <f t="shared" si="21"/>
        <v>31.289445276510499</v>
      </c>
      <c r="J140" s="9">
        <f t="shared" si="21"/>
        <v>28.68137719251639</v>
      </c>
      <c r="K140" s="9">
        <f t="shared" si="21"/>
        <v>26.402648946344648</v>
      </c>
      <c r="L140" s="9">
        <f t="shared" si="21"/>
        <v>24.161277321549242</v>
      </c>
      <c r="M140" s="9">
        <f t="shared" si="21"/>
        <v>21.776433951239309</v>
      </c>
      <c r="N140" s="9">
        <f t="shared" si="21"/>
        <v>19.114938093299713</v>
      </c>
      <c r="O140" s="9">
        <f t="shared" si="21"/>
        <v>16.085775430149145</v>
      </c>
      <c r="P140" s="9">
        <f t="shared" si="21"/>
        <v>12.632710248756725</v>
      </c>
      <c r="Q140" s="9">
        <f t="shared" si="21"/>
        <v>8.726693512223699</v>
      </c>
      <c r="R140" s="9">
        <f t="shared" si="21"/>
        <v>4.3580084289333962</v>
      </c>
      <c r="S140" s="9" t="str">
        <f t="shared" si="21"/>
        <v/>
      </c>
    </row>
    <row r="141" spans="1:19">
      <c r="A141" s="73">
        <v>19</v>
      </c>
      <c r="B141" s="128">
        <v>36.854559168727612</v>
      </c>
      <c r="C141" s="129">
        <v>270.50280682255675</v>
      </c>
      <c r="D141" s="128">
        <v>47.271562654848864</v>
      </c>
      <c r="E141" s="60">
        <f t="shared" si="18"/>
        <v>41.803639278637512</v>
      </c>
      <c r="F141" s="128">
        <v>442.89343340770603</v>
      </c>
      <c r="G141" s="130">
        <f t="shared" si="22"/>
        <v>36.841442234282837</v>
      </c>
      <c r="H141" s="46">
        <f t="shared" si="23"/>
        <v>1.4165590432815243</v>
      </c>
      <c r="I141" s="9">
        <f t="shared" si="21"/>
        <v>31.989727477864303</v>
      </c>
      <c r="J141" s="9">
        <f t="shared" si="21"/>
        <v>29.342025340481346</v>
      </c>
      <c r="K141" s="9">
        <f t="shared" si="21"/>
        <v>27.033365448670189</v>
      </c>
      <c r="L141" s="9">
        <f t="shared" si="21"/>
        <v>24.768208420572311</v>
      </c>
      <c r="M141" s="9">
        <f t="shared" si="21"/>
        <v>22.36538807588159</v>
      </c>
      <c r="N141" s="9">
        <f t="shared" si="21"/>
        <v>19.690780790652191</v>
      </c>
      <c r="O141" s="9">
        <f t="shared" si="21"/>
        <v>16.652027089730623</v>
      </c>
      <c r="P141" s="9">
        <f t="shared" si="21"/>
        <v>13.19139358843889</v>
      </c>
      <c r="Q141" s="9">
        <f t="shared" si="21"/>
        <v>9.2783557949601168</v>
      </c>
      <c r="R141" s="9">
        <f t="shared" si="21"/>
        <v>4.9021529967804565</v>
      </c>
      <c r="S141" s="9" t="str">
        <f t="shared" si="21"/>
        <v/>
      </c>
    </row>
    <row r="142" spans="1:19">
      <c r="A142" s="73">
        <v>20</v>
      </c>
      <c r="B142" s="128">
        <v>37.956411101780581</v>
      </c>
      <c r="C142" s="129">
        <v>267.40984317204953</v>
      </c>
      <c r="D142" s="128">
        <v>48.629333991018783</v>
      </c>
      <c r="E142" s="60">
        <f t="shared" si="18"/>
        <v>42.644248573259411</v>
      </c>
      <c r="F142" s="128">
        <v>467.72417567123114</v>
      </c>
      <c r="G142" s="130">
        <f t="shared" ref="G142:G162" si="24">IF((Peterson_a+Peterson_b*LN(E142*10))/10&lt;0,B142*0.2,(Peterson_a+Peterson_b*LN(E142*10))/10)</f>
        <v>37.166337422008795</v>
      </c>
      <c r="H142" s="46">
        <f t="shared" si="23"/>
        <v>1.4858550692172343</v>
      </c>
      <c r="I142" s="9">
        <f t="shared" si="21"/>
        <v>32.649445901175824</v>
      </c>
      <c r="J142" s="9">
        <f t="shared" si="21"/>
        <v>29.964377802797525</v>
      </c>
      <c r="K142" s="9">
        <f t="shared" si="21"/>
        <v>27.627484058971806</v>
      </c>
      <c r="L142" s="9">
        <f t="shared" si="21"/>
        <v>25.339735926947391</v>
      </c>
      <c r="M142" s="9">
        <f t="shared" si="21"/>
        <v>22.919641413172567</v>
      </c>
      <c r="N142" s="9">
        <f t="shared" si="21"/>
        <v>20.232216902343254</v>
      </c>
      <c r="O142" s="9">
        <f t="shared" si="21"/>
        <v>17.183876980619889</v>
      </c>
      <c r="P142" s="9">
        <f t="shared" si="21"/>
        <v>13.715521442402041</v>
      </c>
      <c r="Q142" s="9">
        <f t="shared" si="21"/>
        <v>9.7952742442390033</v>
      </c>
      <c r="R142" s="9">
        <f t="shared" si="21"/>
        <v>5.4113371563780994</v>
      </c>
      <c r="S142" s="9">
        <f t="shared" si="21"/>
        <v>0.50620725482947737</v>
      </c>
    </row>
    <row r="143" spans="1:19" s="3" customFormat="1">
      <c r="A143" s="73">
        <v>21</v>
      </c>
      <c r="B143" s="128">
        <v>38.985407001081995</v>
      </c>
      <c r="C143" s="129">
        <v>264.35224486305481</v>
      </c>
      <c r="D143" s="128">
        <v>49.88269499116911</v>
      </c>
      <c r="E143" s="60">
        <f t="shared" si="18"/>
        <v>43.439363498218832</v>
      </c>
      <c r="F143" s="128">
        <v>491.37956242920882</v>
      </c>
      <c r="G143" s="130">
        <f t="shared" si="24"/>
        <v>37.467808263264928</v>
      </c>
      <c r="H143" s="46">
        <f t="shared" si="23"/>
        <v>1.5530965676829847</v>
      </c>
      <c r="I143" s="9">
        <f t="shared" si="21"/>
        <v>33.273610522710229</v>
      </c>
      <c r="J143" s="9">
        <f t="shared" si="21"/>
        <v>30.553168006530015</v>
      </c>
      <c r="K143" s="9">
        <f t="shared" si="21"/>
        <v>28.189536764518731</v>
      </c>
      <c r="L143" s="9">
        <f t="shared" si="21"/>
        <v>25.8802669205451</v>
      </c>
      <c r="M143" s="9">
        <f t="shared" si="21"/>
        <v>23.443550940888425</v>
      </c>
      <c r="N143" s="9">
        <f t="shared" si="21"/>
        <v>20.743614860934599</v>
      </c>
      <c r="O143" s="9">
        <f t="shared" si="21"/>
        <v>17.685747802141712</v>
      </c>
      <c r="P143" s="9">
        <f t="shared" si="21"/>
        <v>14.209593320807523</v>
      </c>
      <c r="Q143" s="9">
        <f t="shared" si="21"/>
        <v>10.282029526288955</v>
      </c>
      <c r="R143" s="9">
        <f t="shared" si="21"/>
        <v>5.8902519623780289</v>
      </c>
      <c r="S143" s="9">
        <f t="shared" si="21"/>
        <v>1.0096646540676613</v>
      </c>
    </row>
    <row r="144" spans="1:19" s="3" customFormat="1">
      <c r="A144" s="73">
        <v>22</v>
      </c>
      <c r="B144" s="128">
        <v>39.945772566530472</v>
      </c>
      <c r="C144" s="129">
        <v>261.32960752373964</v>
      </c>
      <c r="D144" s="128">
        <v>51.041505676850967</v>
      </c>
      <c r="E144" s="60">
        <f t="shared" si="18"/>
        <v>44.194419167358518</v>
      </c>
      <c r="F144" s="128">
        <v>513.87284315581735</v>
      </c>
      <c r="G144" s="130">
        <f t="shared" si="24"/>
        <v>37.749025346667075</v>
      </c>
      <c r="H144" s="46">
        <f t="shared" si="23"/>
        <v>1.6184835190777007</v>
      </c>
      <c r="I144" s="9">
        <f t="shared" si="21"/>
        <v>33.866462875009169</v>
      </c>
      <c r="J144" s="9">
        <f t="shared" si="21"/>
        <v>31.112402516236262</v>
      </c>
      <c r="K144" s="9">
        <f t="shared" si="21"/>
        <v>28.723357609750114</v>
      </c>
      <c r="L144" s="9">
        <f t="shared" si="21"/>
        <v>26.393524522573898</v>
      </c>
      <c r="M144" s="9">
        <f t="shared" si="21"/>
        <v>23.94078907074428</v>
      </c>
      <c r="N144" s="9">
        <f t="shared" si="21"/>
        <v>21.228646057058462</v>
      </c>
      <c r="O144" s="9">
        <f t="shared" si="21"/>
        <v>18.161344648509001</v>
      </c>
      <c r="P144" s="9">
        <f t="shared" si="21"/>
        <v>14.677366499572503</v>
      </c>
      <c r="Q144" s="9">
        <f t="shared" si="21"/>
        <v>10.742434692403185</v>
      </c>
      <c r="R144" s="9">
        <f t="shared" si="21"/>
        <v>6.3427795085783201</v>
      </c>
      <c r="S144" s="9">
        <f t="shared" si="21"/>
        <v>1.463837204831071</v>
      </c>
    </row>
    <row r="145" spans="1:19" s="3" customFormat="1">
      <c r="A145" s="73">
        <v>23</v>
      </c>
      <c r="B145" s="128">
        <v>40.841592997212665</v>
      </c>
      <c r="C145" s="129">
        <v>258.34153140591047</v>
      </c>
      <c r="D145" s="128">
        <v>52.11449811346705</v>
      </c>
      <c r="E145" s="60">
        <f t="shared" si="18"/>
        <v>44.914044504990812</v>
      </c>
      <c r="F145" s="128">
        <v>535.22631943016131</v>
      </c>
      <c r="G145" s="130">
        <f t="shared" si="24"/>
        <v>38.012610211954367</v>
      </c>
      <c r="H145" s="46">
        <f t="shared" si="23"/>
        <v>1.6821982881314819</v>
      </c>
      <c r="I145" s="9">
        <f t="shared" si="21"/>
        <v>34.431616651023539</v>
      </c>
      <c r="J145" s="9">
        <f t="shared" si="21"/>
        <v>31.645494251099716</v>
      </c>
      <c r="K145" s="9">
        <f t="shared" si="21"/>
        <v>29.232211178724103</v>
      </c>
      <c r="L145" s="9">
        <f t="shared" si="21"/>
        <v>26.882675156447355</v>
      </c>
      <c r="M145" s="9">
        <f t="shared" si="21"/>
        <v>24.414473103386442</v>
      </c>
      <c r="N145" s="9">
        <f t="shared" si="21"/>
        <v>21.690419230591754</v>
      </c>
      <c r="O145" s="9">
        <f t="shared" si="21"/>
        <v>18.613796163234333</v>
      </c>
      <c r="P145" s="9">
        <f t="shared" si="21"/>
        <v>15.122004809586246</v>
      </c>
      <c r="Q145" s="9">
        <f t="shared" si="21"/>
        <v>11.179691789930573</v>
      </c>
      <c r="R145" s="9">
        <f t="shared" si="21"/>
        <v>6.7721657546626188</v>
      </c>
      <c r="S145" s="9">
        <f t="shared" si="21"/>
        <v>1.8892969335148573</v>
      </c>
    </row>
    <row r="146" spans="1:19" s="3" customFormat="1">
      <c r="A146" s="73">
        <v>24</v>
      </c>
      <c r="B146" s="128">
        <v>41.67679559115571</v>
      </c>
      <c r="C146" s="129">
        <v>255.3876213321455</v>
      </c>
      <c r="D146" s="128">
        <v>53.109416938282195</v>
      </c>
      <c r="E146" s="60">
        <f t="shared" si="18"/>
        <v>45.602205275574441</v>
      </c>
      <c r="F146" s="128">
        <v>555.46904451252203</v>
      </c>
      <c r="G146" s="130">
        <f t="shared" si="24"/>
        <v>38.260749347542379</v>
      </c>
      <c r="H146" s="46">
        <f t="shared" si="23"/>
        <v>1.7444067580083105</v>
      </c>
      <c r="I146" s="9">
        <f t="shared" si="21"/>
        <v>34.97216886293409</v>
      </c>
      <c r="J146" s="9">
        <f t="shared" si="21"/>
        <v>32.15536773738588</v>
      </c>
      <c r="K146" s="9">
        <f t="shared" si="21"/>
        <v>29.718893930998224</v>
      </c>
      <c r="L146" s="9">
        <f t="shared" si="21"/>
        <v>27.350428525407025</v>
      </c>
      <c r="M146" s="9">
        <f t="shared" si="21"/>
        <v>24.867266342299139</v>
      </c>
      <c r="N146" s="9">
        <f t="shared" si="21"/>
        <v>22.131584733844313</v>
      </c>
      <c r="O146" s="9">
        <f t="shared" si="21"/>
        <v>19.045763304488762</v>
      </c>
      <c r="P146" s="9">
        <f t="shared" si="21"/>
        <v>15.54619256253622</v>
      </c>
      <c r="Q146" s="9">
        <f t="shared" si="21"/>
        <v>11.596511069161416</v>
      </c>
      <c r="R146" s="9">
        <f t="shared" si="21"/>
        <v>7.1811488554921796</v>
      </c>
      <c r="S146" s="9">
        <f t="shared" si="21"/>
        <v>2.2922142983175307</v>
      </c>
    </row>
    <row r="147" spans="1:19" s="3" customFormat="1">
      <c r="A147" s="73">
        <v>25</v>
      </c>
      <c r="B147" s="128">
        <v>42.455138553268185</v>
      </c>
      <c r="C147" s="129">
        <v>252.46748664353214</v>
      </c>
      <c r="D147" s="128">
        <v>54.033143650465469</v>
      </c>
      <c r="E147" s="60">
        <f t="shared" si="18"/>
        <v>46.262317991748517</v>
      </c>
      <c r="F147" s="128">
        <v>574.63498903019297</v>
      </c>
      <c r="G147" s="130">
        <f t="shared" si="24"/>
        <v>38.495280904380571</v>
      </c>
      <c r="H147" s="46">
        <f t="shared" si="23"/>
        <v>1.8052596358552377</v>
      </c>
      <c r="I147" s="9">
        <f t="shared" si="21"/>
        <v>35.490788415099331</v>
      </c>
      <c r="J147" s="9">
        <f t="shared" si="21"/>
        <v>32.644542932843954</v>
      </c>
      <c r="K147" s="9">
        <f t="shared" si="21"/>
        <v>30.18581479617734</v>
      </c>
      <c r="L147" s="9">
        <f t="shared" si="21"/>
        <v>27.799116872138992</v>
      </c>
      <c r="M147" s="9">
        <f t="shared" si="21"/>
        <v>25.301457870278039</v>
      </c>
      <c r="N147" s="9">
        <f t="shared" si="21"/>
        <v>22.55441632589357</v>
      </c>
      <c r="O147" s="9">
        <f t="shared" si="21"/>
        <v>19.459524173592488</v>
      </c>
      <c r="P147" s="9">
        <f t="shared" si="21"/>
        <v>15.952222916551863</v>
      </c>
      <c r="Q147" s="9">
        <f t="shared" si="21"/>
        <v>11.995202970535173</v>
      </c>
      <c r="R147" s="9">
        <f t="shared" si="21"/>
        <v>7.5720566369777025</v>
      </c>
      <c r="S147" s="9">
        <f t="shared" si="21"/>
        <v>2.6760687281576834</v>
      </c>
    </row>
    <row r="148" spans="1:19" s="3" customFormat="1">
      <c r="A148" s="73">
        <v>26</v>
      </c>
      <c r="B148" s="128">
        <v>43.180204588218828</v>
      </c>
      <c r="C148" s="129">
        <v>249.58074114800169</v>
      </c>
      <c r="D148" s="128">
        <v>54.891805421010609</v>
      </c>
      <c r="E148" s="60">
        <f t="shared" si="18"/>
        <v>46.897341315678737</v>
      </c>
      <c r="F148" s="128">
        <v>592.76157939273287</v>
      </c>
      <c r="G148" s="30">
        <f t="shared" si="24"/>
        <v>38.717761454623314</v>
      </c>
      <c r="H148" s="46">
        <f t="shared" si="23"/>
        <v>1.8648937984986929</v>
      </c>
      <c r="I148" s="9">
        <f t="shared" si="21"/>
        <v>35.989787210954297</v>
      </c>
      <c r="J148" s="9">
        <f t="shared" si="21"/>
        <v>33.115202493873383</v>
      </c>
      <c r="K148" s="9">
        <f t="shared" si="21"/>
        <v>30.635059777969865</v>
      </c>
      <c r="L148" s="9">
        <f t="shared" si="21"/>
        <v>28.230758344804219</v>
      </c>
      <c r="M148" s="9">
        <f t="shared" si="21"/>
        <v>25.719026072430708</v>
      </c>
      <c r="N148" s="9">
        <f t="shared" si="21"/>
        <v>22.960875987668043</v>
      </c>
      <c r="O148" s="9">
        <f t="shared" si="21"/>
        <v>19.85704089569645</v>
      </c>
      <c r="P148" s="9">
        <f t="shared" si="21"/>
        <v>16.342067210986816</v>
      </c>
      <c r="Q148" s="9">
        <f t="shared" si="21"/>
        <v>12.377749976251152</v>
      </c>
      <c r="R148" s="9">
        <f t="shared" si="21"/>
        <v>7.9468819117104701</v>
      </c>
      <c r="S148" s="9">
        <f t="shared" si="21"/>
        <v>3.0433448380516661</v>
      </c>
    </row>
    <row r="149" spans="1:19" s="3" customFormat="1">
      <c r="A149" s="73">
        <v>27</v>
      </c>
      <c r="B149" s="128">
        <v>43.8553981708015</v>
      </c>
      <c r="C149" s="129">
        <v>246.72700306925489</v>
      </c>
      <c r="D149" s="128">
        <v>55.690869770519065</v>
      </c>
      <c r="E149" s="60">
        <f t="shared" si="18"/>
        <v>47.509849927443533</v>
      </c>
      <c r="F149" s="128">
        <v>609.88853518908661</v>
      </c>
      <c r="G149" s="30">
        <f t="shared" si="24"/>
        <v>38.929517956558733</v>
      </c>
      <c r="H149" s="46">
        <f t="shared" si="23"/>
        <v>1.9234336033187873</v>
      </c>
      <c r="I149" s="9">
        <f t="shared" ref="I149:S165" si="25">IF(I$2+0.5&lt;$G149,SQRT(($H149/((PI()/40000)*$G149)*(coeffB1*(($G149-I$2)/$G149)+coeffB2*(($G149-I$2)/$G149)^2+coeffB3*(($G149-I$2)/$G149)^3+coeffB4*(($G149-I$2)/$G149)^4+coeffB5*(($G149-I$2)/$G149)^5+coeffB6*(($G149-I$2)/$G149)^coeffB7+coeffB8*(($G149-I$2)/$G149)^coeffB9))),"")</f>
        <v>36.471177645977555</v>
      </c>
      <c r="J149" s="9">
        <f t="shared" si="25"/>
        <v>33.569246145537228</v>
      </c>
      <c r="K149" s="9">
        <f t="shared" si="25"/>
        <v>31.068444124897059</v>
      </c>
      <c r="L149" s="9">
        <f t="shared" si="25"/>
        <v>28.647108055001301</v>
      </c>
      <c r="M149" s="9">
        <f t="shared" si="25"/>
        <v>26.121689646337973</v>
      </c>
      <c r="N149" s="9">
        <f t="shared" si="25"/>
        <v>23.352665753769948</v>
      </c>
      <c r="O149" s="9">
        <f t="shared" si="25"/>
        <v>20.240012869093892</v>
      </c>
      <c r="P149" s="9">
        <f t="shared" si="25"/>
        <v>16.717429936325264</v>
      </c>
      <c r="Q149" s="9">
        <f t="shared" si="25"/>
        <v>12.745863349353423</v>
      </c>
      <c r="R149" s="9">
        <f t="shared" si="25"/>
        <v>8.3073414814978808</v>
      </c>
      <c r="S149" s="9">
        <f t="shared" si="25"/>
        <v>3.3960010952502659</v>
      </c>
    </row>
    <row r="150" spans="1:19" s="3" customFormat="1">
      <c r="A150" s="73">
        <v>28</v>
      </c>
      <c r="B150" s="128">
        <v>44.483945627490066</v>
      </c>
      <c r="C150" s="129">
        <v>243.90589499627148</v>
      </c>
      <c r="D150" s="128">
        <v>56.435226666713731</v>
      </c>
      <c r="E150" s="60">
        <f t="shared" si="18"/>
        <v>48.102094630259856</v>
      </c>
      <c r="F150" s="128">
        <v>626.05694705426288</v>
      </c>
      <c r="G150" s="30">
        <f t="shared" si="24"/>
        <v>39.131688615511997</v>
      </c>
      <c r="H150" s="46">
        <f t="shared" si="23"/>
        <v>1.9809921238819472</v>
      </c>
      <c r="I150" s="9">
        <f t="shared" si="25"/>
        <v>36.936719408257332</v>
      </c>
      <c r="J150" s="9">
        <f t="shared" si="25"/>
        <v>34.008334927502297</v>
      </c>
      <c r="K150" s="9">
        <f t="shared" si="25"/>
        <v>31.487554755143421</v>
      </c>
      <c r="L150" s="9">
        <f t="shared" si="25"/>
        <v>29.049699520348007</v>
      </c>
      <c r="M150" s="9">
        <f t="shared" si="25"/>
        <v>26.510948885232359</v>
      </c>
      <c r="N150" s="9">
        <f t="shared" si="25"/>
        <v>23.731269510044552</v>
      </c>
      <c r="O150" s="9">
        <f t="shared" si="25"/>
        <v>20.609919541209745</v>
      </c>
      <c r="P150" s="9">
        <f t="shared" si="25"/>
        <v>17.079792727304547</v>
      </c>
      <c r="Q150" s="9">
        <f t="shared" si="25"/>
        <v>13.101028382681932</v>
      </c>
      <c r="R150" s="9">
        <f t="shared" si="25"/>
        <v>8.6549229037632021</v>
      </c>
      <c r="S150" s="9">
        <f t="shared" si="25"/>
        <v>3.7356548138896986</v>
      </c>
    </row>
    <row r="151" spans="1:19" s="3" customFormat="1">
      <c r="A151" s="73">
        <v>29</v>
      </c>
      <c r="B151" s="128">
        <v>45.068897348763649</v>
      </c>
      <c r="C151" s="129">
        <v>241.11704383339702</v>
      </c>
      <c r="D151" s="128">
        <v>57.129259594241802</v>
      </c>
      <c r="E151" s="60">
        <f t="shared" si="18"/>
        <v>48.676051572407289</v>
      </c>
      <c r="F151" s="128">
        <v>641.30854837361994</v>
      </c>
      <c r="G151" s="30">
        <f t="shared" si="24"/>
        <v>39.32525531465253</v>
      </c>
      <c r="H151" s="46">
        <f t="shared" si="23"/>
        <v>2.037672290948604</v>
      </c>
      <c r="I151" s="9">
        <f t="shared" si="25"/>
        <v>37.387957819825772</v>
      </c>
      <c r="J151" s="9">
        <f t="shared" si="25"/>
        <v>34.433927433881195</v>
      </c>
      <c r="K151" s="9">
        <f t="shared" si="25"/>
        <v>31.893784983521208</v>
      </c>
      <c r="L151" s="9">
        <f t="shared" si="25"/>
        <v>29.439878533514886</v>
      </c>
      <c r="M151" s="9">
        <f t="shared" si="25"/>
        <v>26.888119331968618</v>
      </c>
      <c r="N151" s="9">
        <f t="shared" si="25"/>
        <v>24.097986960252303</v>
      </c>
      <c r="O151" s="9">
        <f t="shared" si="25"/>
        <v>20.968055053031211</v>
      </c>
      <c r="P151" s="9">
        <f t="shared" si="25"/>
        <v>17.430449874762875</v>
      </c>
      <c r="Q151" s="9">
        <f t="shared" si="25"/>
        <v>13.444540809547005</v>
      </c>
      <c r="R151" s="9">
        <f t="shared" si="25"/>
        <v>8.9909219392711766</v>
      </c>
      <c r="S151" s="9">
        <f t="shared" si="25"/>
        <v>4.0636754796997741</v>
      </c>
    </row>
    <row r="152" spans="1:19" s="3" customFormat="1">
      <c r="A152" s="73">
        <v>30</v>
      </c>
      <c r="B152" s="128">
        <v>45.613131596217499</v>
      </c>
      <c r="C152" s="129">
        <v>238.3600807510004</v>
      </c>
      <c r="D152" s="128">
        <v>57.776907049706658</v>
      </c>
      <c r="E152" s="60">
        <f t="shared" si="18"/>
        <v>49.233462802737208</v>
      </c>
      <c r="F152" s="128">
        <v>655.68514350433236</v>
      </c>
      <c r="G152" s="30">
        <f t="shared" si="24"/>
        <v>39.511069578040704</v>
      </c>
      <c r="H152" s="46">
        <f t="shared" si="23"/>
        <v>2.0935679320975313</v>
      </c>
      <c r="I152" s="9">
        <f t="shared" si="25"/>
        <v>37.826255438793396</v>
      </c>
      <c r="J152" s="9">
        <f t="shared" si="25"/>
        <v>34.84730967720197</v>
      </c>
      <c r="K152" s="9">
        <f t="shared" si="25"/>
        <v>32.288363124010026</v>
      </c>
      <c r="L152" s="9">
        <f t="shared" si="25"/>
        <v>29.818831020038548</v>
      </c>
      <c r="M152" s="9">
        <f t="shared" si="25"/>
        <v>27.254359399458711</v>
      </c>
      <c r="N152" s="9">
        <f t="shared" si="25"/>
        <v>24.453961426584449</v>
      </c>
      <c r="O152" s="9">
        <f t="shared" si="25"/>
        <v>21.315556509591019</v>
      </c>
      <c r="P152" s="9">
        <f t="shared" si="25"/>
        <v>17.770537218017235</v>
      </c>
      <c r="Q152" s="9">
        <f t="shared" si="25"/>
        <v>13.777536343837026</v>
      </c>
      <c r="R152" s="9">
        <f t="shared" si="25"/>
        <v>9.3164728112278272</v>
      </c>
      <c r="S152" s="9">
        <f t="shared" si="25"/>
        <v>4.3812406242368116</v>
      </c>
    </row>
    <row r="153" spans="1:19" s="3" customFormat="1">
      <c r="A153" s="73">
        <v>31</v>
      </c>
      <c r="B153" s="128">
        <v>46.119359481498122</v>
      </c>
      <c r="C153" s="129">
        <v>235.63464113669571</v>
      </c>
      <c r="D153" s="128">
        <v>58.381715772129489</v>
      </c>
      <c r="E153" s="60">
        <f t="shared" si="18"/>
        <v>49.775869878942594</v>
      </c>
      <c r="F153" s="128">
        <v>669.22816252919108</v>
      </c>
      <c r="G153" s="30">
        <f t="shared" si="24"/>
        <v>39.689873522880475</v>
      </c>
      <c r="H153" s="46">
        <f t="shared" si="23"/>
        <v>2.1487647105931491</v>
      </c>
      <c r="I153" s="9">
        <f t="shared" si="25"/>
        <v>38.25281825684884</v>
      </c>
      <c r="J153" s="9">
        <f t="shared" si="25"/>
        <v>35.249619840697825</v>
      </c>
      <c r="K153" s="9">
        <f t="shared" si="25"/>
        <v>32.672376186214301</v>
      </c>
      <c r="L153" s="9">
        <f t="shared" si="25"/>
        <v>30.187606090481278</v>
      </c>
      <c r="M153" s="9">
        <f t="shared" si="25"/>
        <v>27.610693182672396</v>
      </c>
      <c r="N153" s="9">
        <f t="shared" si="25"/>
        <v>24.80020275471275</v>
      </c>
      <c r="O153" s="9">
        <f t="shared" si="25"/>
        <v>21.653427210258705</v>
      </c>
      <c r="P153" s="9">
        <f t="shared" si="25"/>
        <v>18.101055823037353</v>
      </c>
      <c r="Q153" s="9">
        <f t="shared" si="25"/>
        <v>14.101014827530582</v>
      </c>
      <c r="R153" s="9">
        <f t="shared" si="25"/>
        <v>9.6325728565446287</v>
      </c>
      <c r="S153" s="9">
        <f t="shared" si="25"/>
        <v>4.6893733637961406</v>
      </c>
    </row>
    <row r="154" spans="1:19" s="3" customFormat="1">
      <c r="A154" s="73">
        <v>32</v>
      </c>
      <c r="B154" s="128">
        <v>46.59013078307958</v>
      </c>
      <c r="C154" s="129">
        <v>232.94036454712156</v>
      </c>
      <c r="D154" s="128">
        <v>58.946886864255298</v>
      </c>
      <c r="E154" s="60">
        <f t="shared" si="18"/>
        <v>50.30464187128171</v>
      </c>
      <c r="F154" s="128">
        <v>681.97831836582282</v>
      </c>
      <c r="G154" s="30">
        <f t="shared" si="24"/>
        <v>39.862316894453741</v>
      </c>
      <c r="H154" s="46">
        <f t="shared" si="23"/>
        <v>2.2033409682497171</v>
      </c>
      <c r="I154" s="9">
        <f t="shared" si="25"/>
        <v>38.668717534942722</v>
      </c>
      <c r="J154" s="9">
        <f t="shared" si="25"/>
        <v>35.641868906294974</v>
      </c>
      <c r="K154" s="9">
        <f t="shared" si="25"/>
        <v>33.046789616121877</v>
      </c>
      <c r="L154" s="9">
        <f t="shared" si="25"/>
        <v>30.54713522461504</v>
      </c>
      <c r="M154" s="9">
        <f t="shared" si="25"/>
        <v>27.958029410948594</v>
      </c>
      <c r="N154" s="9">
        <f t="shared" si="25"/>
        <v>25.137606302423404</v>
      </c>
      <c r="O154" s="9">
        <f t="shared" si="25"/>
        <v>21.982555861174315</v>
      </c>
      <c r="P154" s="9">
        <f t="shared" si="25"/>
        <v>18.422891518395595</v>
      </c>
      <c r="Q154" s="9">
        <f t="shared" si="25"/>
        <v>14.415860108112701</v>
      </c>
      <c r="R154" s="9">
        <f t="shared" si="25"/>
        <v>9.9401027587740085</v>
      </c>
      <c r="S154" s="9">
        <f t="shared" si="25"/>
        <v>4.9889695971424581</v>
      </c>
    </row>
    <row r="155" spans="1:19" s="3" customFormat="1">
      <c r="A155" s="73">
        <v>33</v>
      </c>
      <c r="B155" s="128">
        <v>47.027840337308113</v>
      </c>
      <c r="C155" s="129">
        <v>230.27689466027206</v>
      </c>
      <c r="D155" s="128">
        <v>59.475315809480982</v>
      </c>
      <c r="E155" s="60">
        <f t="shared" si="18"/>
        <v>50.820998817565396</v>
      </c>
      <c r="F155" s="128">
        <v>693.97534667509046</v>
      </c>
      <c r="G155" s="30">
        <f t="shared" si="24"/>
        <v>40.028971012676621</v>
      </c>
      <c r="H155" s="46">
        <f t="shared" si="23"/>
        <v>2.2573684791625763</v>
      </c>
      <c r="I155" s="9">
        <f t="shared" si="25"/>
        <v>39.074908097537389</v>
      </c>
      <c r="J155" s="9">
        <f t="shared" si="25"/>
        <v>36.024957934764181</v>
      </c>
      <c r="K155" s="9">
        <f t="shared" si="25"/>
        <v>33.412463827759304</v>
      </c>
      <c r="L155" s="9">
        <f t="shared" si="25"/>
        <v>30.898248322409039</v>
      </c>
      <c r="M155" s="9">
        <f t="shared" si="25"/>
        <v>28.297177281277722</v>
      </c>
      <c r="N155" s="9">
        <f t="shared" si="25"/>
        <v>25.466968772743304</v>
      </c>
      <c r="O155" s="9">
        <f t="shared" si="25"/>
        <v>22.30373256072491</v>
      </c>
      <c r="P155" s="9">
        <f t="shared" si="25"/>
        <v>18.736831114720648</v>
      </c>
      <c r="Q155" s="9">
        <f t="shared" si="25"/>
        <v>14.722856507112787</v>
      </c>
      <c r="R155" s="9">
        <f t="shared" si="25"/>
        <v>10.23984326862792</v>
      </c>
      <c r="S155" s="9">
        <f t="shared" si="25"/>
        <v>5.2808187080863567</v>
      </c>
    </row>
    <row r="156" spans="1:19" s="3" customFormat="1">
      <c r="A156" s="73">
        <v>34</v>
      </c>
      <c r="B156" s="128">
        <v>47.434734796097516</v>
      </c>
      <c r="C156" s="129">
        <v>227.64387922837264</v>
      </c>
      <c r="D156" s="128">
        <v>59.969627250464107</v>
      </c>
      <c r="E156" s="60">
        <f t="shared" si="18"/>
        <v>51.326031465049525</v>
      </c>
      <c r="F156" s="128">
        <v>705.25781270541154</v>
      </c>
      <c r="G156" s="30">
        <f t="shared" si="24"/>
        <v>40.19034026457949</v>
      </c>
      <c r="H156" s="46">
        <f t="shared" si="23"/>
        <v>2.3109131220662711</v>
      </c>
      <c r="I156" s="9">
        <f t="shared" si="25"/>
        <v>39.472243735007503</v>
      </c>
      <c r="J156" s="9">
        <f t="shared" si="25"/>
        <v>36.399692612646227</v>
      </c>
      <c r="K156" s="9">
        <f t="shared" si="25"/>
        <v>33.770168116189794</v>
      </c>
      <c r="L156" s="9">
        <f t="shared" si="25"/>
        <v>31.241687201674321</v>
      </c>
      <c r="M156" s="9">
        <f t="shared" si="25"/>
        <v>28.628859755133629</v>
      </c>
      <c r="N156" s="9">
        <f t="shared" si="25"/>
        <v>25.78900148770488</v>
      </c>
      <c r="O156" s="9">
        <f t="shared" si="25"/>
        <v>22.617662175167339</v>
      </c>
      <c r="P156" s="9">
        <f t="shared" si="25"/>
        <v>19.04357594942319</v>
      </c>
      <c r="Q156" s="9">
        <f t="shared" si="25"/>
        <v>15.022702546711724</v>
      </c>
      <c r="R156" s="9">
        <f t="shared" si="25"/>
        <v>10.53248910941411</v>
      </c>
      <c r="S156" s="9">
        <f t="shared" si="25"/>
        <v>5.5656198526004106</v>
      </c>
    </row>
    <row r="157" spans="1:19" s="3" customFormat="1">
      <c r="A157" s="73">
        <v>35</v>
      </c>
      <c r="B157" s="128">
        <v>47.812919588283179</v>
      </c>
      <c r="C157" s="129">
        <v>225.04097003129476</v>
      </c>
      <c r="D157" s="128">
        <v>60.432205271746881</v>
      </c>
      <c r="E157" s="60">
        <f t="shared" si="18"/>
        <v>51.820717964742379</v>
      </c>
      <c r="F157" s="128">
        <v>715.8629721739652</v>
      </c>
      <c r="G157" s="30">
        <f t="shared" si="24"/>
        <v>40.34687163233216</v>
      </c>
      <c r="H157" s="46">
        <f t="shared" si="23"/>
        <v>2.3640354792368585</v>
      </c>
      <c r="I157" s="9">
        <f t="shared" si="25"/>
        <v>39.861490231732979</v>
      </c>
      <c r="J157" s="9">
        <f t="shared" si="25"/>
        <v>36.766795555487086</v>
      </c>
      <c r="K157" s="9">
        <f t="shared" si="25"/>
        <v>34.120592421791606</v>
      </c>
      <c r="L157" s="9">
        <f t="shared" si="25"/>
        <v>31.578117003010945</v>
      </c>
      <c r="M157" s="9">
        <f t="shared" si="25"/>
        <v>28.953724780333246</v>
      </c>
      <c r="N157" s="9">
        <f t="shared" si="25"/>
        <v>26.104341573324312</v>
      </c>
      <c r="O157" s="9">
        <f t="shared" si="25"/>
        <v>22.924975589724117</v>
      </c>
      <c r="P157" s="9">
        <f t="shared" si="25"/>
        <v>19.34375325963882</v>
      </c>
      <c r="Q157" s="9">
        <f t="shared" si="25"/>
        <v>15.316022455388641</v>
      </c>
      <c r="R157" s="9">
        <f t="shared" si="25"/>
        <v>10.81866060935242</v>
      </c>
      <c r="S157" s="9">
        <f t="shared" si="25"/>
        <v>5.8439950684162127</v>
      </c>
    </row>
    <row r="158" spans="1:19" s="3" customFormat="1">
      <c r="A158" s="73">
        <v>36</v>
      </c>
      <c r="B158" s="128">
        <v>48.164365957328627</v>
      </c>
      <c r="C158" s="129">
        <v>222.46782283050337</v>
      </c>
      <c r="D158" s="128">
        <v>60.865219820544148</v>
      </c>
      <c r="E158" s="60">
        <f t="shared" si="18"/>
        <v>52.305938051301545</v>
      </c>
      <c r="F158" s="128">
        <v>725.82667567461237</v>
      </c>
      <c r="G158" s="30">
        <f t="shared" si="24"/>
        <v>40.498962637859492</v>
      </c>
      <c r="H158" s="46">
        <f t="shared" si="23"/>
        <v>2.4167913695920991</v>
      </c>
      <c r="I158" s="9">
        <f t="shared" si="25"/>
        <v>40.243336434669004</v>
      </c>
      <c r="J158" s="9">
        <f t="shared" si="25"/>
        <v>37.126916759627072</v>
      </c>
      <c r="K158" s="9">
        <f t="shared" si="25"/>
        <v>34.464357322116136</v>
      </c>
      <c r="L158" s="9">
        <f t="shared" si="25"/>
        <v>31.908135870315441</v>
      </c>
      <c r="M158" s="9">
        <f t="shared" si="25"/>
        <v>29.272354805908893</v>
      </c>
      <c r="N158" s="9">
        <f t="shared" si="25"/>
        <v>26.413561429860795</v>
      </c>
      <c r="O158" s="9">
        <f t="shared" si="25"/>
        <v>23.226239219670358</v>
      </c>
      <c r="P158" s="9">
        <f t="shared" si="25"/>
        <v>19.637925780589264</v>
      </c>
      <c r="Q158" s="9">
        <f t="shared" si="25"/>
        <v>15.60337586281762</v>
      </c>
      <c r="R158" s="9">
        <f t="shared" si="25"/>
        <v>11.098913485679049</v>
      </c>
      <c r="S158" s="9">
        <f t="shared" si="25"/>
        <v>6.1165000028270144</v>
      </c>
    </row>
    <row r="159" spans="1:19" s="3" customFormat="1">
      <c r="A159" s="73">
        <v>37</v>
      </c>
      <c r="B159" s="128">
        <v>48.490917976674957</v>
      </c>
      <c r="C159" s="129">
        <v>219.92409732353073</v>
      </c>
      <c r="D159" s="128">
        <v>61.270649806436211</v>
      </c>
      <c r="E159" s="60">
        <f t="shared" si="18"/>
        <v>52.78248513810523</v>
      </c>
      <c r="F159" s="128">
        <v>735.18330803466677</v>
      </c>
      <c r="G159" s="30">
        <f t="shared" si="24"/>
        <v>40.646968002878033</v>
      </c>
      <c r="H159" s="46">
        <f t="shared" si="23"/>
        <v>2.4692323231528523</v>
      </c>
      <c r="I159" s="9">
        <f t="shared" si="25"/>
        <v>40.618403696708249</v>
      </c>
      <c r="J159" s="9">
        <f t="shared" si="25"/>
        <v>37.480642518623263</v>
      </c>
      <c r="K159" s="9">
        <f t="shared" si="25"/>
        <v>34.802022554388557</v>
      </c>
      <c r="L159" s="9">
        <f t="shared" si="25"/>
        <v>32.232283203008983</v>
      </c>
      <c r="M159" s="9">
        <f t="shared" si="25"/>
        <v>29.585274885265523</v>
      </c>
      <c r="N159" s="9">
        <f t="shared" si="25"/>
        <v>26.717176786671601</v>
      </c>
      <c r="O159" s="9">
        <f t="shared" si="25"/>
        <v>23.521963088168466</v>
      </c>
      <c r="P159" s="9">
        <f t="shared" si="25"/>
        <v>19.926599885313266</v>
      </c>
      <c r="Q159" s="9">
        <f t="shared" si="25"/>
        <v>15.885266009424383</v>
      </c>
      <c r="R159" s="9">
        <f t="shared" si="25"/>
        <v>11.373747116357096</v>
      </c>
      <c r="S159" s="9">
        <f t="shared" si="25"/>
        <v>6.3836328017155557</v>
      </c>
    </row>
    <row r="160" spans="1:19" s="3" customFormat="1">
      <c r="A160" s="73">
        <v>38</v>
      </c>
      <c r="B160" s="128">
        <v>48.794299466966052</v>
      </c>
      <c r="C160" s="129">
        <v>217.40945709897107</v>
      </c>
      <c r="D160" s="128">
        <v>61.650303340716938</v>
      </c>
      <c r="E160" s="60">
        <f t="shared" si="18"/>
        <v>53.25107667550062</v>
      </c>
      <c r="F160" s="128">
        <v>743.96575561093584</v>
      </c>
      <c r="G160" s="30">
        <f t="shared" si="24"/>
        <v>40.791205260405739</v>
      </c>
      <c r="H160" s="46">
        <f t="shared" si="23"/>
        <v>2.5214060034321526</v>
      </c>
      <c r="I160" s="9">
        <f t="shared" si="25"/>
        <v>40.98725396575086</v>
      </c>
      <c r="J160" s="9">
        <f t="shared" si="25"/>
        <v>37.828503060394965</v>
      </c>
      <c r="K160" s="9">
        <f t="shared" si="25"/>
        <v>35.134094314076769</v>
      </c>
      <c r="L160" s="9">
        <f t="shared" si="25"/>
        <v>32.551046719518595</v>
      </c>
      <c r="M160" s="9">
        <f t="shared" si="25"/>
        <v>29.892959605955259</v>
      </c>
      <c r="N160" s="9">
        <f t="shared" si="25"/>
        <v>27.015653582650589</v>
      </c>
      <c r="O160" s="9">
        <f t="shared" si="25"/>
        <v>23.812607717160788</v>
      </c>
      <c r="P160" s="9">
        <f t="shared" si="25"/>
        <v>20.210232518784778</v>
      </c>
      <c r="Q160" s="9">
        <f t="shared" si="25"/>
        <v>16.162146730543064</v>
      </c>
      <c r="R160" s="9">
        <f t="shared" si="25"/>
        <v>11.643611566776045</v>
      </c>
      <c r="S160" s="9">
        <f t="shared" si="25"/>
        <v>6.6458415477526991</v>
      </c>
    </row>
    <row r="161" spans="1:19" s="3" customFormat="1">
      <c r="A161" s="73">
        <v>39</v>
      </c>
      <c r="B161" s="128">
        <v>49.07612075780132</v>
      </c>
      <c r="C161" s="129">
        <v>214.92356959198958</v>
      </c>
      <c r="D161" s="128">
        <v>62.005835508007749</v>
      </c>
      <c r="E161" s="60">
        <f t="shared" si="18"/>
        <v>53.712363055607234</v>
      </c>
      <c r="F161" s="128">
        <v>752.20539579226192</v>
      </c>
      <c r="G161" s="30">
        <f t="shared" si="24"/>
        <v>40.931959505478446</v>
      </c>
      <c r="H161" s="46">
        <f t="shared" si="23"/>
        <v>2.5733565836880299</v>
      </c>
      <c r="I161" s="9">
        <f t="shared" si="25"/>
        <v>41.350396740157294</v>
      </c>
      <c r="J161" s="9">
        <f t="shared" si="25"/>
        <v>38.17097911365633</v>
      </c>
      <c r="K161" s="9">
        <f t="shared" si="25"/>
        <v>35.461031529324231</v>
      </c>
      <c r="L161" s="9">
        <f t="shared" si="25"/>
        <v>32.86486852678884</v>
      </c>
      <c r="M161" s="9">
        <f t="shared" si="25"/>
        <v>30.195839039520411</v>
      </c>
      <c r="N161" s="9">
        <f t="shared" si="25"/>
        <v>27.309413867412431</v>
      </c>
      <c r="O161" s="9">
        <f t="shared" si="25"/>
        <v>24.09859003030062</v>
      </c>
      <c r="P161" s="9">
        <f t="shared" si="25"/>
        <v>20.489237130319093</v>
      </c>
      <c r="Q161" s="9">
        <f t="shared" si="25"/>
        <v>16.434428424170818</v>
      </c>
      <c r="R161" s="9">
        <f t="shared" si="25"/>
        <v>11.908913585803335</v>
      </c>
      <c r="S161" s="9">
        <f t="shared" si="25"/>
        <v>6.9035305347638305</v>
      </c>
    </row>
    <row r="162" spans="1:19" s="3" customFormat="1">
      <c r="A162" s="49">
        <v>40</v>
      </c>
      <c r="B162" s="54">
        <v>49.337885251448235</v>
      </c>
      <c r="C162" s="77">
        <v>212.46610604034021</v>
      </c>
      <c r="D162" s="54">
        <v>62.338764004892568</v>
      </c>
      <c r="E162" s="61">
        <f t="shared" si="18"/>
        <v>54.166935295574717</v>
      </c>
      <c r="F162" s="54">
        <v>759.93210401814156</v>
      </c>
      <c r="G162" s="31">
        <f t="shared" si="24"/>
        <v>41.06948743533983</v>
      </c>
      <c r="H162" s="38">
        <f t="shared" si="23"/>
        <v>2.6251250823552454</v>
      </c>
      <c r="I162" s="138">
        <f t="shared" si="25"/>
        <v>41.708295071224541</v>
      </c>
      <c r="J162" s="138">
        <f t="shared" si="25"/>
        <v>38.5085075743375</v>
      </c>
      <c r="K162" s="138">
        <f t="shared" si="25"/>
        <v>35.783251274711205</v>
      </c>
      <c r="L162" s="138">
        <f t="shared" si="25"/>
        <v>33.174150355022647</v>
      </c>
      <c r="M162" s="138">
        <f t="shared" si="25"/>
        <v>30.49430386926176</v>
      </c>
      <c r="N162" s="138">
        <f t="shared" si="25"/>
        <v>27.598840882147307</v>
      </c>
      <c r="O162" s="138">
        <f t="shared" si="25"/>
        <v>24.380288429591435</v>
      </c>
      <c r="P162" s="138">
        <f t="shared" si="25"/>
        <v>20.763988769563539</v>
      </c>
      <c r="Q162" s="138">
        <f t="shared" si="25"/>
        <v>16.702483171389112</v>
      </c>
      <c r="R162" s="138">
        <f t="shared" si="25"/>
        <v>12.170021744151885</v>
      </c>
      <c r="S162" s="138">
        <f t="shared" si="25"/>
        <v>7.1570655963214973</v>
      </c>
    </row>
    <row r="163" spans="1:19">
      <c r="A163" s="48">
        <v>1</v>
      </c>
      <c r="B163" s="53">
        <v>1.9185685717487204</v>
      </c>
      <c r="C163" s="76">
        <v>1128.7462150115782</v>
      </c>
      <c r="D163" s="53">
        <v>1.6320070467005531E-3</v>
      </c>
      <c r="E163" s="60">
        <f t="shared" si="18"/>
        <v>0.12024384671731167</v>
      </c>
      <c r="F163" s="53">
        <v>2.4049198674484761E-3</v>
      </c>
      <c r="G163" s="30">
        <f t="shared" si="22"/>
        <v>0.38371371434974411</v>
      </c>
      <c r="H163" s="46">
        <f t="shared" si="23"/>
        <v>1.2339853331913613E-6</v>
      </c>
      <c r="I163" s="9" t="str">
        <f t="shared" si="25"/>
        <v/>
      </c>
      <c r="J163" s="9" t="str">
        <f t="shared" si="25"/>
        <v/>
      </c>
      <c r="K163" s="9" t="str">
        <f t="shared" si="25"/>
        <v/>
      </c>
      <c r="L163" s="9" t="str">
        <f t="shared" si="25"/>
        <v/>
      </c>
      <c r="M163" s="9" t="str">
        <f t="shared" si="25"/>
        <v/>
      </c>
      <c r="N163" s="9" t="str">
        <f t="shared" si="25"/>
        <v/>
      </c>
      <c r="O163" s="9" t="str">
        <f t="shared" si="25"/>
        <v/>
      </c>
      <c r="P163" s="9" t="str">
        <f t="shared" si="25"/>
        <v/>
      </c>
      <c r="Q163" s="9" t="str">
        <f t="shared" si="25"/>
        <v/>
      </c>
      <c r="R163" s="9" t="str">
        <f t="shared" si="25"/>
        <v/>
      </c>
      <c r="S163" s="9" t="str">
        <f t="shared" si="25"/>
        <v/>
      </c>
    </row>
    <row r="164" spans="1:19">
      <c r="A164" s="48">
        <v>2</v>
      </c>
      <c r="B164" s="53">
        <v>4.2007205410600932</v>
      </c>
      <c r="C164" s="76">
        <v>1115.8399865894512</v>
      </c>
      <c r="D164" s="53">
        <v>0.39325755700131498</v>
      </c>
      <c r="E164" s="60">
        <f t="shared" si="18"/>
        <v>1.8773168501281814</v>
      </c>
      <c r="F164" s="53">
        <v>0.7823319713440603</v>
      </c>
      <c r="G164" s="30">
        <f t="shared" si="22"/>
        <v>0.84014410821201868</v>
      </c>
      <c r="H164" s="46">
        <f t="shared" si="23"/>
        <v>3.3278725723159391E-4</v>
      </c>
      <c r="I164" s="9" t="str">
        <f t="shared" si="25"/>
        <v/>
      </c>
      <c r="J164" s="9" t="str">
        <f t="shared" si="25"/>
        <v/>
      </c>
      <c r="K164" s="9" t="str">
        <f t="shared" si="25"/>
        <v/>
      </c>
      <c r="L164" s="9" t="str">
        <f t="shared" si="25"/>
        <v/>
      </c>
      <c r="M164" s="9" t="str">
        <f t="shared" si="25"/>
        <v/>
      </c>
      <c r="N164" s="9" t="str">
        <f t="shared" si="25"/>
        <v/>
      </c>
      <c r="O164" s="9" t="str">
        <f t="shared" si="25"/>
        <v/>
      </c>
      <c r="P164" s="9" t="str">
        <f t="shared" si="25"/>
        <v/>
      </c>
      <c r="Q164" s="9" t="str">
        <f t="shared" si="25"/>
        <v/>
      </c>
      <c r="R164" s="9" t="str">
        <f t="shared" si="25"/>
        <v/>
      </c>
      <c r="S164" s="9" t="str">
        <f t="shared" si="25"/>
        <v/>
      </c>
    </row>
    <row r="165" spans="1:19">
      <c r="A165" s="48">
        <v>3</v>
      </c>
      <c r="B165" s="53">
        <v>6.66484149405421</v>
      </c>
      <c r="C165" s="76">
        <v>1103.0813296319004</v>
      </c>
      <c r="D165" s="53">
        <v>2.494095849351448</v>
      </c>
      <c r="E165" s="60">
        <f t="shared" si="18"/>
        <v>4.7550249804800213</v>
      </c>
      <c r="F165" s="53">
        <v>6.3506019758862422</v>
      </c>
      <c r="G165" s="30">
        <f t="shared" si="22"/>
        <v>1.3675027464923233</v>
      </c>
      <c r="H165" s="46">
        <f t="shared" si="23"/>
        <v>2.3721948610549441E-3</v>
      </c>
      <c r="I165" s="9" t="str">
        <f t="shared" si="25"/>
        <v/>
      </c>
      <c r="J165" s="9" t="str">
        <f t="shared" si="25"/>
        <v/>
      </c>
      <c r="K165" s="9" t="str">
        <f t="shared" si="25"/>
        <v/>
      </c>
      <c r="L165" s="9" t="str">
        <f t="shared" si="25"/>
        <v/>
      </c>
      <c r="M165" s="9" t="str">
        <f t="shared" si="25"/>
        <v/>
      </c>
      <c r="N165" s="9" t="str">
        <f t="shared" si="25"/>
        <v/>
      </c>
      <c r="O165" s="9" t="str">
        <f t="shared" si="25"/>
        <v/>
      </c>
      <c r="P165" s="9" t="str">
        <f t="shared" si="25"/>
        <v/>
      </c>
      <c r="Q165" s="9" t="str">
        <f t="shared" si="25"/>
        <v/>
      </c>
      <c r="R165" s="9" t="str">
        <f t="shared" si="25"/>
        <v/>
      </c>
      <c r="S165" s="9" t="str">
        <f t="shared" si="25"/>
        <v/>
      </c>
    </row>
    <row r="166" spans="1:19">
      <c r="A166" s="48">
        <v>4</v>
      </c>
      <c r="B166" s="53">
        <v>9.1785543631405062</v>
      </c>
      <c r="C166" s="76">
        <v>1090.4685567879474</v>
      </c>
      <c r="D166" s="53">
        <v>6.3150643116886034</v>
      </c>
      <c r="E166" s="60">
        <f t="shared" si="18"/>
        <v>7.609958968770111</v>
      </c>
      <c r="F166" s="53">
        <v>19.667341290849233</v>
      </c>
      <c r="G166" s="30">
        <f t="shared" si="22"/>
        <v>9.0416076461430066</v>
      </c>
      <c r="H166" s="46">
        <f t="shared" si="23"/>
        <v>1.4916704716929578E-2</v>
      </c>
      <c r="I166" s="9">
        <f t="shared" ref="I166:S172" si="26">IF(I$2+0.5&lt;$G166,SQRT(($H166/((PI()/40000)*$G166)*(coeffB1*(($G166-I$2)/$G166)+coeffB2*(($G166-I$2)/$G166)^2+coeffB3*(($G166-I$2)/$G166)^3+coeffB4*(($G166-I$2)/$G166)^4+coeffB5*(($G166-I$2)/$G166)^5+coeffB6*(($G166-I$2)/$G166)^coeffB7+coeffB8*(($G166-I$2)/$G166)^coeffB9))),"")</f>
        <v>4.9591095572406712</v>
      </c>
      <c r="J166" s="9">
        <f t="shared" si="26"/>
        <v>2.3965658310891245</v>
      </c>
      <c r="K166" s="9" t="str">
        <f t="shared" si="26"/>
        <v/>
      </c>
      <c r="L166" s="9" t="str">
        <f t="shared" si="26"/>
        <v/>
      </c>
      <c r="M166" s="9" t="str">
        <f t="shared" si="26"/>
        <v/>
      </c>
      <c r="N166" s="9" t="str">
        <f t="shared" si="26"/>
        <v/>
      </c>
      <c r="O166" s="9" t="str">
        <f t="shared" si="26"/>
        <v/>
      </c>
      <c r="P166" s="9" t="str">
        <f t="shared" si="26"/>
        <v/>
      </c>
      <c r="Q166" s="9" t="str">
        <f t="shared" si="26"/>
        <v/>
      </c>
      <c r="R166" s="9" t="str">
        <f t="shared" si="26"/>
        <v/>
      </c>
      <c r="S166" s="9" t="str">
        <f t="shared" si="26"/>
        <v/>
      </c>
    </row>
    <row r="167" spans="1:19">
      <c r="A167" s="48">
        <v>5</v>
      </c>
      <c r="B167" s="53">
        <v>11.674351093832627</v>
      </c>
      <c r="C167" s="76">
        <v>1078</v>
      </c>
      <c r="D167" s="53">
        <v>11.05</v>
      </c>
      <c r="E167" s="60">
        <f t="shared" si="18"/>
        <v>10.124457428372343</v>
      </c>
      <c r="F167" s="53">
        <v>40.646356986628227</v>
      </c>
      <c r="G167" s="30">
        <f t="shared" si="22"/>
        <v>13.700620854068973</v>
      </c>
      <c r="H167" s="46">
        <f t="shared" si="23"/>
        <v>3.5903218271636679E-2</v>
      </c>
      <c r="I167" s="9">
        <f t="shared" si="26"/>
        <v>7.1501785895535885</v>
      </c>
      <c r="J167" s="9">
        <f t="shared" si="26"/>
        <v>5.4782061673013009</v>
      </c>
      <c r="K167" s="9">
        <f t="shared" si="26"/>
        <v>3.2287130358964475</v>
      </c>
      <c r="L167" s="9" t="str">
        <f t="shared" si="26"/>
        <v/>
      </c>
      <c r="M167" s="9" t="str">
        <f t="shared" si="26"/>
        <v/>
      </c>
      <c r="N167" s="9" t="str">
        <f t="shared" si="26"/>
        <v/>
      </c>
      <c r="O167" s="9" t="str">
        <f t="shared" si="26"/>
        <v/>
      </c>
      <c r="P167" s="9" t="str">
        <f t="shared" si="26"/>
        <v/>
      </c>
      <c r="Q167" s="9" t="str">
        <f t="shared" si="26"/>
        <v/>
      </c>
      <c r="R167" s="9" t="str">
        <f t="shared" si="26"/>
        <v/>
      </c>
      <c r="S167" s="9" t="str">
        <f t="shared" si="26"/>
        <v/>
      </c>
    </row>
    <row r="168" spans="1:19">
      <c r="A168" s="48">
        <v>6</v>
      </c>
      <c r="B168" s="53">
        <v>14.113219235602134</v>
      </c>
      <c r="C168" s="76">
        <v>1065.6740102832503</v>
      </c>
      <c r="D168" s="53">
        <v>16.059935339860473</v>
      </c>
      <c r="E168" s="60">
        <f t="shared" si="18"/>
        <v>12.27607997436264</v>
      </c>
      <c r="F168" s="53">
        <v>67.92690252305114</v>
      </c>
      <c r="G168" s="30">
        <f t="shared" si="22"/>
        <v>16.845269751232614</v>
      </c>
      <c r="H168" s="46">
        <f t="shared" si="23"/>
        <v>6.2212247074983441E-2</v>
      </c>
      <c r="I168" s="9">
        <f t="shared" si="26"/>
        <v>8.8772590901067225</v>
      </c>
      <c r="J168" s="9">
        <f t="shared" si="26"/>
        <v>7.3254375310775739</v>
      </c>
      <c r="K168" s="9">
        <f t="shared" si="26"/>
        <v>5.4862577294631665</v>
      </c>
      <c r="L168" s="9">
        <f t="shared" si="26"/>
        <v>3.0588594164824294</v>
      </c>
      <c r="M168" s="9" t="str">
        <f t="shared" si="26"/>
        <v/>
      </c>
      <c r="N168" s="9" t="str">
        <f t="shared" si="26"/>
        <v/>
      </c>
      <c r="O168" s="9" t="str">
        <f t="shared" si="26"/>
        <v/>
      </c>
      <c r="P168" s="9" t="str">
        <f t="shared" si="26"/>
        <v/>
      </c>
      <c r="Q168" s="9" t="str">
        <f t="shared" si="26"/>
        <v/>
      </c>
      <c r="R168" s="9" t="str">
        <f t="shared" si="26"/>
        <v/>
      </c>
      <c r="S168" s="9" t="str">
        <f t="shared" si="26"/>
        <v/>
      </c>
    </row>
    <row r="169" spans="1:19">
      <c r="A169" s="48">
        <v>7</v>
      </c>
      <c r="B169" s="53">
        <v>16.471613052056259</v>
      </c>
      <c r="C169" s="76">
        <v>1053.4889575075927</v>
      </c>
      <c r="D169" s="53">
        <v>20.984547145864152</v>
      </c>
      <c r="E169" s="60">
        <f t="shared" si="18"/>
        <v>14.113502574990584</v>
      </c>
      <c r="F169" s="53">
        <v>99.940680020701834</v>
      </c>
      <c r="G169" s="30">
        <f t="shared" si="22"/>
        <v>19.121432727851936</v>
      </c>
      <c r="H169" s="46">
        <f t="shared" si="23"/>
        <v>9.1248512216659E-2</v>
      </c>
      <c r="I169" s="9">
        <f t="shared" si="26"/>
        <v>10.327705145904273</v>
      </c>
      <c r="J169" s="9">
        <f t="shared" si="26"/>
        <v>8.7762455169905547</v>
      </c>
      <c r="K169" s="9">
        <f t="shared" si="26"/>
        <v>7.0716468017411351</v>
      </c>
      <c r="L169" s="9">
        <f t="shared" si="26"/>
        <v>4.9148679638148058</v>
      </c>
      <c r="M169" s="9">
        <f t="shared" si="26"/>
        <v>2.1786586813449249</v>
      </c>
      <c r="N169" s="9" t="str">
        <f t="shared" si="26"/>
        <v/>
      </c>
      <c r="O169" s="9" t="str">
        <f t="shared" si="26"/>
        <v/>
      </c>
      <c r="P169" s="9" t="str">
        <f t="shared" si="26"/>
        <v/>
      </c>
      <c r="Q169" s="9" t="str">
        <f t="shared" si="26"/>
        <v/>
      </c>
      <c r="R169" s="9" t="str">
        <f t="shared" si="26"/>
        <v/>
      </c>
      <c r="S169" s="9" t="str">
        <f t="shared" si="26"/>
        <v/>
      </c>
    </row>
    <row r="170" spans="1:19">
      <c r="A170" s="48">
        <v>8</v>
      </c>
      <c r="B170" s="53">
        <v>18.735353492979787</v>
      </c>
      <c r="C170" s="76">
        <v>1041.443230182038</v>
      </c>
      <c r="D170" s="53">
        <v>25.649371270593686</v>
      </c>
      <c r="E170" s="60">
        <f t="shared" si="18"/>
        <v>15.693527088408633</v>
      </c>
      <c r="F170" s="53">
        <v>135.27965462517656</v>
      </c>
      <c r="G170" s="30">
        <f t="shared" si="22"/>
        <v>20.853145792670045</v>
      </c>
      <c r="H170" s="46">
        <f t="shared" si="23"/>
        <v>0.12130723688946418</v>
      </c>
      <c r="I170" s="9">
        <f t="shared" si="26"/>
        <v>11.567583210865013</v>
      </c>
      <c r="J170" s="9">
        <f t="shared" si="26"/>
        <v>9.9865076168662323</v>
      </c>
      <c r="K170" s="9">
        <f t="shared" si="26"/>
        <v>8.3291283913156793</v>
      </c>
      <c r="L170" s="9">
        <f t="shared" si="26"/>
        <v>6.3032748686368336</v>
      </c>
      <c r="M170" s="9">
        <f t="shared" si="26"/>
        <v>3.7640492956884657</v>
      </c>
      <c r="N170" s="9">
        <f t="shared" si="26"/>
        <v>0.66246014390037722</v>
      </c>
      <c r="O170" s="9" t="str">
        <f t="shared" si="26"/>
        <v/>
      </c>
      <c r="P170" s="9" t="str">
        <f t="shared" si="26"/>
        <v/>
      </c>
      <c r="Q170" s="9" t="str">
        <f t="shared" si="26"/>
        <v/>
      </c>
      <c r="R170" s="9" t="str">
        <f t="shared" si="26"/>
        <v/>
      </c>
      <c r="S170" s="9" t="str">
        <f t="shared" si="26"/>
        <v/>
      </c>
    </row>
    <row r="171" spans="1:19">
      <c r="A171" s="48">
        <v>9</v>
      </c>
      <c r="B171" s="53">
        <v>20.896311548372974</v>
      </c>
      <c r="C171" s="76">
        <v>1029.5352352415905</v>
      </c>
      <c r="D171" s="53">
        <v>29.983629355617023</v>
      </c>
      <c r="E171" s="60">
        <f t="shared" si="18"/>
        <v>17.065597288558312</v>
      </c>
      <c r="F171" s="53">
        <v>172.78265537253847</v>
      </c>
      <c r="G171" s="30">
        <f t="shared" si="22"/>
        <v>22.220943055050963</v>
      </c>
      <c r="H171" s="46">
        <f t="shared" si="23"/>
        <v>0.15137041803782025</v>
      </c>
      <c r="I171" s="9">
        <f t="shared" si="26"/>
        <v>12.641431807919272</v>
      </c>
      <c r="J171" s="9">
        <f t="shared" si="26"/>
        <v>11.022810674931685</v>
      </c>
      <c r="K171" s="9">
        <f t="shared" si="26"/>
        <v>9.3780293066931293</v>
      </c>
      <c r="L171" s="9">
        <f t="shared" si="26"/>
        <v>7.4214645948135542</v>
      </c>
      <c r="M171" s="9">
        <f t="shared" si="26"/>
        <v>4.9985920893041227</v>
      </c>
      <c r="N171" s="9">
        <f t="shared" si="26"/>
        <v>2.0486659344909532</v>
      </c>
      <c r="O171" s="9" t="str">
        <f t="shared" si="26"/>
        <v/>
      </c>
      <c r="P171" s="9" t="str">
        <f t="shared" si="26"/>
        <v/>
      </c>
      <c r="Q171" s="9" t="str">
        <f t="shared" si="26"/>
        <v/>
      </c>
      <c r="R171" s="9" t="str">
        <f t="shared" si="26"/>
        <v/>
      </c>
      <c r="S171" s="9" t="str">
        <f t="shared" si="26"/>
        <v/>
      </c>
    </row>
    <row r="172" spans="1:19">
      <c r="A172" s="68">
        <v>10</v>
      </c>
      <c r="B172" s="69">
        <v>22.950423605072722</v>
      </c>
      <c r="C172" s="70">
        <v>700</v>
      </c>
      <c r="D172" s="69">
        <v>32.134539943068191</v>
      </c>
      <c r="E172" s="66">
        <f t="shared" si="18"/>
        <v>21.425798849273871</v>
      </c>
      <c r="F172" s="69">
        <v>200.09521625553597</v>
      </c>
      <c r="G172" s="67">
        <f t="shared" si="22"/>
        <v>25.934024170876977</v>
      </c>
      <c r="H172" s="72">
        <f t="shared" si="23"/>
        <v>0.27250941107938453</v>
      </c>
      <c r="I172" s="9">
        <f t="shared" si="26"/>
        <v>16.047012375373008</v>
      </c>
      <c r="J172" s="9">
        <f t="shared" si="26"/>
        <v>14.274296019244835</v>
      </c>
      <c r="K172" s="9">
        <f t="shared" si="26"/>
        <v>12.582347992050561</v>
      </c>
      <c r="L172" s="9">
        <f t="shared" si="26"/>
        <v>10.701816298855514</v>
      </c>
      <c r="M172" s="9">
        <f t="shared" si="26"/>
        <v>8.4636164937798526</v>
      </c>
      <c r="N172" s="9">
        <f t="shared" si="26"/>
        <v>5.7765762230118218</v>
      </c>
      <c r="O172" s="9">
        <f t="shared" si="26"/>
        <v>2.6052400767623163</v>
      </c>
      <c r="P172" s="9" t="str">
        <f t="shared" si="26"/>
        <v/>
      </c>
      <c r="Q172" s="9" t="str">
        <f t="shared" si="26"/>
        <v/>
      </c>
      <c r="R172" s="9" t="str">
        <f t="shared" si="26"/>
        <v/>
      </c>
      <c r="S172" s="9" t="str">
        <f t="shared" si="26"/>
        <v/>
      </c>
    </row>
    <row r="173" spans="1:19">
      <c r="A173" s="48">
        <v>11</v>
      </c>
      <c r="B173" s="53">
        <v>24.896423131258256</v>
      </c>
      <c r="C173" s="76">
        <v>691.99611057353911</v>
      </c>
      <c r="D173" s="53">
        <v>35.583140792994989</v>
      </c>
      <c r="E173" s="60">
        <f t="shared" si="18"/>
        <v>22.676201777217361</v>
      </c>
      <c r="F173" s="53">
        <v>237.21826849658277</v>
      </c>
      <c r="G173" s="30">
        <f t="shared" si="22"/>
        <v>26.85964184998992</v>
      </c>
      <c r="H173" s="46">
        <f t="shared" si="23"/>
        <v>0.31471297807823356</v>
      </c>
      <c r="I173" s="9">
        <f t="shared" ref="I173:S188" si="27">IF(I$2+0.5&lt;$G173,SQRT(($H173/((PI()/40000)*$G173)*(coeffB1*(($G173-I$2)/$G173)+coeffB2*(($G173-I$2)/$G173)^2+coeffB3*(($G173-I$2)/$G173)^3+coeffB4*(($G173-I$2)/$G173)^4+coeffB5*(($G173-I$2)/$G173)^5+coeffB6*(($G173-I$2)/$G173)^coeffB7+coeffB8*(($G173-I$2)/$G173)^coeffB9))),"")</f>
        <v>17.023099048719697</v>
      </c>
      <c r="J173" s="9">
        <f t="shared" si="27"/>
        <v>15.201060052642539</v>
      </c>
      <c r="K173" s="9">
        <f t="shared" si="27"/>
        <v>13.482338900200222</v>
      </c>
      <c r="L173" s="9">
        <f t="shared" si="27"/>
        <v>11.600489209741029</v>
      </c>
      <c r="M173" s="9">
        <f t="shared" si="27"/>
        <v>9.3844126340018885</v>
      </c>
      <c r="N173" s="9">
        <f t="shared" si="27"/>
        <v>6.7373058622572843</v>
      </c>
      <c r="O173" s="9">
        <f t="shared" si="27"/>
        <v>3.6171481723637147</v>
      </c>
      <c r="P173" s="9" t="str">
        <f t="shared" si="27"/>
        <v/>
      </c>
      <c r="Q173" s="9" t="str">
        <f t="shared" si="27"/>
        <v/>
      </c>
      <c r="R173" s="9" t="str">
        <f t="shared" si="27"/>
        <v/>
      </c>
      <c r="S173" s="9" t="str">
        <f t="shared" si="27"/>
        <v/>
      </c>
    </row>
    <row r="174" spans="1:19">
      <c r="A174" s="48">
        <v>12</v>
      </c>
      <c r="B174" s="53">
        <v>26.734991187586083</v>
      </c>
      <c r="C174" s="76">
        <v>684.08373864129396</v>
      </c>
      <c r="D174" s="53">
        <v>38.732399593254236</v>
      </c>
      <c r="E174" s="60">
        <f t="shared" si="18"/>
        <v>23.794827919453816</v>
      </c>
      <c r="F174" s="53">
        <v>274.30703734371997</v>
      </c>
      <c r="G174" s="30">
        <f t="shared" si="22"/>
        <v>27.645438386049353</v>
      </c>
      <c r="H174" s="46">
        <f t="shared" si="23"/>
        <v>0.35537932113462922</v>
      </c>
      <c r="I174" s="9">
        <f t="shared" si="27"/>
        <v>17.896378484451432</v>
      </c>
      <c r="J174" s="9">
        <f t="shared" si="27"/>
        <v>16.029126787261184</v>
      </c>
      <c r="K174" s="9">
        <f t="shared" si="27"/>
        <v>14.283602219143972</v>
      </c>
      <c r="L174" s="9">
        <f t="shared" si="27"/>
        <v>12.395298849009196</v>
      </c>
      <c r="M174" s="9">
        <f t="shared" si="27"/>
        <v>10.19171947416417</v>
      </c>
      <c r="N174" s="9">
        <f t="shared" si="27"/>
        <v>7.5717408128115187</v>
      </c>
      <c r="O174" s="9">
        <f t="shared" si="27"/>
        <v>4.4880202250337478</v>
      </c>
      <c r="P174" s="9">
        <f t="shared" si="27"/>
        <v>0.92313349957984936</v>
      </c>
      <c r="Q174" s="9" t="str">
        <f t="shared" si="27"/>
        <v/>
      </c>
      <c r="R174" s="9" t="str">
        <f t="shared" si="27"/>
        <v/>
      </c>
      <c r="S174" s="9" t="str">
        <f t="shared" si="27"/>
        <v/>
      </c>
    </row>
    <row r="175" spans="1:19">
      <c r="A175" s="48">
        <v>13</v>
      </c>
      <c r="B175" s="53">
        <v>28.468167638575657</v>
      </c>
      <c r="C175" s="76">
        <v>676.26183778054417</v>
      </c>
      <c r="D175" s="53">
        <v>41.607343820250044</v>
      </c>
      <c r="E175" s="60">
        <f t="shared" si="18"/>
        <v>24.80433314209527</v>
      </c>
      <c r="F175" s="53">
        <v>310.96521115784572</v>
      </c>
      <c r="G175" s="30">
        <f t="shared" si="22"/>
        <v>28.323494771932531</v>
      </c>
      <c r="H175" s="46">
        <f t="shared" si="23"/>
        <v>0.39447211016636119</v>
      </c>
      <c r="I175" s="9">
        <f t="shared" si="27"/>
        <v>18.684579853673114</v>
      </c>
      <c r="J175" s="9">
        <f t="shared" si="27"/>
        <v>16.775831962290628</v>
      </c>
      <c r="K175" s="9">
        <f t="shared" si="27"/>
        <v>15.00430097543423</v>
      </c>
      <c r="L175" s="9">
        <f t="shared" si="27"/>
        <v>13.106722460554519</v>
      </c>
      <c r="M175" s="9">
        <f t="shared" si="27"/>
        <v>10.909576631206813</v>
      </c>
      <c r="N175" s="9">
        <f t="shared" si="27"/>
        <v>8.3083077744108689</v>
      </c>
      <c r="O175" s="9">
        <f t="shared" si="27"/>
        <v>5.2512184488386895</v>
      </c>
      <c r="P175" s="9">
        <f t="shared" si="27"/>
        <v>1.7215555733603431</v>
      </c>
      <c r="Q175" s="9" t="str">
        <f t="shared" si="27"/>
        <v/>
      </c>
      <c r="R175" s="9" t="str">
        <f t="shared" si="27"/>
        <v/>
      </c>
      <c r="S175" s="9" t="str">
        <f t="shared" si="27"/>
        <v/>
      </c>
    </row>
    <row r="176" spans="1:19">
      <c r="A176" s="48">
        <v>14</v>
      </c>
      <c r="B176" s="53">
        <v>30.098932651522215</v>
      </c>
      <c r="C176" s="76">
        <v>668.52937353350035</v>
      </c>
      <c r="D176" s="53">
        <v>44.233639179179271</v>
      </c>
      <c r="E176" s="60">
        <f t="shared" si="18"/>
        <v>25.722672513901824</v>
      </c>
      <c r="F176" s="53">
        <v>346.89606855474887</v>
      </c>
      <c r="G176" s="30">
        <f t="shared" si="22"/>
        <v>28.91676288803037</v>
      </c>
      <c r="H176" s="46">
        <f t="shared" si="23"/>
        <v>0.43203096288920123</v>
      </c>
      <c r="I176" s="9">
        <f t="shared" si="27"/>
        <v>19.401724760749641</v>
      </c>
      <c r="J176" s="9">
        <f t="shared" si="27"/>
        <v>17.454761592854748</v>
      </c>
      <c r="K176" s="9">
        <f t="shared" si="27"/>
        <v>15.658355896324096</v>
      </c>
      <c r="L176" s="9">
        <f t="shared" si="27"/>
        <v>13.749972864425558</v>
      </c>
      <c r="M176" s="9">
        <f t="shared" si="27"/>
        <v>11.555312928732512</v>
      </c>
      <c r="N176" s="9">
        <f t="shared" si="27"/>
        <v>8.9670156957351761</v>
      </c>
      <c r="O176" s="9">
        <f t="shared" si="27"/>
        <v>5.9297541250452692</v>
      </c>
      <c r="P176" s="9">
        <f t="shared" si="27"/>
        <v>2.424439312917769</v>
      </c>
      <c r="Q176" s="9" t="str">
        <f t="shared" si="27"/>
        <v/>
      </c>
      <c r="R176" s="9" t="str">
        <f t="shared" si="27"/>
        <v/>
      </c>
      <c r="S176" s="9" t="str">
        <f t="shared" si="27"/>
        <v/>
      </c>
    </row>
    <row r="177" spans="1:19">
      <c r="A177" s="48">
        <v>15</v>
      </c>
      <c r="B177" s="53">
        <v>31.630903714821294</v>
      </c>
      <c r="C177" s="76">
        <v>660.88532327049563</v>
      </c>
      <c r="D177" s="53">
        <v>46.635821334516294</v>
      </c>
      <c r="E177" s="60">
        <f t="shared" si="18"/>
        <v>26.564201217429378</v>
      </c>
      <c r="F177" s="53">
        <v>381.88135157827173</v>
      </c>
      <c r="G177" s="30">
        <f t="shared" si="22"/>
        <v>29.442099052491404</v>
      </c>
      <c r="H177" s="46">
        <f t="shared" si="23"/>
        <v>0.46813601201427202</v>
      </c>
      <c r="I177" s="9">
        <f t="shared" si="27"/>
        <v>20.059010545633413</v>
      </c>
      <c r="J177" s="9">
        <f t="shared" si="27"/>
        <v>18.076701129884849</v>
      </c>
      <c r="K177" s="9">
        <f t="shared" si="27"/>
        <v>16.256653124339664</v>
      </c>
      <c r="L177" s="9">
        <f t="shared" si="27"/>
        <v>14.336681626636384</v>
      </c>
      <c r="M177" s="9">
        <f t="shared" si="27"/>
        <v>12.141870988568837</v>
      </c>
      <c r="N177" s="9">
        <f t="shared" si="27"/>
        <v>9.562516222158413</v>
      </c>
      <c r="O177" s="9">
        <f t="shared" si="27"/>
        <v>6.5402106952809413</v>
      </c>
      <c r="P177" s="9">
        <f t="shared" si="27"/>
        <v>3.0532409677262469</v>
      </c>
      <c r="Q177" s="9" t="str">
        <f t="shared" si="27"/>
        <v/>
      </c>
      <c r="R177" s="9" t="str">
        <f t="shared" si="27"/>
        <v/>
      </c>
      <c r="S177" s="9" t="str">
        <f t="shared" si="27"/>
        <v/>
      </c>
    </row>
    <row r="178" spans="1:19">
      <c r="A178" s="48">
        <v>16</v>
      </c>
      <c r="B178" s="53">
        <v>33.068113414735379</v>
      </c>
      <c r="C178" s="76">
        <v>653.32867605474155</v>
      </c>
      <c r="D178" s="53">
        <v>48.836517011150995</v>
      </c>
      <c r="E178" s="60">
        <f t="shared" si="18"/>
        <v>27.340501786187449</v>
      </c>
      <c r="F178" s="53">
        <v>415.76449291861627</v>
      </c>
      <c r="G178" s="30">
        <f t="shared" si="22"/>
        <v>29.912162857397846</v>
      </c>
      <c r="H178" s="46">
        <f t="shared" si="23"/>
        <v>0.50288689643056683</v>
      </c>
      <c r="I178" s="9">
        <f t="shared" si="27"/>
        <v>20.665465911029628</v>
      </c>
      <c r="J178" s="9">
        <f t="shared" si="27"/>
        <v>18.650311982075589</v>
      </c>
      <c r="K178" s="9">
        <f t="shared" si="27"/>
        <v>16.807842841974171</v>
      </c>
      <c r="L178" s="9">
        <f t="shared" si="27"/>
        <v>14.875938133828203</v>
      </c>
      <c r="M178" s="9">
        <f t="shared" si="27"/>
        <v>12.679180629005934</v>
      </c>
      <c r="N178" s="9">
        <f t="shared" si="27"/>
        <v>10.105867976627749</v>
      </c>
      <c r="O178" s="9">
        <f t="shared" si="27"/>
        <v>7.0949389885260823</v>
      </c>
      <c r="P178" s="9">
        <f t="shared" si="27"/>
        <v>3.6221865857808893</v>
      </c>
      <c r="Q178" s="9" t="str">
        <f t="shared" si="27"/>
        <v/>
      </c>
      <c r="R178" s="9" t="str">
        <f t="shared" si="27"/>
        <v/>
      </c>
      <c r="S178" s="9" t="str">
        <f t="shared" si="27"/>
        <v/>
      </c>
    </row>
    <row r="179" spans="1:19">
      <c r="A179" s="48">
        <v>17</v>
      </c>
      <c r="B179" s="53">
        <v>34.414845046252857</v>
      </c>
      <c r="C179" s="76">
        <v>645.85843250862979</v>
      </c>
      <c r="D179" s="53">
        <v>50.856182713955782</v>
      </c>
      <c r="E179" s="60">
        <f t="shared" si="18"/>
        <v>28.061004425433588</v>
      </c>
      <c r="F179" s="53">
        <v>448.43735841281875</v>
      </c>
      <c r="G179" s="30">
        <f t="shared" si="22"/>
        <v>30.336647544643654</v>
      </c>
      <c r="H179" s="46">
        <f t="shared" si="23"/>
        <v>0.53639042770093615</v>
      </c>
      <c r="I179" s="9">
        <f t="shared" si="27"/>
        <v>21.228439174783205</v>
      </c>
      <c r="J179" s="9">
        <f t="shared" si="27"/>
        <v>19.182623146594992</v>
      </c>
      <c r="K179" s="9">
        <f t="shared" si="27"/>
        <v>17.3188909602931</v>
      </c>
      <c r="L179" s="9">
        <f t="shared" si="27"/>
        <v>15.374969664374904</v>
      </c>
      <c r="M179" s="9">
        <f t="shared" si="27"/>
        <v>13.175023067425</v>
      </c>
      <c r="N179" s="9">
        <f t="shared" si="27"/>
        <v>10.605620009040162</v>
      </c>
      <c r="O179" s="9">
        <f t="shared" si="27"/>
        <v>7.6033794276616442</v>
      </c>
      <c r="P179" s="9">
        <f t="shared" si="27"/>
        <v>4.1418090327241908</v>
      </c>
      <c r="Q179" s="9" t="str">
        <f t="shared" si="27"/>
        <v/>
      </c>
      <c r="R179" s="9" t="str">
        <f t="shared" si="27"/>
        <v/>
      </c>
      <c r="S179" s="9" t="str">
        <f t="shared" si="27"/>
        <v/>
      </c>
    </row>
    <row r="180" spans="1:19">
      <c r="A180" s="48">
        <v>18</v>
      </c>
      <c r="B180" s="53">
        <v>35.675510450869666</v>
      </c>
      <c r="C180" s="76">
        <v>638.47360468156353</v>
      </c>
      <c r="D180" s="53">
        <v>52.713107094582234</v>
      </c>
      <c r="E180" s="60">
        <f t="shared" si="18"/>
        <v>28.733453942120867</v>
      </c>
      <c r="F180" s="53">
        <v>479.82977406779673</v>
      </c>
      <c r="G180" s="30">
        <f t="shared" si="22"/>
        <v>30.72310132239728</v>
      </c>
      <c r="H180" s="46">
        <f t="shared" si="23"/>
        <v>0.56875348404600867</v>
      </c>
      <c r="I180" s="9">
        <f t="shared" si="27"/>
        <v>21.753964277955351</v>
      </c>
      <c r="J180" s="9">
        <f t="shared" si="27"/>
        <v>19.679394005980704</v>
      </c>
      <c r="K180" s="9">
        <f t="shared" si="27"/>
        <v>17.795472190711013</v>
      </c>
      <c r="L180" s="9">
        <f t="shared" si="27"/>
        <v>15.839606079135903</v>
      </c>
      <c r="M180" s="9">
        <f t="shared" si="27"/>
        <v>13.635601741165997</v>
      </c>
      <c r="N180" s="9">
        <f t="shared" si="27"/>
        <v>11.068511256321221</v>
      </c>
      <c r="O180" s="9">
        <f t="shared" si="27"/>
        <v>8.0729017828537071</v>
      </c>
      <c r="P180" s="9">
        <f t="shared" si="27"/>
        <v>4.6202034258356308</v>
      </c>
      <c r="Q180" s="9">
        <f t="shared" si="27"/>
        <v>0.68973944050446245</v>
      </c>
      <c r="R180" s="9" t="str">
        <f t="shared" si="27"/>
        <v/>
      </c>
      <c r="S180" s="9" t="str">
        <f t="shared" si="27"/>
        <v/>
      </c>
    </row>
    <row r="181" spans="1:19">
      <c r="A181" s="48">
        <v>19</v>
      </c>
      <c r="B181" s="53">
        <v>36.854559168727612</v>
      </c>
      <c r="C181" s="76">
        <v>631.17321591929908</v>
      </c>
      <c r="D181" s="53">
        <v>54.42354009096416</v>
      </c>
      <c r="E181" s="60">
        <f t="shared" si="18"/>
        <v>29.364263557187741</v>
      </c>
      <c r="F181" s="53">
        <v>509.90124242521972</v>
      </c>
      <c r="G181" s="30">
        <f t="shared" si="22"/>
        <v>31.077490000935484</v>
      </c>
      <c r="H181" s="46">
        <f t="shared" si="23"/>
        <v>0.60007905823938812</v>
      </c>
      <c r="I181" s="9">
        <f t="shared" si="27"/>
        <v>22.247037415710963</v>
      </c>
      <c r="J181" s="9">
        <f t="shared" si="27"/>
        <v>20.145385640923447</v>
      </c>
      <c r="K181" s="9">
        <f t="shared" si="27"/>
        <v>18.242256737910186</v>
      </c>
      <c r="L181" s="9">
        <f t="shared" si="27"/>
        <v>16.274607925951788</v>
      </c>
      <c r="M181" s="9">
        <f t="shared" si="27"/>
        <v>14.065933962588556</v>
      </c>
      <c r="N181" s="9">
        <f t="shared" si="27"/>
        <v>11.49994059604057</v>
      </c>
      <c r="O181" s="9">
        <f t="shared" si="27"/>
        <v>8.5093612617399046</v>
      </c>
      <c r="P181" s="9">
        <f t="shared" si="27"/>
        <v>5.0637357974908266</v>
      </c>
      <c r="Q181" s="9">
        <f t="shared" si="27"/>
        <v>1.1500205650297277</v>
      </c>
      <c r="R181" s="9" t="str">
        <f t="shared" si="27"/>
        <v/>
      </c>
      <c r="S181" s="9" t="str">
        <f t="shared" si="27"/>
        <v/>
      </c>
    </row>
    <row r="182" spans="1:19">
      <c r="A182" s="73">
        <v>20</v>
      </c>
      <c r="B182" s="128">
        <v>37.956411101780581</v>
      </c>
      <c r="C182" s="129">
        <v>623.9563007347823</v>
      </c>
      <c r="D182" s="128">
        <v>56.00187547558955</v>
      </c>
      <c r="E182" s="60">
        <f t="shared" si="18"/>
        <v>29.95878515329143</v>
      </c>
      <c r="F182" s="128">
        <v>538.63437750763046</v>
      </c>
      <c r="G182" s="130">
        <f t="shared" ref="G182:G202" si="28">IF((Peterson_a+Peterson_b*LN(E182*10))/10&lt;0,B182*0.2,(Peterson_a+Peterson_b*LN(E182*10))/10)</f>
        <v>31.404591286741038</v>
      </c>
      <c r="H182" s="46">
        <f t="shared" si="23"/>
        <v>0.63046420560881955</v>
      </c>
      <c r="I182" s="145">
        <f t="shared" si="27"/>
        <v>22.711827988125584</v>
      </c>
      <c r="J182" s="145">
        <f t="shared" si="27"/>
        <v>20.584566188718334</v>
      </c>
      <c r="K182" s="145">
        <f t="shared" si="27"/>
        <v>18.663123363892797</v>
      </c>
      <c r="L182" s="145">
        <f t="shared" si="27"/>
        <v>16.683904165807114</v>
      </c>
      <c r="M182" s="145">
        <f t="shared" si="27"/>
        <v>14.47012795457213</v>
      </c>
      <c r="N182" s="145">
        <f t="shared" si="27"/>
        <v>11.904293240649036</v>
      </c>
      <c r="O182" s="145">
        <f t="shared" si="27"/>
        <v>8.9174795120872457</v>
      </c>
      <c r="P182" s="145">
        <f t="shared" si="27"/>
        <v>5.4775002114013915</v>
      </c>
      <c r="Q182" s="145">
        <f t="shared" si="27"/>
        <v>1.5732569617129299</v>
      </c>
      <c r="R182" s="145" t="str">
        <f t="shared" si="27"/>
        <v/>
      </c>
      <c r="S182" s="145" t="str">
        <f t="shared" si="27"/>
        <v/>
      </c>
    </row>
    <row r="183" spans="1:19" s="3" customFormat="1">
      <c r="A183" s="73">
        <v>21</v>
      </c>
      <c r="B183" s="128">
        <v>38.985407001081995</v>
      </c>
      <c r="C183" s="129">
        <v>616.82190468046122</v>
      </c>
      <c r="D183" s="128">
        <v>57.460848138050991</v>
      </c>
      <c r="E183" s="60">
        <f t="shared" ref="E183:E202" si="29">SQRT(D183/C183)*100</f>
        <v>30.521517462177101</v>
      </c>
      <c r="F183" s="128">
        <v>566.02969065495085</v>
      </c>
      <c r="G183" s="130">
        <f t="shared" si="28"/>
        <v>31.708276723744653</v>
      </c>
      <c r="H183" s="46">
        <f t="shared" si="23"/>
        <v>0.65999912964538165</v>
      </c>
      <c r="I183" s="145">
        <f t="shared" si="27"/>
        <v>23.151840936209677</v>
      </c>
      <c r="J183" s="145">
        <f t="shared" si="27"/>
        <v>21.000268019911687</v>
      </c>
      <c r="K183" s="145">
        <f t="shared" si="27"/>
        <v>19.061320238388237</v>
      </c>
      <c r="L183" s="145">
        <f t="shared" si="27"/>
        <v>17.07076807145782</v>
      </c>
      <c r="M183" s="145">
        <f t="shared" si="27"/>
        <v>14.851583752545826</v>
      </c>
      <c r="N183" s="145">
        <f t="shared" si="27"/>
        <v>12.285173603122754</v>
      </c>
      <c r="O183" s="145">
        <f t="shared" si="27"/>
        <v>9.3011131665597198</v>
      </c>
      <c r="P183" s="145">
        <f t="shared" si="27"/>
        <v>5.8656314620327228</v>
      </c>
      <c r="Q183" s="145">
        <f t="shared" si="27"/>
        <v>1.9679278949017318</v>
      </c>
      <c r="R183" s="145" t="str">
        <f t="shared" si="27"/>
        <v/>
      </c>
      <c r="S183" s="145" t="str">
        <f t="shared" si="27"/>
        <v/>
      </c>
    </row>
    <row r="184" spans="1:19" s="3" customFormat="1">
      <c r="A184" s="73">
        <v>22</v>
      </c>
      <c r="B184" s="128">
        <v>39.945772566530472</v>
      </c>
      <c r="C184" s="129">
        <v>609.76908422205918</v>
      </c>
      <c r="D184" s="128">
        <v>58.811726440573594</v>
      </c>
      <c r="E184" s="60">
        <f t="shared" si="29"/>
        <v>31.056267833722139</v>
      </c>
      <c r="F184" s="128">
        <v>592.10144129087257</v>
      </c>
      <c r="G184" s="130">
        <f t="shared" si="28"/>
        <v>31.991716949837233</v>
      </c>
      <c r="H184" s="46">
        <f t="shared" si="23"/>
        <v>0.68876693929996358</v>
      </c>
      <c r="I184" s="145">
        <f t="shared" si="27"/>
        <v>23.570042796366796</v>
      </c>
      <c r="J184" s="145">
        <f t="shared" si="27"/>
        <v>21.395309290548525</v>
      </c>
      <c r="K184" s="145">
        <f t="shared" si="27"/>
        <v>19.439588028846124</v>
      </c>
      <c r="L184" s="145">
        <f t="shared" si="27"/>
        <v>17.437949683305973</v>
      </c>
      <c r="M184" s="145">
        <f t="shared" si="27"/>
        <v>15.213141954614368</v>
      </c>
      <c r="N184" s="145">
        <f t="shared" si="27"/>
        <v>12.64557526279847</v>
      </c>
      <c r="O184" s="145">
        <f t="shared" si="27"/>
        <v>9.6634477105270857</v>
      </c>
      <c r="P184" s="145">
        <f t="shared" si="27"/>
        <v>6.2315267398911756</v>
      </c>
      <c r="Q184" s="145">
        <f t="shared" si="27"/>
        <v>2.338666218228501</v>
      </c>
      <c r="R184" s="145" t="str">
        <f t="shared" si="27"/>
        <v/>
      </c>
      <c r="S184" s="145" t="str">
        <f t="shared" si="27"/>
        <v/>
      </c>
    </row>
    <row r="185" spans="1:19" s="3" customFormat="1">
      <c r="A185" s="73">
        <v>23</v>
      </c>
      <c r="B185" s="128">
        <v>40.841592997212665</v>
      </c>
      <c r="C185" s="129">
        <v>602.79690661379107</v>
      </c>
      <c r="D185" s="128">
        <v>60.064490384867824</v>
      </c>
      <c r="E185" s="60">
        <f t="shared" si="29"/>
        <v>31.56627900872828</v>
      </c>
      <c r="F185" s="128">
        <v>616.87433019399339</v>
      </c>
      <c r="G185" s="130">
        <f t="shared" si="28"/>
        <v>32.257533554415275</v>
      </c>
      <c r="H185" s="46">
        <f t="shared" si="23"/>
        <v>0.71684379249376162</v>
      </c>
      <c r="I185" s="145">
        <f t="shared" si="27"/>
        <v>23.968960441398043</v>
      </c>
      <c r="J185" s="145">
        <f t="shared" si="27"/>
        <v>21.77208885896265</v>
      </c>
      <c r="K185" s="145">
        <f t="shared" si="27"/>
        <v>19.800255229172382</v>
      </c>
      <c r="L185" s="145">
        <f t="shared" si="27"/>
        <v>17.787777060490985</v>
      </c>
      <c r="M185" s="145">
        <f t="shared" si="27"/>
        <v>15.557195819095829</v>
      </c>
      <c r="N185" s="145">
        <f t="shared" si="27"/>
        <v>12.988007454698826</v>
      </c>
      <c r="O185" s="145">
        <f t="shared" si="27"/>
        <v>10.007140339077541</v>
      </c>
      <c r="P185" s="145">
        <f t="shared" si="27"/>
        <v>6.5780068874237081</v>
      </c>
      <c r="Q185" s="145">
        <f t="shared" si="27"/>
        <v>2.6888304710644078</v>
      </c>
      <c r="R185" s="145" t="str">
        <f t="shared" si="27"/>
        <v/>
      </c>
      <c r="S185" s="145" t="str">
        <f t="shared" si="27"/>
        <v/>
      </c>
    </row>
    <row r="186" spans="1:19" s="3" customFormat="1">
      <c r="A186" s="73">
        <v>24</v>
      </c>
      <c r="B186" s="128">
        <v>41.67679559115571</v>
      </c>
      <c r="C186" s="129">
        <v>595.90444977500613</v>
      </c>
      <c r="D186" s="128">
        <v>61.227991957953982</v>
      </c>
      <c r="E186" s="60">
        <f t="shared" si="29"/>
        <v>32.054329287201732</v>
      </c>
      <c r="F186" s="128">
        <v>640.38086183148994</v>
      </c>
      <c r="G186" s="130">
        <f t="shared" si="28"/>
        <v>32.507913075937765</v>
      </c>
      <c r="H186" s="46">
        <f t="shared" si="23"/>
        <v>0.74429925099101746</v>
      </c>
      <c r="I186" s="145">
        <f t="shared" si="27"/>
        <v>24.350759078309117</v>
      </c>
      <c r="J186" s="145">
        <f t="shared" si="27"/>
        <v>22.132661078708015</v>
      </c>
      <c r="K186" s="145">
        <f t="shared" si="27"/>
        <v>20.145312785984594</v>
      </c>
      <c r="L186" s="145">
        <f t="shared" si="27"/>
        <v>18.122234697739422</v>
      </c>
      <c r="M186" s="145">
        <f t="shared" si="27"/>
        <v>15.885777037673924</v>
      </c>
      <c r="N186" s="145">
        <f t="shared" si="27"/>
        <v>13.31459079634423</v>
      </c>
      <c r="O186" s="145">
        <f t="shared" si="27"/>
        <v>10.334427112622226</v>
      </c>
      <c r="P186" s="145">
        <f t="shared" si="27"/>
        <v>6.9074361588957158</v>
      </c>
      <c r="Q186" s="145">
        <f t="shared" si="27"/>
        <v>3.0210798394798255</v>
      </c>
      <c r="R186" s="145" t="str">
        <f t="shared" si="27"/>
        <v/>
      </c>
      <c r="S186" s="145" t="str">
        <f t="shared" si="27"/>
        <v/>
      </c>
    </row>
    <row r="187" spans="1:19" s="3" customFormat="1">
      <c r="A187" s="73">
        <v>25</v>
      </c>
      <c r="B187" s="128">
        <v>42.455138553268185</v>
      </c>
      <c r="C187" s="129">
        <v>589.09080216824157</v>
      </c>
      <c r="D187" s="128">
        <v>62.310096999856547</v>
      </c>
      <c r="E187" s="60">
        <f t="shared" si="29"/>
        <v>32.522812302557291</v>
      </c>
      <c r="F187" s="128">
        <v>662.65923999545748</v>
      </c>
      <c r="G187" s="130">
        <f t="shared" si="28"/>
        <v>32.74469371578747</v>
      </c>
      <c r="H187" s="46">
        <f t="shared" si="23"/>
        <v>0.77119674003912841</v>
      </c>
      <c r="I187" s="145">
        <f t="shared" si="27"/>
        <v>24.717304355930942</v>
      </c>
      <c r="J187" s="145">
        <f t="shared" si="27"/>
        <v>22.478795237267224</v>
      </c>
      <c r="K187" s="145">
        <f t="shared" si="27"/>
        <v>20.476473090979372</v>
      </c>
      <c r="L187" s="145">
        <f t="shared" si="27"/>
        <v>18.443024964465053</v>
      </c>
      <c r="M187" s="145">
        <f t="shared" si="27"/>
        <v>16.200622246968681</v>
      </c>
      <c r="N187" s="145">
        <f t="shared" si="27"/>
        <v>13.627130803895849</v>
      </c>
      <c r="O187" s="145">
        <f t="shared" si="27"/>
        <v>10.647204593558923</v>
      </c>
      <c r="P187" s="145">
        <f t="shared" si="27"/>
        <v>7.2218127177440374</v>
      </c>
      <c r="Q187" s="145">
        <f t="shared" si="27"/>
        <v>3.3375984978954079</v>
      </c>
      <c r="R187" s="145" t="str">
        <f t="shared" si="27"/>
        <v/>
      </c>
      <c r="S187" s="145" t="str">
        <f t="shared" si="27"/>
        <v/>
      </c>
    </row>
    <row r="188" spans="1:19" s="3" customFormat="1">
      <c r="A188" s="73">
        <v>26</v>
      </c>
      <c r="B188" s="128">
        <v>43.180204588218828</v>
      </c>
      <c r="C188" s="129">
        <v>582.35506267867049</v>
      </c>
      <c r="D188" s="128">
        <v>63.317809434675993</v>
      </c>
      <c r="E188" s="60">
        <f t="shared" si="29"/>
        <v>32.973801034041031</v>
      </c>
      <c r="F188" s="128">
        <v>683.75169000764151</v>
      </c>
      <c r="G188" s="130">
        <f t="shared" si="28"/>
        <v>32.969432096945681</v>
      </c>
      <c r="H188" s="46">
        <f t="shared" si="23"/>
        <v>0.79759404850413007</v>
      </c>
      <c r="I188" s="145">
        <f t="shared" si="27"/>
        <v>25.070212197279286</v>
      </c>
      <c r="J188" s="145">
        <f t="shared" si="27"/>
        <v>22.812023170861828</v>
      </c>
      <c r="K188" s="145">
        <f t="shared" si="27"/>
        <v>20.795217032997531</v>
      </c>
      <c r="L188" s="145">
        <f t="shared" si="27"/>
        <v>18.751616743317101</v>
      </c>
      <c r="M188" s="145">
        <f t="shared" si="27"/>
        <v>16.50322521659206</v>
      </c>
      <c r="N188" s="145">
        <f t="shared" si="27"/>
        <v>13.927175087034836</v>
      </c>
      <c r="O188" s="145">
        <f t="shared" si="27"/>
        <v>10.94709290239285</v>
      </c>
      <c r="P188" s="145">
        <f t="shared" si="27"/>
        <v>7.5228380520250946</v>
      </c>
      <c r="Q188" s="145">
        <f t="shared" si="27"/>
        <v>3.6402160404346282</v>
      </c>
      <c r="R188" s="145" t="str">
        <f t="shared" si="27"/>
        <v/>
      </c>
      <c r="S188" s="145" t="str">
        <f t="shared" si="27"/>
        <v/>
      </c>
    </row>
    <row r="189" spans="1:19" s="3" customFormat="1">
      <c r="A189" s="73">
        <v>27</v>
      </c>
      <c r="B189" s="128">
        <v>43.8553981708015</v>
      </c>
      <c r="C189" s="129">
        <v>575.69634049492799</v>
      </c>
      <c r="D189" s="128">
        <v>64.257379388856734</v>
      </c>
      <c r="E189" s="60">
        <f t="shared" si="29"/>
        <v>33.409099540415639</v>
      </c>
      <c r="F189" s="128">
        <v>703.70312318779884</v>
      </c>
      <c r="G189" s="130">
        <f t="shared" si="28"/>
        <v>33.183455228924913</v>
      </c>
      <c r="H189" s="46">
        <f t="shared" si="23"/>
        <v>0.8235438315438619</v>
      </c>
      <c r="I189" s="145">
        <f t="shared" ref="I189:S202" si="30">IF(I$2+0.5&lt;$G189,SQRT(($H189/((PI()/40000)*$G189)*(coeffB1*(($G189-I$2)/$G189)+coeffB2*(($G189-I$2)/$G189)^2+coeffB3*(($G189-I$2)/$G189)^3+coeffB4*(($G189-I$2)/$G189)^4+coeffB5*(($G189-I$2)/$G189)^5+coeffB6*(($G189-I$2)/$G189)^coeffB7+coeffB8*(($G189-I$2)/$G189)^coeffB9))),"")</f>
        <v>25.410889072155893</v>
      </c>
      <c r="J189" s="145">
        <f t="shared" si="30"/>
        <v>23.133677694267476</v>
      </c>
      <c r="K189" s="145">
        <f t="shared" si="30"/>
        <v>21.102831836703061</v>
      </c>
      <c r="L189" s="145">
        <f t="shared" si="30"/>
        <v>19.049284297616374</v>
      </c>
      <c r="M189" s="145">
        <f t="shared" si="30"/>
        <v>16.794878233164912</v>
      </c>
      <c r="N189" s="145">
        <f t="shared" si="30"/>
        <v>14.216058362770736</v>
      </c>
      <c r="O189" s="145">
        <f t="shared" si="30"/>
        <v>11.235485022752354</v>
      </c>
      <c r="P189" s="145">
        <f t="shared" si="30"/>
        <v>7.8119709234141768</v>
      </c>
      <c r="Q189" s="145">
        <f t="shared" si="30"/>
        <v>3.9304846891092251</v>
      </c>
      <c r="R189" s="145" t="str">
        <f t="shared" si="30"/>
        <v/>
      </c>
      <c r="S189" s="145" t="str">
        <f t="shared" si="30"/>
        <v/>
      </c>
    </row>
    <row r="190" spans="1:19" s="3" customFormat="1">
      <c r="A190" s="73">
        <v>28</v>
      </c>
      <c r="B190" s="128">
        <v>44.483945627490066</v>
      </c>
      <c r="C190" s="129">
        <v>569.11375499130008</v>
      </c>
      <c r="D190" s="128">
        <v>65.134396958724267</v>
      </c>
      <c r="E190" s="60">
        <f t="shared" si="29"/>
        <v>33.830285054894667</v>
      </c>
      <c r="F190" s="128">
        <v>722.56007668789448</v>
      </c>
      <c r="G190" s="130">
        <f t="shared" si="28"/>
        <v>33.387901368676168</v>
      </c>
      <c r="H190" s="46">
        <f t="shared" si="23"/>
        <v>0.84909409422071702</v>
      </c>
      <c r="I190" s="145">
        <f t="shared" si="30"/>
        <v>25.740564766839892</v>
      </c>
      <c r="J190" s="145">
        <f t="shared" si="30"/>
        <v>23.444923836677937</v>
      </c>
      <c r="K190" s="145">
        <f t="shared" si="30"/>
        <v>21.400441724838885</v>
      </c>
      <c r="L190" s="145">
        <f t="shared" si="30"/>
        <v>19.337138597052395</v>
      </c>
      <c r="M190" s="145">
        <f t="shared" si="30"/>
        <v>17.076705231264128</v>
      </c>
      <c r="N190" s="145">
        <f t="shared" si="30"/>
        <v>14.494938251914634</v>
      </c>
      <c r="O190" s="145">
        <f t="shared" si="30"/>
        <v>11.51358578062076</v>
      </c>
      <c r="P190" s="145">
        <f t="shared" si="30"/>
        <v>8.0904697889828796</v>
      </c>
      <c r="Q190" s="145">
        <f t="shared" si="30"/>
        <v>4.2097338207649333</v>
      </c>
      <c r="R190" s="145" t="str">
        <f t="shared" si="30"/>
        <v/>
      </c>
      <c r="S190" s="145" t="str">
        <f t="shared" si="30"/>
        <v/>
      </c>
    </row>
    <row r="191" spans="1:19" s="3" customFormat="1">
      <c r="A191" s="73">
        <v>29</v>
      </c>
      <c r="B191" s="128">
        <v>45.068897348763649</v>
      </c>
      <c r="C191" s="129">
        <v>562.6064356112596</v>
      </c>
      <c r="D191" s="128">
        <v>65.953873393687033</v>
      </c>
      <c r="E191" s="60">
        <f t="shared" si="29"/>
        <v>34.238742458113549</v>
      </c>
      <c r="F191" s="128">
        <v>740.36987536919082</v>
      </c>
      <c r="G191" s="130">
        <f t="shared" si="28"/>
        <v>33.583752451400031</v>
      </c>
      <c r="H191" s="46">
        <f t="shared" si="23"/>
        <v>0.87428864458803868</v>
      </c>
      <c r="I191" s="145">
        <f t="shared" si="30"/>
        <v>26.06031922143832</v>
      </c>
      <c r="J191" s="145">
        <f t="shared" si="30"/>
        <v>23.746784399173251</v>
      </c>
      <c r="K191" s="145">
        <f t="shared" si="30"/>
        <v>21.689032941935903</v>
      </c>
      <c r="L191" s="145">
        <f t="shared" si="30"/>
        <v>19.616152763676357</v>
      </c>
      <c r="M191" s="145">
        <f t="shared" si="30"/>
        <v>17.349688548007808</v>
      </c>
      <c r="N191" s="145">
        <f t="shared" si="30"/>
        <v>14.764824014190303</v>
      </c>
      <c r="O191" s="145">
        <f t="shared" si="30"/>
        <v>11.782442968273047</v>
      </c>
      <c r="P191" s="145">
        <f t="shared" si="30"/>
        <v>8.3594265110367836</v>
      </c>
      <c r="Q191" s="145">
        <f t="shared" si="30"/>
        <v>4.4791106430254946</v>
      </c>
      <c r="R191" s="145" t="str">
        <f t="shared" si="30"/>
        <v/>
      </c>
      <c r="S191" s="145" t="str">
        <f t="shared" si="30"/>
        <v/>
      </c>
    </row>
    <row r="192" spans="1:19" s="3" customFormat="1">
      <c r="A192" s="73">
        <v>30</v>
      </c>
      <c r="B192" s="128">
        <v>45.613131596217499</v>
      </c>
      <c r="C192" s="129">
        <v>556.17352175233418</v>
      </c>
      <c r="D192" s="128">
        <v>66.720311350054104</v>
      </c>
      <c r="E192" s="60">
        <f t="shared" si="29"/>
        <v>34.635692681657559</v>
      </c>
      <c r="F192" s="128">
        <v>757.17997303969696</v>
      </c>
      <c r="G192" s="130">
        <f t="shared" si="28"/>
        <v>33.771860053597308</v>
      </c>
      <c r="H192" s="46">
        <f t="shared" si="23"/>
        <v>0.8991675110031081</v>
      </c>
      <c r="I192" s="145">
        <f t="shared" si="30"/>
        <v>26.371104643523285</v>
      </c>
      <c r="J192" s="145">
        <f t="shared" si="30"/>
        <v>24.040160997099029</v>
      </c>
      <c r="K192" s="145">
        <f t="shared" si="30"/>
        <v>21.969474311954858</v>
      </c>
      <c r="L192" s="145">
        <f t="shared" si="30"/>
        <v>19.887182891795852</v>
      </c>
      <c r="M192" s="145">
        <f t="shared" si="30"/>
        <v>17.614690700413764</v>
      </c>
      <c r="N192" s="145">
        <f t="shared" si="30"/>
        <v>15.026599813062505</v>
      </c>
      <c r="O192" s="145">
        <f t="shared" si="30"/>
        <v>12.042972421709829</v>
      </c>
      <c r="P192" s="145">
        <f t="shared" si="30"/>
        <v>8.6197934001162295</v>
      </c>
      <c r="Q192" s="145">
        <f t="shared" si="30"/>
        <v>4.7396115668431147</v>
      </c>
      <c r="R192" s="145" t="str">
        <f t="shared" si="30"/>
        <v/>
      </c>
      <c r="S192" s="145" t="str">
        <f t="shared" si="30"/>
        <v/>
      </c>
    </row>
    <row r="193" spans="1:19" s="3" customFormat="1">
      <c r="A193" s="73">
        <v>31</v>
      </c>
      <c r="B193" s="128">
        <v>46.119359481498122</v>
      </c>
      <c r="C193" s="129">
        <v>549.81416265228984</v>
      </c>
      <c r="D193" s="128">
        <v>67.437765708941413</v>
      </c>
      <c r="E193" s="60">
        <f t="shared" si="29"/>
        <v>35.022216246124252</v>
      </c>
      <c r="F193" s="128">
        <v>773.03743875259488</v>
      </c>
      <c r="G193" s="130">
        <f t="shared" si="28"/>
        <v>33.952966345325891</v>
      </c>
      <c r="H193" s="46">
        <f t="shared" si="23"/>
        <v>0.92376732217379964</v>
      </c>
      <c r="I193" s="145">
        <f t="shared" si="30"/>
        <v>26.673763835138953</v>
      </c>
      <c r="J193" s="145">
        <f t="shared" si="30"/>
        <v>24.325851487391702</v>
      </c>
      <c r="K193" s="145">
        <f t="shared" si="30"/>
        <v>22.242534231875325</v>
      </c>
      <c r="L193" s="145">
        <f t="shared" si="30"/>
        <v>20.150985197364857</v>
      </c>
      <c r="M193" s="145">
        <f t="shared" si="30"/>
        <v>17.872472241179917</v>
      </c>
      <c r="N193" s="145">
        <f t="shared" si="30"/>
        <v>15.281043699777484</v>
      </c>
      <c r="O193" s="145">
        <f t="shared" si="30"/>
        <v>12.295978393984106</v>
      </c>
      <c r="P193" s="145">
        <f t="shared" si="30"/>
        <v>8.8724050984787013</v>
      </c>
      <c r="Q193" s="145">
        <f t="shared" si="30"/>
        <v>4.9921069450385493</v>
      </c>
      <c r="R193" s="145">
        <f t="shared" si="30"/>
        <v>0.62436518581817613</v>
      </c>
      <c r="S193" s="145" t="str">
        <f t="shared" si="30"/>
        <v/>
      </c>
    </row>
    <row r="194" spans="1:19" s="3" customFormat="1">
      <c r="A194" s="73">
        <v>32</v>
      </c>
      <c r="B194" s="128">
        <v>46.59013078307958</v>
      </c>
      <c r="C194" s="129">
        <v>543.52751727661689</v>
      </c>
      <c r="D194" s="128">
        <v>68.109896275985733</v>
      </c>
      <c r="E194" s="60">
        <f t="shared" si="29"/>
        <v>35.399272874046275</v>
      </c>
      <c r="F194" s="128">
        <v>787.98856050418135</v>
      </c>
      <c r="G194" s="130">
        <f t="shared" si="28"/>
        <v>34.12772112513894</v>
      </c>
      <c r="H194" s="46">
        <f t="shared" si="23"/>
        <v>0.94812165064735687</v>
      </c>
      <c r="I194" s="145">
        <f t="shared" si="30"/>
        <v>26.96904546495108</v>
      </c>
      <c r="J194" s="145">
        <f t="shared" si="30"/>
        <v>24.604564482446246</v>
      </c>
      <c r="K194" s="145">
        <f t="shared" si="30"/>
        <v>22.508894801021604</v>
      </c>
      <c r="L194" s="145">
        <f t="shared" si="30"/>
        <v>20.408230232362492</v>
      </c>
      <c r="M194" s="145">
        <f t="shared" si="30"/>
        <v>18.123706498061527</v>
      </c>
      <c r="N194" s="145">
        <f t="shared" si="30"/>
        <v>15.528843216373106</v>
      </c>
      <c r="O194" s="145">
        <f t="shared" si="30"/>
        <v>12.542170232999682</v>
      </c>
      <c r="P194" s="145">
        <f t="shared" si="30"/>
        <v>9.1179964295770315</v>
      </c>
      <c r="Q194" s="145">
        <f t="shared" si="30"/>
        <v>5.2373608927628617</v>
      </c>
      <c r="R194" s="145">
        <f t="shared" si="30"/>
        <v>0.88004674683534223</v>
      </c>
      <c r="S194" s="145" t="str">
        <f t="shared" si="30"/>
        <v/>
      </c>
    </row>
    <row r="195" spans="1:19" s="3" customFormat="1">
      <c r="A195" s="73">
        <v>33</v>
      </c>
      <c r="B195" s="128">
        <v>47.027840337308113</v>
      </c>
      <c r="C195" s="129">
        <v>537.3127542073014</v>
      </c>
      <c r="D195" s="128">
        <v>68.740013509228888</v>
      </c>
      <c r="E195" s="60">
        <f t="shared" si="29"/>
        <v>35.767717917094139</v>
      </c>
      <c r="F195" s="128">
        <v>802.07854395138884</v>
      </c>
      <c r="G195" s="130">
        <f t="shared" si="28"/>
        <v>34.296695766645584</v>
      </c>
      <c r="H195" s="46">
        <f t="shared" si="23"/>
        <v>0.97226132167645973</v>
      </c>
      <c r="I195" s="145">
        <f t="shared" si="30"/>
        <v>27.257616860916436</v>
      </c>
      <c r="J195" s="145">
        <f t="shared" si="30"/>
        <v>24.876931501350537</v>
      </c>
      <c r="K195" s="145">
        <f t="shared" si="30"/>
        <v>22.769163633300622</v>
      </c>
      <c r="L195" s="145">
        <f t="shared" si="30"/>
        <v>20.659514735300021</v>
      </c>
      <c r="M195" s="145">
        <f t="shared" si="30"/>
        <v>18.368991817089675</v>
      </c>
      <c r="N195" s="145">
        <f t="shared" si="30"/>
        <v>15.770608305564894</v>
      </c>
      <c r="O195" s="145">
        <f t="shared" si="30"/>
        <v>12.782176130095715</v>
      </c>
      <c r="P195" s="145">
        <f t="shared" si="30"/>
        <v>9.3572170639320582</v>
      </c>
      <c r="Q195" s="145">
        <f t="shared" si="30"/>
        <v>5.4760473635768054</v>
      </c>
      <c r="R195" s="145">
        <f t="shared" si="30"/>
        <v>1.1237222105662568</v>
      </c>
      <c r="S195" s="145" t="str">
        <f t="shared" si="30"/>
        <v/>
      </c>
    </row>
    <row r="196" spans="1:19" s="3" customFormat="1">
      <c r="A196" s="73">
        <v>34</v>
      </c>
      <c r="B196" s="128">
        <v>47.434734796097516</v>
      </c>
      <c r="C196" s="129">
        <v>531.16905153286939</v>
      </c>
      <c r="D196" s="128">
        <v>69.331118263560541</v>
      </c>
      <c r="E196" s="60">
        <f t="shared" si="29"/>
        <v>36.128316182790464</v>
      </c>
      <c r="F196" s="128">
        <v>815.35128799054701</v>
      </c>
      <c r="G196" s="130">
        <f t="shared" si="28"/>
        <v>34.460394710994862</v>
      </c>
      <c r="H196" s="46">
        <f t="shared" si="23"/>
        <v>0.99621469001684271</v>
      </c>
      <c r="I196" s="145">
        <f t="shared" si="30"/>
        <v>27.540074778850038</v>
      </c>
      <c r="J196" s="145">
        <f t="shared" si="30"/>
        <v>25.143517193874281</v>
      </c>
      <c r="K196" s="145">
        <f t="shared" si="30"/>
        <v>23.023883783347927</v>
      </c>
      <c r="L196" s="145">
        <f t="shared" si="30"/>
        <v>20.905371565024325</v>
      </c>
      <c r="M196" s="145">
        <f t="shared" si="30"/>
        <v>18.608861791780996</v>
      </c>
      <c r="N196" s="145">
        <f t="shared" si="30"/>
        <v>16.006882058614053</v>
      </c>
      <c r="O196" s="145">
        <f t="shared" si="30"/>
        <v>13.016554527665608</v>
      </c>
      <c r="P196" s="145">
        <f t="shared" si="30"/>
        <v>9.5906436508787323</v>
      </c>
      <c r="Q196" s="145">
        <f t="shared" si="30"/>
        <v>5.7087633191095994</v>
      </c>
      <c r="R196" s="145">
        <f t="shared" si="30"/>
        <v>1.35896551646232</v>
      </c>
      <c r="S196" s="145" t="str">
        <f t="shared" si="30"/>
        <v/>
      </c>
    </row>
    <row r="197" spans="1:19" s="3" customFormat="1">
      <c r="A197" s="73">
        <v>35</v>
      </c>
      <c r="B197" s="128">
        <v>47.812919588283179</v>
      </c>
      <c r="C197" s="129">
        <v>525.09559673968772</v>
      </c>
      <c r="D197" s="128">
        <v>69.885936399106811</v>
      </c>
      <c r="E197" s="60">
        <f t="shared" si="29"/>
        <v>36.481753626821082</v>
      </c>
      <c r="F197" s="128">
        <v>827.84922242800599</v>
      </c>
      <c r="G197" s="130">
        <f t="shared" si="28"/>
        <v>34.619264994905372</v>
      </c>
      <c r="H197" s="46">
        <f t="shared" si="23"/>
        <v>1.0200078874565075</v>
      </c>
      <c r="I197" s="145">
        <f t="shared" si="30"/>
        <v>27.81695450955624</v>
      </c>
      <c r="J197" s="145">
        <f t="shared" si="30"/>
        <v>25.404827983577785</v>
      </c>
      <c r="K197" s="145">
        <f t="shared" si="30"/>
        <v>23.273542128418466</v>
      </c>
      <c r="L197" s="145">
        <f t="shared" si="30"/>
        <v>21.146278070606286</v>
      </c>
      <c r="M197" s="145">
        <f t="shared" si="30"/>
        <v>18.843793856298067</v>
      </c>
      <c r="N197" s="145">
        <f t="shared" si="30"/>
        <v>16.238149714934721</v>
      </c>
      <c r="O197" s="145">
        <f t="shared" si="30"/>
        <v>13.245803641655282</v>
      </c>
      <c r="P197" s="145">
        <f t="shared" si="30"/>
        <v>9.8187899171360566</v>
      </c>
      <c r="Q197" s="145">
        <f t="shared" si="30"/>
        <v>5.9360396090649212</v>
      </c>
      <c r="R197" s="145">
        <f t="shared" si="30"/>
        <v>1.5874133788712854</v>
      </c>
      <c r="S197" s="145" t="str">
        <f t="shared" si="30"/>
        <v/>
      </c>
    </row>
    <row r="198" spans="1:19" s="3" customFormat="1">
      <c r="A198" s="73">
        <v>36</v>
      </c>
      <c r="B198" s="128">
        <v>48.164365957328627</v>
      </c>
      <c r="C198" s="129">
        <v>519.09158660450782</v>
      </c>
      <c r="D198" s="128">
        <v>70.40694897759488</v>
      </c>
      <c r="E198" s="60">
        <f t="shared" si="29"/>
        <v>36.828647284349728</v>
      </c>
      <c r="F198" s="128">
        <v>839.61319570475951</v>
      </c>
      <c r="G198" s="130">
        <f t="shared" si="28"/>
        <v>34.773704195284964</v>
      </c>
      <c r="H198" s="46">
        <f t="shared" si="23"/>
        <v>1.0436650438978676</v>
      </c>
      <c r="I198" s="145">
        <f t="shared" si="30"/>
        <v>28.088737615080824</v>
      </c>
      <c r="J198" s="145">
        <f t="shared" si="30"/>
        <v>25.661319407272604</v>
      </c>
      <c r="K198" s="145">
        <f t="shared" si="30"/>
        <v>23.51857647891061</v>
      </c>
      <c r="L198" s="145">
        <f t="shared" si="30"/>
        <v>21.382663177629247</v>
      </c>
      <c r="M198" s="145">
        <f t="shared" si="30"/>
        <v>19.074216541154932</v>
      </c>
      <c r="N198" s="145">
        <f t="shared" si="30"/>
        <v>16.464846238468731</v>
      </c>
      <c r="O198" s="145">
        <f t="shared" si="30"/>
        <v>13.470369455276</v>
      </c>
      <c r="P198" s="145">
        <f t="shared" si="30"/>
        <v>10.042115122114577</v>
      </c>
      <c r="Q198" s="145">
        <f t="shared" si="30"/>
        <v>6.1583500258602939</v>
      </c>
      <c r="R198" s="145">
        <f t="shared" si="30"/>
        <v>1.8100509895907351</v>
      </c>
      <c r="S198" s="145" t="str">
        <f t="shared" si="30"/>
        <v/>
      </c>
    </row>
    <row r="199" spans="1:19" s="3" customFormat="1">
      <c r="A199" s="73">
        <v>37</v>
      </c>
      <c r="B199" s="128">
        <v>48.490917976674957</v>
      </c>
      <c r="C199" s="129">
        <v>513.15622708823832</v>
      </c>
      <c r="D199" s="128">
        <v>70.896418664173709</v>
      </c>
      <c r="E199" s="60">
        <f t="shared" si="29"/>
        <v>37.16955374119614</v>
      </c>
      <c r="F199" s="128">
        <v>850.68240284702756</v>
      </c>
      <c r="G199" s="130">
        <f t="shared" si="28"/>
        <v>34.924067089271944</v>
      </c>
      <c r="H199" s="46">
        <f t="shared" si="23"/>
        <v>1.0672084847060026</v>
      </c>
      <c r="I199" s="145">
        <f t="shared" si="30"/>
        <v>28.355858528199391</v>
      </c>
      <c r="J199" s="145">
        <f t="shared" si="30"/>
        <v>25.913402374027044</v>
      </c>
      <c r="K199" s="145">
        <f t="shared" si="30"/>
        <v>23.759381636713673</v>
      </c>
      <c r="L199" s="145">
        <f t="shared" si="30"/>
        <v>21.61491341509748</v>
      </c>
      <c r="M199" s="145">
        <f t="shared" si="30"/>
        <v>19.300515629075651</v>
      </c>
      <c r="N199" s="145">
        <f t="shared" si="30"/>
        <v>16.687362728135302</v>
      </c>
      <c r="O199" s="145">
        <f t="shared" si="30"/>
        <v>13.69065246474311</v>
      </c>
      <c r="P199" s="145">
        <f t="shared" si="30"/>
        <v>10.261031176015365</v>
      </c>
      <c r="Q199" s="145">
        <f t="shared" si="30"/>
        <v>6.376118889509292</v>
      </c>
      <c r="R199" s="145">
        <f t="shared" si="30"/>
        <v>2.0275740178182886</v>
      </c>
      <c r="S199" s="145" t="str">
        <f t="shared" si="30"/>
        <v/>
      </c>
    </row>
    <row r="200" spans="1:19" s="3" customFormat="1">
      <c r="A200" s="73">
        <v>38</v>
      </c>
      <c r="B200" s="128">
        <v>48.794299466966052</v>
      </c>
      <c r="C200" s="129">
        <v>507.28873323093245</v>
      </c>
      <c r="D200" s="128">
        <v>71.356412860899368</v>
      </c>
      <c r="E200" s="60">
        <f t="shared" si="29"/>
        <v>37.504976388602621</v>
      </c>
      <c r="F200" s="128">
        <v>861.09434560857665</v>
      </c>
      <c r="G200" s="130">
        <f t="shared" si="28"/>
        <v>35.070671265749013</v>
      </c>
      <c r="H200" s="46">
        <f t="shared" si="23"/>
        <v>1.0906589068581529</v>
      </c>
      <c r="I200" s="145">
        <f t="shared" si="30"/>
        <v>28.618710204807275</v>
      </c>
      <c r="J200" s="145">
        <f t="shared" si="30"/>
        <v>26.161448524401042</v>
      </c>
      <c r="K200" s="145">
        <f t="shared" si="30"/>
        <v>23.996314578462179</v>
      </c>
      <c r="L200" s="145">
        <f t="shared" si="30"/>
        <v>21.843378063439872</v>
      </c>
      <c r="M200" s="145">
        <f t="shared" si="30"/>
        <v>19.523039401363746</v>
      </c>
      <c r="N200" s="145">
        <f t="shared" si="30"/>
        <v>16.906051867520237</v>
      </c>
      <c r="O200" s="145">
        <f t="shared" si="30"/>
        <v>13.907013400003642</v>
      </c>
      <c r="P200" s="145">
        <f t="shared" si="30"/>
        <v>10.475908662831076</v>
      </c>
      <c r="Q200" s="145">
        <f t="shared" si="30"/>
        <v>6.5897274389161726</v>
      </c>
      <c r="R200" s="145">
        <f t="shared" si="30"/>
        <v>2.2405222049000781</v>
      </c>
      <c r="S200" s="145" t="str">
        <f t="shared" si="30"/>
        <v/>
      </c>
    </row>
    <row r="201" spans="1:19" s="3" customFormat="1">
      <c r="A201" s="73">
        <v>39</v>
      </c>
      <c r="B201" s="128">
        <v>49.07612075780132</v>
      </c>
      <c r="C201" s="129">
        <v>501.48832904797558</v>
      </c>
      <c r="D201" s="128">
        <v>71.788824020324171</v>
      </c>
      <c r="E201" s="60">
        <f t="shared" si="29"/>
        <v>37.835371660054207</v>
      </c>
      <c r="F201" s="128">
        <v>870.88481823126392</v>
      </c>
      <c r="G201" s="130">
        <f t="shared" si="28"/>
        <v>35.213801876064181</v>
      </c>
      <c r="H201" s="46">
        <f t="shared" si="23"/>
        <v>1.1140355362191279</v>
      </c>
      <c r="I201" s="145">
        <f t="shared" si="30"/>
        <v>28.877648983665043</v>
      </c>
      <c r="J201" s="145">
        <f t="shared" si="30"/>
        <v>26.405794836955437</v>
      </c>
      <c r="K201" s="145">
        <f t="shared" si="30"/>
        <v>24.229698907552212</v>
      </c>
      <c r="L201" s="145">
        <f t="shared" si="30"/>
        <v>22.068373569731708</v>
      </c>
      <c r="M201" s="145">
        <f t="shared" si="30"/>
        <v>19.742103128254143</v>
      </c>
      <c r="N201" s="145">
        <f t="shared" si="30"/>
        <v>17.121232578495409</v>
      </c>
      <c r="O201" s="145">
        <f t="shared" si="30"/>
        <v>14.119778098731862</v>
      </c>
      <c r="P201" s="145">
        <f t="shared" si="30"/>
        <v>10.687081961175963</v>
      </c>
      <c r="Q201" s="145">
        <f t="shared" si="30"/>
        <v>6.7995192465378036</v>
      </c>
      <c r="R201" s="145">
        <f t="shared" si="30"/>
        <v>2.4493385807537966</v>
      </c>
      <c r="S201" s="145" t="str">
        <f t="shared" si="30"/>
        <v/>
      </c>
    </row>
    <row r="202" spans="1:19" s="3" customFormat="1">
      <c r="A202" s="49">
        <v>40</v>
      </c>
      <c r="B202" s="54">
        <v>49.337885251448235</v>
      </c>
      <c r="C202" s="77">
        <v>495.75424742746043</v>
      </c>
      <c r="D202" s="54">
        <v>72.19538752158364</v>
      </c>
      <c r="E202" s="61">
        <f t="shared" si="29"/>
        <v>38.161154412565423</v>
      </c>
      <c r="F202" s="54">
        <v>880.08791344301028</v>
      </c>
      <c r="G202" s="31">
        <f t="shared" si="28"/>
        <v>35.353715674225384</v>
      </c>
      <c r="H202" s="38">
        <f t="shared" si="23"/>
        <v>1.1373562680473059</v>
      </c>
      <c r="I202" s="138">
        <f t="shared" si="30"/>
        <v>29.132998779905272</v>
      </c>
      <c r="J202" s="138">
        <f t="shared" si="30"/>
        <v>26.646747602308601</v>
      </c>
      <c r="K202" s="138">
        <f t="shared" si="30"/>
        <v>24.459828692394996</v>
      </c>
      <c r="L202" s="138">
        <f t="shared" si="30"/>
        <v>22.290187349104059</v>
      </c>
      <c r="M202" s="138">
        <f t="shared" si="30"/>
        <v>19.95799292771796</v>
      </c>
      <c r="N202" s="138">
        <f t="shared" si="30"/>
        <v>17.333194011803872</v>
      </c>
      <c r="O202" s="138">
        <f t="shared" si="30"/>
        <v>14.329241677081193</v>
      </c>
      <c r="P202" s="138">
        <f t="shared" si="30"/>
        <v>10.894853617726739</v>
      </c>
      <c r="Q202" s="138">
        <f t="shared" si="30"/>
        <v>7.0058048285249148</v>
      </c>
      <c r="R202" s="138">
        <f t="shared" si="30"/>
        <v>2.6543996384777078</v>
      </c>
      <c r="S202" s="138" t="str">
        <f t="shared" si="30"/>
        <v/>
      </c>
    </row>
    <row r="203" spans="1:19">
      <c r="A203" s="65"/>
      <c r="B203" s="65"/>
      <c r="C203" s="65"/>
      <c r="D203" s="65"/>
      <c r="E203" s="65"/>
      <c r="F203" s="65"/>
      <c r="G203" s="65"/>
      <c r="H203" s="65"/>
    </row>
    <row r="204" spans="1:19">
      <c r="B204" s="186" t="s">
        <v>61</v>
      </c>
      <c r="C204" s="186"/>
      <c r="D204" s="65"/>
      <c r="E204" s="3"/>
      <c r="F204" s="58" t="s">
        <v>58</v>
      </c>
      <c r="G204" s="65"/>
      <c r="H204" s="65"/>
    </row>
    <row r="205" spans="1:19">
      <c r="A205" s="62"/>
      <c r="B205" s="64" t="s">
        <v>51</v>
      </c>
      <c r="C205" s="64" t="s">
        <v>52</v>
      </c>
      <c r="D205" s="65"/>
      <c r="E205" s="3" t="s">
        <v>59</v>
      </c>
      <c r="F205" s="19">
        <v>-616.53</v>
      </c>
      <c r="G205" s="65"/>
      <c r="H205" s="65"/>
    </row>
    <row r="206" spans="1:19">
      <c r="A206" s="62" t="s">
        <v>41</v>
      </c>
      <c r="B206" s="63">
        <v>-6.6000000000000003E-2</v>
      </c>
      <c r="C206" s="63">
        <v>0</v>
      </c>
      <c r="E206" s="3" t="s">
        <v>60</v>
      </c>
      <c r="F206" s="19">
        <v>163.19</v>
      </c>
    </row>
    <row r="207" spans="1:19">
      <c r="A207" s="62" t="s">
        <v>42</v>
      </c>
      <c r="B207" s="63">
        <v>6.5940000000000003</v>
      </c>
      <c r="C207" s="63">
        <v>0.19893</v>
      </c>
    </row>
    <row r="208" spans="1:19">
      <c r="A208" s="62" t="s">
        <v>43</v>
      </c>
      <c r="B208" s="63">
        <v>-6.2119999999999997</v>
      </c>
      <c r="C208" s="63">
        <v>0.77712999999999999</v>
      </c>
    </row>
    <row r="209" spans="1:3">
      <c r="A209" s="62" t="s">
        <v>44</v>
      </c>
      <c r="B209" s="63">
        <v>0</v>
      </c>
      <c r="C209" s="63">
        <v>0</v>
      </c>
    </row>
    <row r="210" spans="1:3">
      <c r="A210" s="62" t="s">
        <v>45</v>
      </c>
      <c r="B210" s="63">
        <v>2.2320000000000002</v>
      </c>
      <c r="C210" s="63">
        <v>0</v>
      </c>
    </row>
    <row r="211" spans="1:3">
      <c r="A211" s="62" t="s">
        <v>46</v>
      </c>
      <c r="B211" s="63">
        <v>0.67200000000000004</v>
      </c>
      <c r="C211" s="63">
        <v>0</v>
      </c>
    </row>
    <row r="212" spans="1:3">
      <c r="A212" s="62" t="s">
        <v>47</v>
      </c>
      <c r="B212" s="63">
        <v>41</v>
      </c>
      <c r="C212" s="63">
        <v>0</v>
      </c>
    </row>
    <row r="213" spans="1:3">
      <c r="A213" s="62" t="s">
        <v>48</v>
      </c>
      <c r="B213" s="63">
        <v>0</v>
      </c>
      <c r="C213" s="63">
        <v>0</v>
      </c>
    </row>
    <row r="214" spans="1:3">
      <c r="A214" s="62" t="s">
        <v>49</v>
      </c>
      <c r="B214" s="63">
        <v>0</v>
      </c>
      <c r="C214" s="63">
        <v>0</v>
      </c>
    </row>
  </sheetData>
  <mergeCells count="2">
    <mergeCell ref="B1:F1"/>
    <mergeCell ref="B204:C20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Z347"/>
  <sheetViews>
    <sheetView zoomScale="85" zoomScaleNormal="85" workbookViewId="0">
      <pane xSplit="7" ySplit="2" topLeftCell="K120" activePane="bottomRight" state="frozenSplit"/>
      <selection activeCell="AP3" sqref="AP3"/>
      <selection pane="topRight" activeCell="AP3" sqref="AP3"/>
      <selection pane="bottomLeft" activeCell="AP3" sqref="AP3"/>
      <selection pane="bottomRight" activeCell="AP3" sqref="AP3"/>
    </sheetView>
  </sheetViews>
  <sheetFormatPr defaultRowHeight="15"/>
  <cols>
    <col min="1" max="1" width="4.5703125" style="3" bestFit="1" customWidth="1"/>
    <col min="2" max="2" width="5" style="3" bestFit="1" customWidth="1"/>
    <col min="3" max="3" width="8.85546875" style="3" bestFit="1" customWidth="1"/>
    <col min="4" max="4" width="7.42578125" style="3" bestFit="1" customWidth="1"/>
    <col min="5" max="5" width="8.85546875" style="3" bestFit="1" customWidth="1"/>
    <col min="6" max="6" width="8" style="3" bestFit="1" customWidth="1"/>
    <col min="7" max="7" width="10.28515625" style="3" bestFit="1" customWidth="1"/>
    <col min="8" max="8" width="7.28515625" style="3" customWidth="1"/>
    <col min="9" max="9" width="6.85546875" style="3" customWidth="1"/>
    <col min="10" max="10" width="7.85546875" style="3" bestFit="1" customWidth="1"/>
    <col min="11" max="15" width="8.85546875" style="3" bestFit="1" customWidth="1"/>
    <col min="16" max="17" width="7.28515625" style="3" bestFit="1" customWidth="1"/>
    <col min="18" max="18" width="6.85546875" style="3" customWidth="1"/>
    <col min="19" max="20" width="7" style="3" customWidth="1"/>
    <col min="21" max="21" width="14.140625" style="3" bestFit="1" customWidth="1"/>
    <col min="22" max="22" width="12.42578125" style="3" bestFit="1" customWidth="1"/>
    <col min="23" max="23" width="14.85546875" style="3" bestFit="1" customWidth="1"/>
    <col min="24" max="16384" width="9.140625" style="3"/>
  </cols>
  <sheetData>
    <row r="1" spans="1:26" ht="17.25">
      <c r="B1" s="185" t="s">
        <v>7</v>
      </c>
      <c r="C1" s="185"/>
      <c r="D1" s="185"/>
      <c r="E1" s="185"/>
      <c r="F1" s="185"/>
      <c r="H1" s="185" t="s">
        <v>151</v>
      </c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7"/>
      <c r="Y1" s="187"/>
      <c r="Z1" s="187"/>
    </row>
    <row r="2" spans="1:26" s="14" customFormat="1" ht="29.25" customHeight="1">
      <c r="A2" s="5" t="s">
        <v>0</v>
      </c>
      <c r="B2" s="6" t="s">
        <v>3</v>
      </c>
      <c r="C2" s="6" t="s">
        <v>1</v>
      </c>
      <c r="D2" s="6" t="s">
        <v>4</v>
      </c>
      <c r="E2" s="10" t="s">
        <v>2</v>
      </c>
      <c r="F2" s="6" t="s">
        <v>6</v>
      </c>
      <c r="G2" s="79" t="s">
        <v>5</v>
      </c>
      <c r="H2" s="1">
        <v>0.3</v>
      </c>
      <c r="I2" s="1">
        <v>3.6</v>
      </c>
      <c r="J2" s="1">
        <v>6.9</v>
      </c>
      <c r="K2" s="1">
        <v>10.199999999999999</v>
      </c>
      <c r="L2" s="1">
        <v>13.5</v>
      </c>
      <c r="M2" s="1">
        <v>16.8</v>
      </c>
      <c r="N2" s="1">
        <v>20.100000000000001</v>
      </c>
      <c r="O2" s="1">
        <v>23.4</v>
      </c>
      <c r="P2" s="1">
        <v>26.7</v>
      </c>
      <c r="Q2" s="1">
        <v>30</v>
      </c>
      <c r="R2" s="1">
        <v>33.299999999999997</v>
      </c>
      <c r="S2" s="1">
        <v>36.6</v>
      </c>
      <c r="T2" s="1">
        <v>39.9</v>
      </c>
      <c r="U2" s="1" t="s">
        <v>29</v>
      </c>
      <c r="V2" s="1" t="s">
        <v>21</v>
      </c>
      <c r="W2" s="1" t="s">
        <v>22</v>
      </c>
      <c r="X2" s="164" t="s">
        <v>162</v>
      </c>
    </row>
    <row r="3" spans="1:26">
      <c r="A3" s="4">
        <f>'Growth&amp;Taper'!A3</f>
        <v>1</v>
      </c>
      <c r="B3" s="33">
        <f>'Growth&amp;Taper'!B3</f>
        <v>1.9185685717487204</v>
      </c>
      <c r="C3" s="27">
        <f>'Growth&amp;Taper'!C3</f>
        <v>1128.7462150115782</v>
      </c>
      <c r="D3" s="33">
        <f>'Growth&amp;Taper'!D3</f>
        <v>1.6320070467005531E-3</v>
      </c>
      <c r="E3" s="33">
        <f>'Growth&amp;Taper'!E3</f>
        <v>0.12024384671731167</v>
      </c>
      <c r="F3" s="33">
        <f>'Growth&amp;Taper'!F3</f>
        <v>2.4049198674484761E-3</v>
      </c>
      <c r="G3" s="33">
        <f>'Growth&amp;Taper'!G3</f>
        <v>0.38371371434974411</v>
      </c>
      <c r="H3" s="7" t="str">
        <f>IF(OR(sectvol('Growth&amp;Taper'!$H3,$G3,H$2,I$2)&lt;0,'Growth&amp;Taper'!I3=""),"",sectvol('Growth&amp;Taper'!$H3,$G3,H$2,I$2))</f>
        <v/>
      </c>
      <c r="I3" s="7" t="str">
        <f>IF(OR(sectvol('Growth&amp;Taper'!$H3,$G3,I$2,J$2)&lt;0,'Growth&amp;Taper'!J3=""),"",sectvol('Growth&amp;Taper'!$H3,$G3,I$2,J$2))</f>
        <v/>
      </c>
      <c r="J3" s="7" t="str">
        <f>IF(OR(sectvol('Growth&amp;Taper'!$H3,$G3,J$2,K$2)&lt;0,'Growth&amp;Taper'!K3=""),"",sectvol('Growth&amp;Taper'!$H3,$G3,J$2,K$2))</f>
        <v/>
      </c>
      <c r="K3" s="7" t="str">
        <f>IF(OR(sectvol('Growth&amp;Taper'!$H3,$G3,K$2,L$2)&lt;0,'Growth&amp;Taper'!L3=""),"",sectvol('Growth&amp;Taper'!$H3,$G3,K$2,L$2))</f>
        <v/>
      </c>
      <c r="L3" s="7" t="str">
        <f>IF(OR(sectvol('Growth&amp;Taper'!$H3,$G3,L$2,M$2)&lt;0,'Growth&amp;Taper'!M3=""),"",sectvol('Growth&amp;Taper'!$H3,$G3,L$2,M$2))</f>
        <v/>
      </c>
      <c r="M3" s="7" t="str">
        <f>IF(OR(sectvol('Growth&amp;Taper'!$H3,$G3,M$2,N$2)&lt;0,'Growth&amp;Taper'!N3=""),"",sectvol('Growth&amp;Taper'!$H3,$G3,M$2,N$2))</f>
        <v/>
      </c>
      <c r="N3" s="7" t="str">
        <f>IF(OR(sectvol('Growth&amp;Taper'!$H3,$G3,N$2,O$2)&lt;0,'Growth&amp;Taper'!O3=""),"",sectvol('Growth&amp;Taper'!$H3,$G3,N$2,O$2))</f>
        <v/>
      </c>
      <c r="O3" s="7" t="str">
        <f>IF(OR(sectvol('Growth&amp;Taper'!$H3,$G3,O$2,P$2)&lt;0,'Growth&amp;Taper'!P3=""),"",sectvol('Growth&amp;Taper'!$H3,$G3,O$2,P$2))</f>
        <v/>
      </c>
      <c r="P3" s="7" t="str">
        <f>IF(OR(sectvol('Growth&amp;Taper'!$H3,$G3,P$2,Q$2)&lt;0,'Growth&amp;Taper'!Q3=""),"",sectvol('Growth&amp;Taper'!$H3,$G3,P$2,Q$2))</f>
        <v/>
      </c>
      <c r="Q3" s="7" t="str">
        <f>IF(OR(sectvol('Growth&amp;Taper'!$H3,$G3,Q$2,R$2)&lt;0,'Growth&amp;Taper'!R3=""),"",sectvol('Growth&amp;Taper'!$H3,$G3,Q$2,R$2))</f>
        <v/>
      </c>
      <c r="R3" s="7" t="str">
        <f>IF(OR(sectvol('Growth&amp;Taper'!$H3,$G3,R$2,S$2)&lt;0,'Growth&amp;Taper'!S3=""),"",sectvol('Growth&amp;Taper'!$H3,$G3,R$2,S$2))</f>
        <v/>
      </c>
      <c r="S3" s="7" t="str">
        <f>IF(OR(sectvol('Growth&amp;Taper'!$H3,$G3,S$2,T$2)&lt;0,'Growth&amp;Taper'!T3=""),"",sectvol('Growth&amp;Taper'!$H3,$G3,S$2,T$2))</f>
        <v/>
      </c>
      <c r="T3" s="7"/>
      <c r="U3" s="2">
        <f>SUMIF('Growth&amp;Taper'!I3:R3,"&lt;"&amp;wasteCutoff*100,Volume!H3:T3)</f>
        <v>0</v>
      </c>
      <c r="V3" s="2">
        <f>SUMIF('Growth&amp;Taper'!I3:R3,"&lt;"&amp;pulpCutoff*100,Volume!H3:T3)-U3</f>
        <v>0</v>
      </c>
      <c r="W3" s="2">
        <f>SUM(H3:T3)-V3-U3</f>
        <v>0</v>
      </c>
      <c r="X3" s="163">
        <f>IF(SUM(U3:W3)=0,0,W3/(SUM(U3:W3)))</f>
        <v>0</v>
      </c>
      <c r="Y3" s="2"/>
      <c r="Z3" s="2"/>
    </row>
    <row r="4" spans="1:26">
      <c r="A4" s="4">
        <f>'Growth&amp;Taper'!A4</f>
        <v>2</v>
      </c>
      <c r="B4" s="33">
        <f>'Growth&amp;Taper'!B4</f>
        <v>4.2007205410600932</v>
      </c>
      <c r="C4" s="27">
        <f>'Growth&amp;Taper'!C4</f>
        <v>1115.8399865894512</v>
      </c>
      <c r="D4" s="33">
        <f>'Growth&amp;Taper'!D4</f>
        <v>0.39325755700131498</v>
      </c>
      <c r="E4" s="33">
        <f>'Growth&amp;Taper'!E4</f>
        <v>1.8773168501281814</v>
      </c>
      <c r="F4" s="33">
        <f>'Growth&amp;Taper'!F4</f>
        <v>0.7823319713440603</v>
      </c>
      <c r="G4" s="33">
        <f>'Growth&amp;Taper'!G4</f>
        <v>0.84014410821201868</v>
      </c>
      <c r="H4" s="7" t="str">
        <f>IF(OR(sectvol('Growth&amp;Taper'!$H4,$G4,H$2,I$2)&lt;0,'Growth&amp;Taper'!I4=""),"",sectvol('Growth&amp;Taper'!$H4,$G4,H$2,I$2))</f>
        <v/>
      </c>
      <c r="I4" s="7" t="str">
        <f>IF(OR(sectvol('Growth&amp;Taper'!$H4,$G4,I$2,J$2)&lt;0,'Growth&amp;Taper'!J4=""),"",sectvol('Growth&amp;Taper'!$H4,$G4,I$2,J$2))</f>
        <v/>
      </c>
      <c r="J4" s="7" t="str">
        <f>IF(OR(sectvol('Growth&amp;Taper'!$H4,$G4,J$2,K$2)&lt;0,'Growth&amp;Taper'!K4=""),"",sectvol('Growth&amp;Taper'!$H4,$G4,J$2,K$2))</f>
        <v/>
      </c>
      <c r="K4" s="7" t="str">
        <f>IF(OR(sectvol('Growth&amp;Taper'!$H4,$G4,K$2,L$2)&lt;0,'Growth&amp;Taper'!L4=""),"",sectvol('Growth&amp;Taper'!$H4,$G4,K$2,L$2))</f>
        <v/>
      </c>
      <c r="L4" s="7" t="str">
        <f>IF(OR(sectvol('Growth&amp;Taper'!$H4,$G4,L$2,M$2)&lt;0,'Growth&amp;Taper'!M4=""),"",sectvol('Growth&amp;Taper'!$H4,$G4,L$2,M$2))</f>
        <v/>
      </c>
      <c r="M4" s="7" t="str">
        <f>IF(OR(sectvol('Growth&amp;Taper'!$H4,$G4,M$2,N$2)&lt;0,'Growth&amp;Taper'!N4=""),"",sectvol('Growth&amp;Taper'!$H4,$G4,M$2,N$2))</f>
        <v/>
      </c>
      <c r="N4" s="7" t="str">
        <f>IF(OR(sectvol('Growth&amp;Taper'!$H4,$G4,N$2,O$2)&lt;0,'Growth&amp;Taper'!O4=""),"",sectvol('Growth&amp;Taper'!$H4,$G4,N$2,O$2))</f>
        <v/>
      </c>
      <c r="O4" s="7" t="str">
        <f>IF(OR(sectvol('Growth&amp;Taper'!$H4,$G4,O$2,P$2)&lt;0,'Growth&amp;Taper'!P4=""),"",sectvol('Growth&amp;Taper'!$H4,$G4,O$2,P$2))</f>
        <v/>
      </c>
      <c r="P4" s="7" t="str">
        <f>IF(OR(sectvol('Growth&amp;Taper'!$H4,$G4,P$2,Q$2)&lt;0,'Growth&amp;Taper'!Q4=""),"",sectvol('Growth&amp;Taper'!$H4,$G4,P$2,Q$2))</f>
        <v/>
      </c>
      <c r="Q4" s="7" t="str">
        <f>IF(OR(sectvol('Growth&amp;Taper'!$H4,$G4,Q$2,R$2)&lt;0,'Growth&amp;Taper'!R4=""),"",sectvol('Growth&amp;Taper'!$H4,$G4,Q$2,R$2))</f>
        <v/>
      </c>
      <c r="R4" s="7" t="str">
        <f>IF(OR(sectvol('Growth&amp;Taper'!$H4,$G4,R$2,S$2)&lt;0,'Growth&amp;Taper'!S4=""),"",sectvol('Growth&amp;Taper'!$H4,$G4,R$2,S$2))</f>
        <v/>
      </c>
      <c r="S4" s="7" t="str">
        <f>IF(OR(sectvol('Growth&amp;Taper'!$H4,$G4,S$2,T$2)&lt;0,'Growth&amp;Taper'!T4=""),"",sectvol('Growth&amp;Taper'!$H4,$G4,S$2,T$2))</f>
        <v/>
      </c>
      <c r="T4" s="7"/>
      <c r="U4" s="2">
        <f>SUMIF('Growth&amp;Taper'!I4:R4,"&lt;"&amp;wasteCutoff*100,Volume!H4:T4)</f>
        <v>0</v>
      </c>
      <c r="V4" s="2">
        <f>SUMIF('Growth&amp;Taper'!I4:R4,"&lt;"&amp;pulpCutoff*100,Volume!H4:T4)-U4</f>
        <v>0</v>
      </c>
      <c r="W4" s="2">
        <f t="shared" ref="W4:W87" si="0">SUM(H4:T4)-V4-U4</f>
        <v>0</v>
      </c>
      <c r="X4" s="163">
        <f t="shared" ref="X4:X67" si="1">IF(SUM(U4:W4)=0,0,W4/(SUM(U4:W4)))</f>
        <v>0</v>
      </c>
      <c r="Y4" s="2"/>
      <c r="Z4" s="2"/>
    </row>
    <row r="5" spans="1:26">
      <c r="A5" s="4">
        <f>'Growth&amp;Taper'!A5</f>
        <v>3</v>
      </c>
      <c r="B5" s="33">
        <f>'Growth&amp;Taper'!B5</f>
        <v>6.66484149405421</v>
      </c>
      <c r="C5" s="27">
        <f>'Growth&amp;Taper'!C5</f>
        <v>1103.0813296319004</v>
      </c>
      <c r="D5" s="33">
        <f>'Growth&amp;Taper'!D5</f>
        <v>2.494095849351448</v>
      </c>
      <c r="E5" s="33">
        <f>'Growth&amp;Taper'!E5</f>
        <v>4.7550249804800213</v>
      </c>
      <c r="F5" s="33">
        <f>'Growth&amp;Taper'!F5</f>
        <v>6.3506019758862422</v>
      </c>
      <c r="G5" s="33">
        <f>'Growth&amp;Taper'!G5</f>
        <v>1.3675027464923233</v>
      </c>
      <c r="H5" s="7" t="str">
        <f>IF(OR(sectvol('Growth&amp;Taper'!$H5,$G5,H$2,I$2)&lt;0,'Growth&amp;Taper'!I5=""),"",sectvol('Growth&amp;Taper'!$H5,$G5,H$2,I$2))</f>
        <v/>
      </c>
      <c r="I5" s="7" t="str">
        <f>IF(OR(sectvol('Growth&amp;Taper'!$H5,$G5,I$2,J$2)&lt;0,'Growth&amp;Taper'!J5=""),"",sectvol('Growth&amp;Taper'!$H5,$G5,I$2,J$2))</f>
        <v/>
      </c>
      <c r="J5" s="7" t="str">
        <f>IF(OR(sectvol('Growth&amp;Taper'!$H5,$G5,J$2,K$2)&lt;0,'Growth&amp;Taper'!K5=""),"",sectvol('Growth&amp;Taper'!$H5,$G5,J$2,K$2))</f>
        <v/>
      </c>
      <c r="K5" s="7" t="str">
        <f>IF(OR(sectvol('Growth&amp;Taper'!$H5,$G5,K$2,L$2)&lt;0,'Growth&amp;Taper'!L5=""),"",sectvol('Growth&amp;Taper'!$H5,$G5,K$2,L$2))</f>
        <v/>
      </c>
      <c r="L5" s="7" t="str">
        <f>IF(OR(sectvol('Growth&amp;Taper'!$H5,$G5,L$2,M$2)&lt;0,'Growth&amp;Taper'!M5=""),"",sectvol('Growth&amp;Taper'!$H5,$G5,L$2,M$2))</f>
        <v/>
      </c>
      <c r="M5" s="7" t="str">
        <f>IF(OR(sectvol('Growth&amp;Taper'!$H5,$G5,M$2,N$2)&lt;0,'Growth&amp;Taper'!N5=""),"",sectvol('Growth&amp;Taper'!$H5,$G5,M$2,N$2))</f>
        <v/>
      </c>
      <c r="N5" s="7" t="str">
        <f>IF(OR(sectvol('Growth&amp;Taper'!$H5,$G5,N$2,O$2)&lt;0,'Growth&amp;Taper'!O5=""),"",sectvol('Growth&amp;Taper'!$H5,$G5,N$2,O$2))</f>
        <v/>
      </c>
      <c r="O5" s="7" t="str">
        <f>IF(OR(sectvol('Growth&amp;Taper'!$H5,$G5,O$2,P$2)&lt;0,'Growth&amp;Taper'!P5=""),"",sectvol('Growth&amp;Taper'!$H5,$G5,O$2,P$2))</f>
        <v/>
      </c>
      <c r="P5" s="7" t="str">
        <f>IF(OR(sectvol('Growth&amp;Taper'!$H5,$G5,P$2,Q$2)&lt;0,'Growth&amp;Taper'!Q5=""),"",sectvol('Growth&amp;Taper'!$H5,$G5,P$2,Q$2))</f>
        <v/>
      </c>
      <c r="Q5" s="7" t="str">
        <f>IF(OR(sectvol('Growth&amp;Taper'!$H5,$G5,Q$2,R$2)&lt;0,'Growth&amp;Taper'!R5=""),"",sectvol('Growth&amp;Taper'!$H5,$G5,Q$2,R$2))</f>
        <v/>
      </c>
      <c r="R5" s="7" t="str">
        <f>IF(OR(sectvol('Growth&amp;Taper'!$H5,$G5,R$2,S$2)&lt;0,'Growth&amp;Taper'!S5=""),"",sectvol('Growth&amp;Taper'!$H5,$G5,R$2,S$2))</f>
        <v/>
      </c>
      <c r="S5" s="7" t="str">
        <f>IF(OR(sectvol('Growth&amp;Taper'!$H5,$G5,S$2,T$2)&lt;0,'Growth&amp;Taper'!T5=""),"",sectvol('Growth&amp;Taper'!$H5,$G5,S$2,T$2))</f>
        <v/>
      </c>
      <c r="T5" s="7"/>
      <c r="U5" s="2">
        <f>SUMIF('Growth&amp;Taper'!I5:R5,"&lt;"&amp;wasteCutoff*100,Volume!H5:T5)</f>
        <v>0</v>
      </c>
      <c r="V5" s="2">
        <f>SUMIF('Growth&amp;Taper'!I5:R5,"&lt;"&amp;pulpCutoff*100,Volume!H5:T5)-U5</f>
        <v>0</v>
      </c>
      <c r="W5" s="2">
        <f t="shared" si="0"/>
        <v>0</v>
      </c>
      <c r="X5" s="163">
        <f t="shared" si="1"/>
        <v>0</v>
      </c>
      <c r="Y5" s="2"/>
      <c r="Z5" s="2"/>
    </row>
    <row r="6" spans="1:26">
      <c r="A6" s="4">
        <f>'Growth&amp;Taper'!A6</f>
        <v>4</v>
      </c>
      <c r="B6" s="33">
        <f>'Growth&amp;Taper'!B6</f>
        <v>9.1785543631405062</v>
      </c>
      <c r="C6" s="27">
        <f>'Growth&amp;Taper'!C6</f>
        <v>1090.4685567879474</v>
      </c>
      <c r="D6" s="33">
        <f>'Growth&amp;Taper'!D6</f>
        <v>6.3150643116886034</v>
      </c>
      <c r="E6" s="33">
        <f>'Growth&amp;Taper'!E6</f>
        <v>7.609958968770111</v>
      </c>
      <c r="F6" s="33">
        <f>'Growth&amp;Taper'!F6</f>
        <v>19.667341290849233</v>
      </c>
      <c r="G6" s="33">
        <f>'Growth&amp;Taper'!G6</f>
        <v>9.0416076461430066</v>
      </c>
      <c r="H6" s="7">
        <f>IF(OR(sectvol('Growth&amp;Taper'!$H6,$G6,H$2,I$2)&lt;0,'Growth&amp;Taper'!I6=""),"",sectvol('Growth&amp;Taper'!$H6,$G6,H$2,I$2))</f>
        <v>9.3258847616598944E-3</v>
      </c>
      <c r="I6" s="7">
        <f>IF(OR(sectvol('Growth&amp;Taper'!$H6,$G6,I$2,J$2)&lt;0,'Growth&amp;Taper'!J6=""),"",sectvol('Growth&amp;Taper'!$H6,$G6,I$2,J$2))</f>
        <v>3.8573291147634223E-3</v>
      </c>
      <c r="J6" s="7" t="str">
        <f>IF(OR(sectvol('Growth&amp;Taper'!$H6,$G6,J$2,K$2)&lt;0,'Growth&amp;Taper'!K6=""),"",sectvol('Growth&amp;Taper'!$H6,$G6,J$2,K$2))</f>
        <v/>
      </c>
      <c r="K6" s="7" t="str">
        <f>IF(OR(sectvol('Growth&amp;Taper'!$H6,$G6,K$2,L$2)&lt;0,'Growth&amp;Taper'!L6=""),"",sectvol('Growth&amp;Taper'!$H6,$G6,K$2,L$2))</f>
        <v/>
      </c>
      <c r="L6" s="7" t="str">
        <f>IF(OR(sectvol('Growth&amp;Taper'!$H6,$G6,L$2,M$2)&lt;0,'Growth&amp;Taper'!M6=""),"",sectvol('Growth&amp;Taper'!$H6,$G6,L$2,M$2))</f>
        <v/>
      </c>
      <c r="M6" s="7" t="str">
        <f>IF(OR(sectvol('Growth&amp;Taper'!$H6,$G6,M$2,N$2)&lt;0,'Growth&amp;Taper'!N6=""),"",sectvol('Growth&amp;Taper'!$H6,$G6,M$2,N$2))</f>
        <v/>
      </c>
      <c r="N6" s="7" t="str">
        <f>IF(OR(sectvol('Growth&amp;Taper'!$H6,$G6,N$2,O$2)&lt;0,'Growth&amp;Taper'!O6=""),"",sectvol('Growth&amp;Taper'!$H6,$G6,N$2,O$2))</f>
        <v/>
      </c>
      <c r="O6" s="7" t="str">
        <f>IF(OR(sectvol('Growth&amp;Taper'!$H6,$G6,O$2,P$2)&lt;0,'Growth&amp;Taper'!P6=""),"",sectvol('Growth&amp;Taper'!$H6,$G6,O$2,P$2))</f>
        <v/>
      </c>
      <c r="P6" s="7" t="str">
        <f>IF(OR(sectvol('Growth&amp;Taper'!$H6,$G6,P$2,Q$2)&lt;0,'Growth&amp;Taper'!Q6=""),"",sectvol('Growth&amp;Taper'!$H6,$G6,P$2,Q$2))</f>
        <v/>
      </c>
      <c r="Q6" s="7" t="str">
        <f>IF(OR(sectvol('Growth&amp;Taper'!$H6,$G6,Q$2,R$2)&lt;0,'Growth&amp;Taper'!R6=""),"",sectvol('Growth&amp;Taper'!$H6,$G6,Q$2,R$2))</f>
        <v/>
      </c>
      <c r="R6" s="7" t="str">
        <f>IF(OR(sectvol('Growth&amp;Taper'!$H6,$G6,R$2,S$2)&lt;0,'Growth&amp;Taper'!S6=""),"",sectvol('Growth&amp;Taper'!$H6,$G6,R$2,S$2))</f>
        <v/>
      </c>
      <c r="S6" s="7" t="str">
        <f>IF(OR(sectvol('Growth&amp;Taper'!$H6,$G6,S$2,T$2)&lt;0,'Growth&amp;Taper'!T6=""),"",sectvol('Growth&amp;Taper'!$H6,$G6,S$2,T$2))</f>
        <v/>
      </c>
      <c r="T6" s="7"/>
      <c r="U6" s="2">
        <f>SUMIF('Growth&amp;Taper'!I6:R6,"&lt;"&amp;wasteCutoff*100,Volume!H6:T6)</f>
        <v>1.3183213876423317E-2</v>
      </c>
      <c r="V6" s="2">
        <f>SUMIF('Growth&amp;Taper'!I6:R6,"&lt;"&amp;pulpCutoff*100,Volume!H6:T6)-U6</f>
        <v>0</v>
      </c>
      <c r="W6" s="2">
        <f t="shared" si="0"/>
        <v>0</v>
      </c>
      <c r="X6" s="163">
        <f t="shared" si="1"/>
        <v>0</v>
      </c>
      <c r="Y6" s="2"/>
      <c r="Z6" s="2"/>
    </row>
    <row r="7" spans="1:26">
      <c r="A7" s="4">
        <f>'Growth&amp;Taper'!A7</f>
        <v>5</v>
      </c>
      <c r="B7" s="33">
        <f>'Growth&amp;Taper'!B7</f>
        <v>11.674351093832627</v>
      </c>
      <c r="C7" s="27">
        <f>'Growth&amp;Taper'!C7</f>
        <v>1078</v>
      </c>
      <c r="D7" s="33">
        <f>'Growth&amp;Taper'!D7</f>
        <v>11.05</v>
      </c>
      <c r="E7" s="33">
        <f>'Growth&amp;Taper'!E7</f>
        <v>10.124457428372343</v>
      </c>
      <c r="F7" s="33">
        <f>'Growth&amp;Taper'!F7</f>
        <v>40.646356986628227</v>
      </c>
      <c r="G7" s="33">
        <f>'Growth&amp;Taper'!G7</f>
        <v>13.700620854068973</v>
      </c>
      <c r="H7" s="7">
        <f>IF(OR(sectvol('Growth&amp;Taper'!$H7,$G7,H$2,I$2)&lt;0,'Growth&amp;Taper'!I7=""),"",sectvol('Growth&amp;Taper'!$H7,$G7,H$2,I$2))</f>
        <v>1.6949072036030268E-2</v>
      </c>
      <c r="I7" s="7">
        <f>IF(OR(sectvol('Growth&amp;Taper'!$H7,$G7,I$2,J$2)&lt;0,'Growth&amp;Taper'!J7=""),"",sectvol('Growth&amp;Taper'!$H7,$G7,I$2,J$2))</f>
        <v>1.0476246534057789E-2</v>
      </c>
      <c r="J7" s="7">
        <f>IF(OR(sectvol('Growth&amp;Taper'!$H7,$G7,J$2,K$2)&lt;0,'Growth&amp;Taper'!K7=""),"",sectvol('Growth&amp;Taper'!$H7,$G7,J$2,K$2))</f>
        <v>5.1692258487820433E-3</v>
      </c>
      <c r="K7" s="7" t="str">
        <f>IF(OR(sectvol('Growth&amp;Taper'!$H7,$G7,K$2,L$2)&lt;0,'Growth&amp;Taper'!L7=""),"",sectvol('Growth&amp;Taper'!$H7,$G7,K$2,L$2))</f>
        <v/>
      </c>
      <c r="L7" s="7" t="str">
        <f>IF(OR(sectvol('Growth&amp;Taper'!$H7,$G7,L$2,M$2)&lt;0,'Growth&amp;Taper'!M7=""),"",sectvol('Growth&amp;Taper'!$H7,$G7,L$2,M$2))</f>
        <v/>
      </c>
      <c r="M7" s="7" t="str">
        <f>IF(OR(sectvol('Growth&amp;Taper'!$H7,$G7,M$2,N$2)&lt;0,'Growth&amp;Taper'!N7=""),"",sectvol('Growth&amp;Taper'!$H7,$G7,M$2,N$2))</f>
        <v/>
      </c>
      <c r="N7" s="7" t="str">
        <f>IF(OR(sectvol('Growth&amp;Taper'!$H7,$G7,N$2,O$2)&lt;0,'Growth&amp;Taper'!O7=""),"",sectvol('Growth&amp;Taper'!$H7,$G7,N$2,O$2))</f>
        <v/>
      </c>
      <c r="O7" s="7" t="str">
        <f>IF(OR(sectvol('Growth&amp;Taper'!$H7,$G7,O$2,P$2)&lt;0,'Growth&amp;Taper'!P7=""),"",sectvol('Growth&amp;Taper'!$H7,$G7,O$2,P$2))</f>
        <v/>
      </c>
      <c r="P7" s="7" t="str">
        <f>IF(OR(sectvol('Growth&amp;Taper'!$H7,$G7,P$2,Q$2)&lt;0,'Growth&amp;Taper'!Q7=""),"",sectvol('Growth&amp;Taper'!$H7,$G7,P$2,Q$2))</f>
        <v/>
      </c>
      <c r="Q7" s="7" t="str">
        <f>IF(OR(sectvol('Growth&amp;Taper'!$H7,$G7,Q$2,R$2)&lt;0,'Growth&amp;Taper'!R7=""),"",sectvol('Growth&amp;Taper'!$H7,$G7,Q$2,R$2))</f>
        <v/>
      </c>
      <c r="R7" s="7" t="str">
        <f>IF(OR(sectvol('Growth&amp;Taper'!$H7,$G7,R$2,S$2)&lt;0,'Growth&amp;Taper'!S7=""),"",sectvol('Growth&amp;Taper'!$H7,$G7,R$2,S$2))</f>
        <v/>
      </c>
      <c r="S7" s="7" t="str">
        <f>IF(OR(sectvol('Growth&amp;Taper'!$H7,$G7,S$2,T$2)&lt;0,'Growth&amp;Taper'!T7=""),"",sectvol('Growth&amp;Taper'!$H7,$G7,S$2,T$2))</f>
        <v/>
      </c>
      <c r="T7" s="7"/>
      <c r="U7" s="2">
        <f>SUMIF('Growth&amp;Taper'!I7:R7,"&lt;"&amp;wasteCutoff*100,Volume!H7:T7)</f>
        <v>5.1692258487820433E-3</v>
      </c>
      <c r="V7" s="2">
        <f>SUMIF('Growth&amp;Taper'!I7:R7,"&lt;"&amp;pulpCutoff*100,Volume!H7:T7)-U7</f>
        <v>2.7425318570088057E-2</v>
      </c>
      <c r="W7" s="2">
        <f t="shared" si="0"/>
        <v>0</v>
      </c>
      <c r="X7" s="163">
        <f t="shared" si="1"/>
        <v>0</v>
      </c>
      <c r="Y7" s="2"/>
      <c r="Z7" s="2"/>
    </row>
    <row r="8" spans="1:26">
      <c r="A8" s="4">
        <f>'Growth&amp;Taper'!A8</f>
        <v>6</v>
      </c>
      <c r="B8" s="33">
        <f>'Growth&amp;Taper'!B8</f>
        <v>14.113219235602134</v>
      </c>
      <c r="C8" s="27">
        <f>'Growth&amp;Taper'!C8</f>
        <v>1065.6740102832503</v>
      </c>
      <c r="D8" s="33">
        <f>'Growth&amp;Taper'!D8</f>
        <v>16.059935339860473</v>
      </c>
      <c r="E8" s="33">
        <f>'Growth&amp;Taper'!E8</f>
        <v>12.27607997436264</v>
      </c>
      <c r="F8" s="33">
        <f>'Growth&amp;Taper'!F8</f>
        <v>67.92690252305114</v>
      </c>
      <c r="G8" s="33">
        <f>'Growth&amp;Taper'!G8</f>
        <v>16.845269751232614</v>
      </c>
      <c r="H8" s="7">
        <f>IF(OR(sectvol('Growth&amp;Taper'!$H8,$G8,H$2,I$2)&lt;0,'Growth&amp;Taper'!I8=""),"",sectvol('Growth&amp;Taper'!$H8,$G8,H$2,I$2))</f>
        <v>2.5172338692223337E-2</v>
      </c>
      <c r="I8" s="7">
        <f>IF(OR(sectvol('Growth&amp;Taper'!$H8,$G8,I$2,J$2)&lt;0,'Growth&amp;Taper'!J8=""),"",sectvol('Growth&amp;Taper'!$H8,$G8,I$2,J$2))</f>
        <v>1.7078012874270309E-2</v>
      </c>
      <c r="J8" s="7">
        <f>IF(OR(sectvol('Growth&amp;Taper'!$H8,$G8,J$2,K$2)&lt;0,'Growth&amp;Taper'!K8=""),"",sectvol('Growth&amp;Taper'!$H8,$G8,J$2,K$2))</f>
        <v>1.0843310948497768E-2</v>
      </c>
      <c r="K8" s="7">
        <f>IF(OR(sectvol('Growth&amp;Taper'!$H8,$G8,K$2,L$2)&lt;0,'Growth&amp;Taper'!L8=""),"",sectvol('Growth&amp;Taper'!$H8,$G8,K$2,L$2))</f>
        <v>4.9815131809594357E-3</v>
      </c>
      <c r="L8" s="7" t="str">
        <f>IF(OR(sectvol('Growth&amp;Taper'!$H8,$G8,L$2,M$2)&lt;0,'Growth&amp;Taper'!M8=""),"",sectvol('Growth&amp;Taper'!$H8,$G8,L$2,M$2))</f>
        <v/>
      </c>
      <c r="M8" s="7" t="str">
        <f>IF(OR(sectvol('Growth&amp;Taper'!$H8,$G8,M$2,N$2)&lt;0,'Growth&amp;Taper'!N8=""),"",sectvol('Growth&amp;Taper'!$H8,$G8,M$2,N$2))</f>
        <v/>
      </c>
      <c r="N8" s="7" t="str">
        <f>IF(OR(sectvol('Growth&amp;Taper'!$H8,$G8,N$2,O$2)&lt;0,'Growth&amp;Taper'!O8=""),"",sectvol('Growth&amp;Taper'!$H8,$G8,N$2,O$2))</f>
        <v/>
      </c>
      <c r="O8" s="7" t="str">
        <f>IF(OR(sectvol('Growth&amp;Taper'!$H8,$G8,O$2,P$2)&lt;0,'Growth&amp;Taper'!P8=""),"",sectvol('Growth&amp;Taper'!$H8,$G8,O$2,P$2))</f>
        <v/>
      </c>
      <c r="P8" s="7" t="str">
        <f>IF(OR(sectvol('Growth&amp;Taper'!$H8,$G8,P$2,Q$2)&lt;0,'Growth&amp;Taper'!Q8=""),"",sectvol('Growth&amp;Taper'!$H8,$G8,P$2,Q$2))</f>
        <v/>
      </c>
      <c r="Q8" s="7" t="str">
        <f>IF(OR(sectvol('Growth&amp;Taper'!$H8,$G8,Q$2,R$2)&lt;0,'Growth&amp;Taper'!R8=""),"",sectvol('Growth&amp;Taper'!$H8,$G8,Q$2,R$2))</f>
        <v/>
      </c>
      <c r="R8" s="7" t="str">
        <f>IF(OR(sectvol('Growth&amp;Taper'!$H8,$G8,R$2,S$2)&lt;0,'Growth&amp;Taper'!S8=""),"",sectvol('Growth&amp;Taper'!$H8,$G8,R$2,S$2))</f>
        <v/>
      </c>
      <c r="S8" s="7" t="str">
        <f>IF(OR(sectvol('Growth&amp;Taper'!$H8,$G8,S$2,T$2)&lt;0,'Growth&amp;Taper'!T8=""),"",sectvol('Growth&amp;Taper'!$H8,$G8,S$2,T$2))</f>
        <v/>
      </c>
      <c r="T8" s="7"/>
      <c r="U8" s="2">
        <f>SUMIF('Growth&amp;Taper'!I8:R8,"&lt;"&amp;wasteCutoff*100,Volume!H8:T8)</f>
        <v>4.9815131809594357E-3</v>
      </c>
      <c r="V8" s="2">
        <f>SUMIF('Growth&amp;Taper'!I8:R8,"&lt;"&amp;pulpCutoff*100,Volume!H8:T8)-U8</f>
        <v>5.3093662514991417E-2</v>
      </c>
      <c r="W8" s="2">
        <f t="shared" si="0"/>
        <v>0</v>
      </c>
      <c r="X8" s="163">
        <f t="shared" si="1"/>
        <v>0</v>
      </c>
      <c r="Y8" s="2"/>
      <c r="Z8" s="2"/>
    </row>
    <row r="9" spans="1:26">
      <c r="A9" s="4">
        <f>'Growth&amp;Taper'!A9</f>
        <v>7</v>
      </c>
      <c r="B9" s="33">
        <f>'Growth&amp;Taper'!B9</f>
        <v>16.471613052056259</v>
      </c>
      <c r="C9" s="27">
        <f>'Growth&amp;Taper'!C9</f>
        <v>1053.4889575075927</v>
      </c>
      <c r="D9" s="33">
        <f>'Growth&amp;Taper'!D9</f>
        <v>20.984547145864152</v>
      </c>
      <c r="E9" s="33">
        <f>'Growth&amp;Taper'!E9</f>
        <v>14.113502574990584</v>
      </c>
      <c r="F9" s="33">
        <f>'Growth&amp;Taper'!F9</f>
        <v>99.940680020701834</v>
      </c>
      <c r="G9" s="33">
        <f>'Growth&amp;Taper'!G9</f>
        <v>19.121432727851936</v>
      </c>
      <c r="H9" s="7">
        <f>IF(OR(sectvol('Growth&amp;Taper'!$H9,$G9,H$2,I$2)&lt;0,'Growth&amp;Taper'!I9=""),"",sectvol('Growth&amp;Taper'!$H9,$G9,H$2,I$2))</f>
        <v>3.3479358369609996E-2</v>
      </c>
      <c r="I9" s="7">
        <f>IF(OR(sectvol('Growth&amp;Taper'!$H9,$G9,I$2,J$2)&lt;0,'Growth&amp;Taper'!J9=""),"",sectvol('Growth&amp;Taper'!$H9,$G9,I$2,J$2))</f>
        <v>2.3672535475998742E-2</v>
      </c>
      <c r="J9" s="7">
        <f>IF(OR(sectvol('Growth&amp;Taper'!$H9,$G9,J$2,K$2)&lt;0,'Growth&amp;Taper'!K9=""),"",sectvol('Growth&amp;Taper'!$H9,$G9,J$2,K$2))</f>
        <v>1.64527887658753E-2</v>
      </c>
      <c r="K9" s="7">
        <f>IF(OR(sectvol('Growth&amp;Taper'!$H9,$G9,K$2,L$2)&lt;0,'Growth&amp;Taper'!L9=""),"",sectvol('Growth&amp;Taper'!$H9,$G9,K$2,L$2))</f>
        <v>9.5505906038348201E-3</v>
      </c>
      <c r="L9" s="7">
        <f>IF(OR(sectvol('Growth&amp;Taper'!$H9,$G9,L$2,M$2)&lt;0,'Growth&amp;Taper'!M9=""),"",sectvol('Growth&amp;Taper'!$H9,$G9,L$2,M$2))</f>
        <v>3.5153463724780882E-3</v>
      </c>
      <c r="M9" s="7" t="str">
        <f>IF(OR(sectvol('Growth&amp;Taper'!$H9,$G9,M$2,N$2)&lt;0,'Growth&amp;Taper'!N9=""),"",sectvol('Growth&amp;Taper'!$H9,$G9,M$2,N$2))</f>
        <v/>
      </c>
      <c r="N9" s="7" t="str">
        <f>IF(OR(sectvol('Growth&amp;Taper'!$H9,$G9,N$2,O$2)&lt;0,'Growth&amp;Taper'!O9=""),"",sectvol('Growth&amp;Taper'!$H9,$G9,N$2,O$2))</f>
        <v/>
      </c>
      <c r="O9" s="7" t="str">
        <f>IF(OR(sectvol('Growth&amp;Taper'!$H9,$G9,O$2,P$2)&lt;0,'Growth&amp;Taper'!P9=""),"",sectvol('Growth&amp;Taper'!$H9,$G9,O$2,P$2))</f>
        <v/>
      </c>
      <c r="P9" s="7" t="str">
        <f>IF(OR(sectvol('Growth&amp;Taper'!$H9,$G9,P$2,Q$2)&lt;0,'Growth&amp;Taper'!Q9=""),"",sectvol('Growth&amp;Taper'!$H9,$G9,P$2,Q$2))</f>
        <v/>
      </c>
      <c r="Q9" s="7" t="str">
        <f>IF(OR(sectvol('Growth&amp;Taper'!$H9,$G9,Q$2,R$2)&lt;0,'Growth&amp;Taper'!R9=""),"",sectvol('Growth&amp;Taper'!$H9,$G9,Q$2,R$2))</f>
        <v/>
      </c>
      <c r="R9" s="7" t="str">
        <f>IF(OR(sectvol('Growth&amp;Taper'!$H9,$G9,R$2,S$2)&lt;0,'Growth&amp;Taper'!S9=""),"",sectvol('Growth&amp;Taper'!$H9,$G9,R$2,S$2))</f>
        <v/>
      </c>
      <c r="S9" s="7" t="str">
        <f>IF(OR(sectvol('Growth&amp;Taper'!$H9,$G9,S$2,T$2)&lt;0,'Growth&amp;Taper'!T9=""),"",sectvol('Growth&amp;Taper'!$H9,$G9,S$2,T$2))</f>
        <v/>
      </c>
      <c r="T9" s="7"/>
      <c r="U9" s="2">
        <f>SUMIF('Growth&amp;Taper'!I9:R9,"&lt;"&amp;wasteCutoff*100,Volume!H9:T9)</f>
        <v>1.3065936976312909E-2</v>
      </c>
      <c r="V9" s="2">
        <f>SUMIF('Growth&amp;Taper'!I9:R9,"&lt;"&amp;pulpCutoff*100,Volume!H9:T9)-U9</f>
        <v>7.3604682611484035E-2</v>
      </c>
      <c r="W9" s="2">
        <f t="shared" si="0"/>
        <v>0</v>
      </c>
      <c r="X9" s="163">
        <f t="shared" si="1"/>
        <v>0</v>
      </c>
      <c r="Y9" s="2"/>
      <c r="Z9" s="2"/>
    </row>
    <row r="10" spans="1:26">
      <c r="A10" s="4">
        <f>'Growth&amp;Taper'!A10</f>
        <v>8</v>
      </c>
      <c r="B10" s="33">
        <f>'Growth&amp;Taper'!B10</f>
        <v>18.735353492979787</v>
      </c>
      <c r="C10" s="27">
        <f>'Growth&amp;Taper'!C10</f>
        <v>1041.443230182038</v>
      </c>
      <c r="D10" s="33">
        <f>'Growth&amp;Taper'!D10</f>
        <v>25.649371270593686</v>
      </c>
      <c r="E10" s="33">
        <f>'Growth&amp;Taper'!E10</f>
        <v>15.693527088408633</v>
      </c>
      <c r="F10" s="33">
        <f>'Growth&amp;Taper'!F10</f>
        <v>135.27965462517656</v>
      </c>
      <c r="G10" s="33">
        <f>'Growth&amp;Taper'!G10</f>
        <v>20.853145792670045</v>
      </c>
      <c r="H10" s="7">
        <f>IF(OR(sectvol('Growth&amp;Taper'!$H10,$G10,H$2,I$2)&lt;0,'Growth&amp;Taper'!I10=""),"",sectvol('Growth&amp;Taper'!$H10,$G10,H$2,I$2))</f>
        <v>4.1577135636658741E-2</v>
      </c>
      <c r="I10" s="7">
        <f>IF(OR(sectvol('Growth&amp;Taper'!$H10,$G10,I$2,J$2)&lt;0,'Growth&amp;Taper'!J10=""),"",sectvol('Growth&amp;Taper'!$H10,$G10,I$2,J$2))</f>
        <v>3.0097209841969591E-2</v>
      </c>
      <c r="J10" s="7">
        <f>IF(OR(sectvol('Growth&amp;Taper'!$H10,$G10,J$2,K$2)&lt;0,'Growth&amp;Taper'!K10=""),"",sectvol('Growth&amp;Taper'!$H10,$G10,J$2,K$2))</f>
        <v>2.1895789482945634E-2</v>
      </c>
      <c r="K10" s="7">
        <f>IF(OR(sectvol('Growth&amp;Taper'!$H10,$G10,K$2,L$2)&lt;0,'Growth&amp;Taper'!L10=""),"",sectvol('Growth&amp;Taper'!$H10,$G10,K$2,L$2))</f>
        <v>1.4108589279025472E-2</v>
      </c>
      <c r="L10" s="7">
        <f>IF(OR(sectvol('Growth&amp;Taper'!$H10,$G10,L$2,M$2)&lt;0,'Growth&amp;Taper'!M10=""),"",sectvol('Growth&amp;Taper'!$H10,$G10,L$2,M$2))</f>
        <v>6.8264688859572143E-3</v>
      </c>
      <c r="M10" s="7">
        <f>IF(OR(sectvol('Growth&amp;Taper'!$H10,$G10,M$2,N$2)&lt;0,'Growth&amp;Taper'!N10=""),"",sectvol('Growth&amp;Taper'!$H10,$G10,M$2,N$2))</f>
        <v>1.5331496089415781E-3</v>
      </c>
      <c r="N10" s="7" t="str">
        <f>IF(OR(sectvol('Growth&amp;Taper'!$H10,$G10,N$2,O$2)&lt;0,'Growth&amp;Taper'!O10=""),"",sectvol('Growth&amp;Taper'!$H10,$G10,N$2,O$2))</f>
        <v/>
      </c>
      <c r="O10" s="7" t="str">
        <f>IF(OR(sectvol('Growth&amp;Taper'!$H10,$G10,O$2,P$2)&lt;0,'Growth&amp;Taper'!P10=""),"",sectvol('Growth&amp;Taper'!$H10,$G10,O$2,P$2))</f>
        <v/>
      </c>
      <c r="P10" s="7" t="str">
        <f>IF(OR(sectvol('Growth&amp;Taper'!$H10,$G10,P$2,Q$2)&lt;0,'Growth&amp;Taper'!Q10=""),"",sectvol('Growth&amp;Taper'!$H10,$G10,P$2,Q$2))</f>
        <v/>
      </c>
      <c r="Q10" s="7" t="str">
        <f>IF(OR(sectvol('Growth&amp;Taper'!$H10,$G10,Q$2,R$2)&lt;0,'Growth&amp;Taper'!R10=""),"",sectvol('Growth&amp;Taper'!$H10,$G10,Q$2,R$2))</f>
        <v/>
      </c>
      <c r="R10" s="7" t="str">
        <f>IF(OR(sectvol('Growth&amp;Taper'!$H10,$G10,R$2,S$2)&lt;0,'Growth&amp;Taper'!S10=""),"",sectvol('Growth&amp;Taper'!$H10,$G10,R$2,S$2))</f>
        <v/>
      </c>
      <c r="S10" s="7" t="str">
        <f>IF(OR(sectvol('Growth&amp;Taper'!$H10,$G10,S$2,T$2)&lt;0,'Growth&amp;Taper'!T10=""),"",sectvol('Growth&amp;Taper'!$H10,$G10,S$2,T$2))</f>
        <v/>
      </c>
      <c r="T10" s="7"/>
      <c r="U10" s="2">
        <f>SUMIF('Growth&amp;Taper'!I10:R10,"&lt;"&amp;wasteCutoff*100,Volume!H10:T10)</f>
        <v>8.359618494898793E-3</v>
      </c>
      <c r="V10" s="2">
        <f>SUMIF('Growth&amp;Taper'!I10:R10,"&lt;"&amp;pulpCutoff*100,Volume!H10:T10)-U10</f>
        <v>0.10767872424059943</v>
      </c>
      <c r="W10" s="2">
        <f t="shared" si="0"/>
        <v>0</v>
      </c>
      <c r="X10" s="163">
        <f t="shared" si="1"/>
        <v>0</v>
      </c>
      <c r="Y10" s="2"/>
      <c r="Z10" s="2"/>
    </row>
    <row r="11" spans="1:26">
      <c r="A11" s="4">
        <f>'Growth&amp;Taper'!A11</f>
        <v>9</v>
      </c>
      <c r="B11" s="33">
        <f>'Growth&amp;Taper'!B11</f>
        <v>20.896311548372974</v>
      </c>
      <c r="C11" s="27">
        <f>'Growth&amp;Taper'!C11</f>
        <v>1029.5352352415905</v>
      </c>
      <c r="D11" s="33">
        <f>'Growth&amp;Taper'!D11</f>
        <v>29.983629355617023</v>
      </c>
      <c r="E11" s="33">
        <f>'Growth&amp;Taper'!E11</f>
        <v>17.065597288558312</v>
      </c>
      <c r="F11" s="33">
        <f>'Growth&amp;Taper'!F11</f>
        <v>172.78265537253847</v>
      </c>
      <c r="G11" s="33">
        <f>'Growth&amp;Taper'!G11</f>
        <v>22.220943055050963</v>
      </c>
      <c r="H11" s="7">
        <f>IF(OR(sectvol('Growth&amp;Taper'!$H11,$G11,H$2,I$2)&lt;0,'Growth&amp;Taper'!I11=""),"",sectvol('Growth&amp;Taper'!$H11,$G11,H$2,I$2))</f>
        <v>4.9328268070351275E-2</v>
      </c>
      <c r="I11" s="7">
        <f>IF(OR(sectvol('Growth&amp;Taper'!$H11,$G11,I$2,J$2)&lt;0,'Growth&amp;Taper'!J11=""),"",sectvol('Growth&amp;Taper'!$H11,$G11,I$2,J$2))</f>
        <v>3.6255925073373829E-2</v>
      </c>
      <c r="J11" s="7">
        <f>IF(OR(sectvol('Growth&amp;Taper'!$H11,$G11,J$2,K$2)&lt;0,'Growth&amp;Taper'!K11=""),"",sectvol('Growth&amp;Taper'!$H11,$G11,J$2,K$2))</f>
        <v>2.7112034183105128E-2</v>
      </c>
      <c r="K11" s="7">
        <f>IF(OR(sectvol('Growth&amp;Taper'!$H11,$G11,K$2,L$2)&lt;0,'Growth&amp;Taper'!L11=""),"",sectvol('Growth&amp;Taper'!$H11,$G11,K$2,L$2))</f>
        <v>1.8518271790229857E-2</v>
      </c>
      <c r="L11" s="7">
        <f>IF(OR(sectvol('Growth&amp;Taper'!$H11,$G11,L$2,M$2)&lt;0,'Growth&amp;Taper'!M11=""),"",sectvol('Growth&amp;Taper'!$H11,$G11,L$2,M$2))</f>
        <v>1.0259336257006198E-2</v>
      </c>
      <c r="M11" s="7">
        <f>IF(OR(sectvol('Growth&amp;Taper'!$H11,$G11,M$2,N$2)&lt;0,'Growth&amp;Taper'!N11=""),"",sectvol('Growth&amp;Taper'!$H11,$G11,M$2,N$2))</f>
        <v>3.488247203696569E-3</v>
      </c>
      <c r="N11" s="7" t="str">
        <f>IF(OR(sectvol('Growth&amp;Taper'!$H11,$G11,N$2,O$2)&lt;0,'Growth&amp;Taper'!O11=""),"",sectvol('Growth&amp;Taper'!$H11,$G11,N$2,O$2))</f>
        <v/>
      </c>
      <c r="O11" s="7" t="str">
        <f>IF(OR(sectvol('Growth&amp;Taper'!$H11,$G11,O$2,P$2)&lt;0,'Growth&amp;Taper'!P11=""),"",sectvol('Growth&amp;Taper'!$H11,$G11,O$2,P$2))</f>
        <v/>
      </c>
      <c r="P11" s="7" t="str">
        <f>IF(OR(sectvol('Growth&amp;Taper'!$H11,$G11,P$2,Q$2)&lt;0,'Growth&amp;Taper'!Q11=""),"",sectvol('Growth&amp;Taper'!$H11,$G11,P$2,Q$2))</f>
        <v/>
      </c>
      <c r="Q11" s="7" t="str">
        <f>IF(OR(sectvol('Growth&amp;Taper'!$H11,$G11,Q$2,R$2)&lt;0,'Growth&amp;Taper'!R11=""),"",sectvol('Growth&amp;Taper'!$H11,$G11,Q$2,R$2))</f>
        <v/>
      </c>
      <c r="R11" s="7" t="str">
        <f>IF(OR(sectvol('Growth&amp;Taper'!$H11,$G11,R$2,S$2)&lt;0,'Growth&amp;Taper'!S11=""),"",sectvol('Growth&amp;Taper'!$H11,$G11,R$2,S$2))</f>
        <v/>
      </c>
      <c r="S11" s="7" t="str">
        <f>IF(OR(sectvol('Growth&amp;Taper'!$H11,$G11,S$2,T$2)&lt;0,'Growth&amp;Taper'!T11=""),"",sectvol('Growth&amp;Taper'!$H11,$G11,S$2,T$2))</f>
        <v/>
      </c>
      <c r="T11" s="7"/>
      <c r="U11" s="2">
        <f>SUMIF('Growth&amp;Taper'!I11:R11,"&lt;"&amp;wasteCutoff*100,Volume!H11:T11)</f>
        <v>1.3747583460702768E-2</v>
      </c>
      <c r="V11" s="2">
        <f>SUMIF('Growth&amp;Taper'!I11:R11,"&lt;"&amp;pulpCutoff*100,Volume!H11:T11)-U11</f>
        <v>0.1312144991170601</v>
      </c>
      <c r="W11" s="2">
        <f t="shared" si="0"/>
        <v>0</v>
      </c>
      <c r="X11" s="163">
        <f t="shared" si="1"/>
        <v>0</v>
      </c>
      <c r="Y11" s="2"/>
      <c r="Z11" s="2"/>
    </row>
    <row r="12" spans="1:26">
      <c r="A12" s="153">
        <f>'Growth&amp;Taper'!A12</f>
        <v>10</v>
      </c>
      <c r="B12" s="154">
        <f>'Growth&amp;Taper'!B12</f>
        <v>22.950423605072722</v>
      </c>
      <c r="C12" s="155">
        <f>'Growth&amp;Taper'!C12</f>
        <v>500</v>
      </c>
      <c r="D12" s="154">
        <f>'Growth&amp;Taper'!D12</f>
        <v>30.484067047842089</v>
      </c>
      <c r="E12" s="154">
        <f>'Growth&amp;Taper'!E12</f>
        <v>24.691726163977311</v>
      </c>
      <c r="F12" s="154">
        <f>'Growth&amp;Taper'!F12</f>
        <v>189.81805867122748</v>
      </c>
      <c r="G12" s="154">
        <f>'Growth&amp;Taper'!G12</f>
        <v>28.249240923356524</v>
      </c>
      <c r="H12" s="7">
        <f>IF(OR(sectvol('Growth&amp;Taper'!$H12,$G12,H$2,I$2)&lt;0,'Growth&amp;Taper'!I12=""),"",sectvol('Growth&amp;Taper'!$H12,$G12,H$2,I$2))</f>
        <v>0.10467021538494492</v>
      </c>
      <c r="I12" s="7">
        <f>IF(OR(sectvol('Growth&amp;Taper'!$H12,$G12,I$2,J$2)&lt;0,'Growth&amp;Taper'!J12=""),"",sectvol('Growth&amp;Taper'!$H12,$G12,I$2,J$2))</f>
        <v>8.0526285395516428E-2</v>
      </c>
      <c r="J12" s="7">
        <f>IF(OR(sectvol('Growth&amp;Taper'!$H12,$G12,J$2,K$2)&lt;0,'Growth&amp;Taper'!K12=""),"",sectvol('Growth&amp;Taper'!$H12,$G12,J$2,K$2))</f>
        <v>6.4848222295939562E-2</v>
      </c>
      <c r="K12" s="7">
        <f>IF(OR(sectvol('Growth&amp;Taper'!$H12,$G12,K$2,L$2)&lt;0,'Growth&amp;Taper'!L12=""),"",sectvol('Growth&amp;Taper'!$H12,$G12,K$2,L$2))</f>
        <v>5.0839679504669721E-2</v>
      </c>
      <c r="L12" s="7">
        <f>IF(OR(sectvol('Growth&amp;Taper'!$H12,$G12,L$2,M$2)&lt;0,'Growth&amp;Taper'!M12=""),"",sectvol('Growth&amp;Taper'!$H12,$G12,L$2,M$2))</f>
        <v>3.7172705817173662E-2</v>
      </c>
      <c r="M12" s="7">
        <f>IF(OR(sectvol('Growth&amp;Taper'!$H12,$G12,M$2,N$2)&lt;0,'Growth&amp;Taper'!N12=""),"",sectvol('Growth&amp;Taper'!$H12,$G12,M$2,N$2))</f>
        <v>2.3858600148808501E-2</v>
      </c>
      <c r="N12" s="7">
        <f>IF(OR(sectvol('Growth&amp;Taper'!$H12,$G12,N$2,O$2)&lt;0,'Growth&amp;Taper'!O12=""),"",sectvol('Growth&amp;Taper'!$H12,$G12,N$2,O$2))</f>
        <v>1.196240007190244E-2</v>
      </c>
      <c r="O12" s="7">
        <f>IF(OR(sectvol('Growth&amp;Taper'!$H12,$G12,O$2,P$2)&lt;0,'Growth&amp;Taper'!P12=""),"",sectvol('Growth&amp;Taper'!$H12,$G12,O$2,P$2))</f>
        <v>3.3373846335625879E-3</v>
      </c>
      <c r="P12" s="7" t="str">
        <f>IF(OR(sectvol('Growth&amp;Taper'!$H12,$G12,P$2,Q$2)&lt;0,'Growth&amp;Taper'!Q12=""),"",sectvol('Growth&amp;Taper'!$H12,$G12,P$2,Q$2))</f>
        <v/>
      </c>
      <c r="Q12" s="7" t="str">
        <f>IF(OR(sectvol('Growth&amp;Taper'!$H12,$G12,Q$2,R$2)&lt;0,'Growth&amp;Taper'!R12=""),"",sectvol('Growth&amp;Taper'!$H12,$G12,Q$2,R$2))</f>
        <v/>
      </c>
      <c r="R12" s="7" t="str">
        <f>IF(OR(sectvol('Growth&amp;Taper'!$H12,$G12,R$2,S$2)&lt;0,'Growth&amp;Taper'!S12=""),"",sectvol('Growth&amp;Taper'!$H12,$G12,R$2,S$2))</f>
        <v/>
      </c>
      <c r="S12" s="7" t="str">
        <f>IF(OR(sectvol('Growth&amp;Taper'!$H12,$G12,S$2,T$2)&lt;0,'Growth&amp;Taper'!T12=""),"",sectvol('Growth&amp;Taper'!$H12,$G12,S$2,T$2))</f>
        <v/>
      </c>
      <c r="T12" s="7"/>
      <c r="U12" s="2">
        <f>SUMIF('Growth&amp;Taper'!I12:R12,"&lt;"&amp;wasteCutoff*100,Volume!H12:T12)</f>
        <v>3.3373846335625879E-3</v>
      </c>
      <c r="V12" s="2">
        <f>SUMIF('Growth&amp;Taper'!I12:R12,"&lt;"&amp;pulpCutoff*100,Volume!H12:T12)-U12</f>
        <v>0.37387810861895521</v>
      </c>
      <c r="W12" s="2">
        <f t="shared" si="0"/>
        <v>0</v>
      </c>
      <c r="X12" s="163">
        <f t="shared" si="1"/>
        <v>0</v>
      </c>
      <c r="Y12" s="2"/>
      <c r="Z12" s="2"/>
    </row>
    <row r="13" spans="1:26">
      <c r="A13" s="4">
        <f>'Growth&amp;Taper'!A13</f>
        <v>11</v>
      </c>
      <c r="B13" s="33">
        <f>'Growth&amp;Taper'!B13</f>
        <v>24.896423131258256</v>
      </c>
      <c r="C13" s="27">
        <f>'Growth&amp;Taper'!C13</f>
        <v>494.28293612395652</v>
      </c>
      <c r="D13" s="33">
        <f>'Growth&amp;Taper'!D13</f>
        <v>33.752329279835855</v>
      </c>
      <c r="E13" s="33">
        <f>'Growth&amp;Taper'!E13</f>
        <v>26.131483509167129</v>
      </c>
      <c r="F13" s="33">
        <f>'Growth&amp;Taper'!F13</f>
        <v>225.01299579112455</v>
      </c>
      <c r="G13" s="33">
        <f>'Growth&amp;Taper'!G13</f>
        <v>29.174081697907297</v>
      </c>
      <c r="H13" s="7">
        <f>IF(OR(sectvol('Growth&amp;Taper'!$H13,$G13,H$2,I$2)&lt;0,'Growth&amp;Taper'!I13=""),"",sectvol('Growth&amp;Taper'!$H13,$G13,H$2,I$2))</f>
        <v>0.11746129851027748</v>
      </c>
      <c r="I13" s="7">
        <f>IF(OR(sectvol('Growth&amp;Taper'!$H13,$G13,I$2,J$2)&lt;0,'Growth&amp;Taper'!J13=""),"",sectvol('Growth&amp;Taper'!$H13,$G13,I$2,J$2))</f>
        <v>9.0815961235620551E-2</v>
      </c>
      <c r="J13" s="7">
        <f>IF(OR(sectvol('Growth&amp;Taper'!$H13,$G13,J$2,K$2)&lt;0,'Growth&amp;Taper'!K13=""),"",sectvol('Growth&amp;Taper'!$H13,$G13,J$2,K$2))</f>
        <v>7.3680629522054675E-2</v>
      </c>
      <c r="K13" s="7">
        <f>IF(OR(sectvol('Growth&amp;Taper'!$H13,$G13,K$2,L$2)&lt;0,'Growth&amp;Taper'!L13=""),"",sectvol('Growth&amp;Taper'!$H13,$G13,K$2,L$2))</f>
        <v>5.8467987693526458E-2</v>
      </c>
      <c r="L13" s="7">
        <f>IF(OR(sectvol('Growth&amp;Taper'!$H13,$G13,L$2,M$2)&lt;0,'Growth&amp;Taper'!M13=""),"",sectvol('Growth&amp;Taper'!$H13,$G13,L$2,M$2))</f>
        <v>4.3682614743868767E-2</v>
      </c>
      <c r="M13" s="7">
        <f>IF(OR(sectvol('Growth&amp;Taper'!$H13,$G13,M$2,N$2)&lt;0,'Growth&amp;Taper'!N13=""),"",sectvol('Growth&amp;Taper'!$H13,$G13,M$2,N$2))</f>
        <v>2.9180605238808492E-2</v>
      </c>
      <c r="N13" s="7">
        <f>IF(OR(sectvol('Growth&amp;Taper'!$H13,$G13,N$2,O$2)&lt;0,'Growth&amp;Taper'!O13=""),"",sectvol('Growth&amp;Taper'!$H13,$G13,N$2,O$2))</f>
        <v>1.5889507067639169E-2</v>
      </c>
      <c r="O13" s="7">
        <f>IF(OR(sectvol('Growth&amp;Taper'!$H13,$G13,O$2,P$2)&lt;0,'Growth&amp;Taper'!P13=""),"",sectvol('Growth&amp;Taper'!$H13,$G13,O$2,P$2))</f>
        <v>5.5561330101965177E-3</v>
      </c>
      <c r="P13" s="7" t="str">
        <f>IF(OR(sectvol('Growth&amp;Taper'!$H13,$G13,P$2,Q$2)&lt;0,'Growth&amp;Taper'!Q13=""),"",sectvol('Growth&amp;Taper'!$H13,$G13,P$2,Q$2))</f>
        <v/>
      </c>
      <c r="Q13" s="7" t="str">
        <f>IF(OR(sectvol('Growth&amp;Taper'!$H13,$G13,Q$2,R$2)&lt;0,'Growth&amp;Taper'!R13=""),"",sectvol('Growth&amp;Taper'!$H13,$G13,Q$2,R$2))</f>
        <v/>
      </c>
      <c r="R13" s="7" t="str">
        <f>IF(OR(sectvol('Growth&amp;Taper'!$H13,$G13,R$2,S$2)&lt;0,'Growth&amp;Taper'!S13=""),"",sectvol('Growth&amp;Taper'!$H13,$G13,R$2,S$2))</f>
        <v/>
      </c>
      <c r="S13" s="7" t="str">
        <f>IF(OR(sectvol('Growth&amp;Taper'!$H13,$G13,S$2,T$2)&lt;0,'Growth&amp;Taper'!T13=""),"",sectvol('Growth&amp;Taper'!$H13,$G13,S$2,T$2))</f>
        <v/>
      </c>
      <c r="T13" s="7"/>
      <c r="U13" s="2">
        <f>SUMIF('Growth&amp;Taper'!I13:R13,"&lt;"&amp;wasteCutoff*100,Volume!H13:T13)</f>
        <v>5.5561330101965177E-3</v>
      </c>
      <c r="V13" s="2">
        <f>SUMIF('Growth&amp;Taper'!I13:R13,"&lt;"&amp;pulpCutoff*100,Volume!H13:T13)-U13</f>
        <v>0.42917860401179564</v>
      </c>
      <c r="W13" s="2">
        <f t="shared" si="0"/>
        <v>1.1275702593849246E-17</v>
      </c>
      <c r="X13" s="163">
        <f t="shared" si="1"/>
        <v>2.5936971752222402E-17</v>
      </c>
      <c r="Y13" s="2"/>
      <c r="Z13" s="2"/>
    </row>
    <row r="14" spans="1:26">
      <c r="A14" s="4">
        <f>'Growth&amp;Taper'!A14</f>
        <v>12</v>
      </c>
      <c r="B14" s="33">
        <f>'Growth&amp;Taper'!B14</f>
        <v>26.734991187586083</v>
      </c>
      <c r="C14" s="27">
        <f>'Growth&amp;Taper'!C14</f>
        <v>488.63124188663858</v>
      </c>
      <c r="D14" s="33">
        <f>'Growth&amp;Taper'!D14</f>
        <v>36.736042861721742</v>
      </c>
      <c r="E14" s="33">
        <f>'Growth&amp;Taper'!E14</f>
        <v>27.41924997361243</v>
      </c>
      <c r="F14" s="33">
        <f>'Growth&amp;Taper'!F14</f>
        <v>260.16862334772151</v>
      </c>
      <c r="G14" s="33">
        <f>'Growth&amp;Taper'!G14</f>
        <v>29.959098517811299</v>
      </c>
      <c r="H14" s="7">
        <f>IF(OR(sectvol('Growth&amp;Taper'!$H14,$G14,H$2,I$2)&lt;0,'Growth&amp;Taper'!I14=""),"",sectvol('Growth&amp;Taper'!$H14,$G14,H$2,I$2))</f>
        <v>0.12953488349953957</v>
      </c>
      <c r="I14" s="7">
        <f>IF(OR(sectvol('Growth&amp;Taper'!$H14,$G14,I$2,J$2)&lt;0,'Growth&amp;Taper'!J14=""),"",sectvol('Growth&amp;Taper'!$H14,$G14,I$2,J$2))</f>
        <v>0.10054302186795433</v>
      </c>
      <c r="J14" s="7">
        <f>IF(OR(sectvol('Growth&amp;Taper'!$H14,$G14,J$2,K$2)&lt;0,'Growth&amp;Taper'!K14=""),"",sectvol('Growth&amp;Taper'!$H14,$G14,J$2,K$2))</f>
        <v>8.2047467623949016E-2</v>
      </c>
      <c r="K14" s="7">
        <f>IF(OR(sectvol('Growth&amp;Taper'!$H14,$G14,K$2,L$2)&lt;0,'Growth&amp;Taper'!L14=""),"",sectvol('Growth&amp;Taper'!$H14,$G14,K$2,L$2))</f>
        <v>6.5710216257767601E-2</v>
      </c>
      <c r="L14" s="7">
        <f>IF(OR(sectvol('Growth&amp;Taper'!$H14,$G14,L$2,M$2)&lt;0,'Growth&amp;Taper'!M14=""),"",sectvol('Growth&amp;Taper'!$H14,$G14,L$2,M$2))</f>
        <v>4.9889564182371796E-2</v>
      </c>
      <c r="M14" s="7">
        <f>IF(OR(sectvol('Growth&amp;Taper'!$H14,$G14,M$2,N$2)&lt;0,'Growth&amp;Taper'!N14=""),"",sectvol('Growth&amp;Taper'!$H14,$G14,M$2,N$2))</f>
        <v>3.4310248501978613E-2</v>
      </c>
      <c r="N14" s="7">
        <f>IF(OR(sectvol('Growth&amp;Taper'!$H14,$G14,N$2,O$2)&lt;0,'Growth&amp;Taper'!O14=""),"",sectvol('Growth&amp;Taper'!$H14,$G14,N$2,O$2))</f>
        <v>1.9784498331721564E-2</v>
      </c>
      <c r="O14" s="7">
        <f>IF(OR(sectvol('Growth&amp;Taper'!$H14,$G14,O$2,P$2)&lt;0,'Growth&amp;Taper'!P14=""),"",sectvol('Growth&amp;Taper'!$H14,$G14,O$2,P$2))</f>
        <v>7.9695976873126861E-3</v>
      </c>
      <c r="P14" s="7" t="str">
        <f>IF(OR(sectvol('Growth&amp;Taper'!$H14,$G14,P$2,Q$2)&lt;0,'Growth&amp;Taper'!Q14=""),"",sectvol('Growth&amp;Taper'!$H14,$G14,P$2,Q$2))</f>
        <v/>
      </c>
      <c r="Q14" s="7" t="str">
        <f>IF(OR(sectvol('Growth&amp;Taper'!$H14,$G14,Q$2,R$2)&lt;0,'Growth&amp;Taper'!R14=""),"",sectvol('Growth&amp;Taper'!$H14,$G14,Q$2,R$2))</f>
        <v/>
      </c>
      <c r="R14" s="7" t="str">
        <f>IF(OR(sectvol('Growth&amp;Taper'!$H14,$G14,R$2,S$2)&lt;0,'Growth&amp;Taper'!S14=""),"",sectvol('Growth&amp;Taper'!$H14,$G14,R$2,S$2))</f>
        <v/>
      </c>
      <c r="S14" s="7" t="str">
        <f>IF(OR(sectvol('Growth&amp;Taper'!$H14,$G14,S$2,T$2)&lt;0,'Growth&amp;Taper'!T14=""),"",sectvol('Growth&amp;Taper'!$H14,$G14,S$2,T$2))</f>
        <v/>
      </c>
      <c r="T14" s="7"/>
      <c r="U14" s="2">
        <f>SUMIF('Growth&amp;Taper'!I14:R14,"&lt;"&amp;wasteCutoff*100,Volume!H14:T14)</f>
        <v>7.9695976873126861E-3</v>
      </c>
      <c r="V14" s="2">
        <f>SUMIF('Growth&amp;Taper'!I14:R14,"&lt;"&amp;pulpCutoff*100,Volume!H14:T14)-U14</f>
        <v>0.48181990026528254</v>
      </c>
      <c r="W14" s="2">
        <f t="shared" si="0"/>
        <v>1.5612511283791264E-17</v>
      </c>
      <c r="X14" s="163">
        <f t="shared" si="1"/>
        <v>3.1875961712234052E-17</v>
      </c>
      <c r="Y14" s="2"/>
      <c r="Z14" s="2"/>
    </row>
    <row r="15" spans="1:26">
      <c r="A15" s="4">
        <f>'Growth&amp;Taper'!A15</f>
        <v>13</v>
      </c>
      <c r="B15" s="33">
        <f>'Growth&amp;Taper'!B15</f>
        <v>28.468167638575657</v>
      </c>
      <c r="C15" s="27">
        <f>'Growth&amp;Taper'!C15</f>
        <v>483.04416984324587</v>
      </c>
      <c r="D15" s="33">
        <f>'Growth&amp;Taper'!D15</f>
        <v>39.459021338935294</v>
      </c>
      <c r="E15" s="33">
        <f>'Growth&amp;Taper'!E15</f>
        <v>28.581152190094887</v>
      </c>
      <c r="F15" s="33">
        <f>'Growth&amp;Taper'!F15</f>
        <v>294.90906595128604</v>
      </c>
      <c r="G15" s="33">
        <f>'Growth&amp;Taper'!G15</f>
        <v>30.636372360652</v>
      </c>
      <c r="H15" s="7">
        <f>IF(OR(sectvol('Growth&amp;Taper'!$H15,$G15,H$2,I$2)&lt;0,'Growth&amp;Taper'!I15=""),"",sectvol('Growth&amp;Taper'!$H15,$G15,H$2,I$2))</f>
        <v>0.14094181895933217</v>
      </c>
      <c r="I15" s="7">
        <f>IF(OR(sectvol('Growth&amp;Taper'!$H15,$G15,I$2,J$2)&lt;0,'Growth&amp;Taper'!J15=""),"",sectvol('Growth&amp;Taper'!$H15,$G15,I$2,J$2))</f>
        <v>0.10974455309830122</v>
      </c>
      <c r="J15" s="7">
        <f>IF(OR(sectvol('Growth&amp;Taper'!$H15,$G15,J$2,K$2)&lt;0,'Growth&amp;Taper'!K15=""),"",sectvol('Growth&amp;Taper'!$H15,$G15,J$2,K$2))</f>
        <v>8.9976311617111032E-2</v>
      </c>
      <c r="K15" s="7">
        <f>IF(OR(sectvol('Growth&amp;Taper'!$H15,$G15,K$2,L$2)&lt;0,'Growth&amp;Taper'!L15=""),"",sectvol('Growth&amp;Taper'!$H15,$G15,K$2,L$2))</f>
        <v>7.2586250475946301E-2</v>
      </c>
      <c r="L15" s="7">
        <f>IF(OR(sectvol('Growth&amp;Taper'!$H15,$G15,L$2,M$2)&lt;0,'Growth&amp;Taper'!M15=""),"",sectvol('Growth&amp;Taper'!$H15,$G15,L$2,M$2))</f>
        <v>5.5802376025305994E-2</v>
      </c>
      <c r="M15" s="7">
        <f>IF(OR(sectvol('Growth&amp;Taper'!$H15,$G15,M$2,N$2)&lt;0,'Growth&amp;Taper'!N15=""),"",sectvol('Growth&amp;Taper'!$H15,$G15,M$2,N$2))</f>
        <v>3.9235673898375088E-2</v>
      </c>
      <c r="N15" s="7">
        <f>IF(OR(sectvol('Growth&amp;Taper'!$H15,$G15,N$2,O$2)&lt;0,'Growth&amp;Taper'!O15=""),"",sectvol('Growth&amp;Taper'!$H15,$G15,N$2,O$2))</f>
        <v>2.3599347211440379E-2</v>
      </c>
      <c r="O15" s="7">
        <f>IF(OR(sectvol('Growth&amp;Taper'!$H15,$G15,O$2,P$2)&lt;0,'Growth&amp;Taper'!P15=""),"",sectvol('Growth&amp;Taper'!$H15,$G15,O$2,P$2))</f>
        <v>1.0473789663264257E-2</v>
      </c>
      <c r="P15" s="7">
        <f>IF(OR(sectvol('Growth&amp;Taper'!$H15,$G15,P$2,Q$2)&lt;0,'Growth&amp;Taper'!Q15=""),"",sectvol('Growth&amp;Taper'!$H15,$G15,P$2,Q$2))</f>
        <v>2.0717550118110688E-3</v>
      </c>
      <c r="Q15" s="7" t="str">
        <f>IF(OR(sectvol('Growth&amp;Taper'!$H15,$G15,Q$2,R$2)&lt;0,'Growth&amp;Taper'!R15=""),"",sectvol('Growth&amp;Taper'!$H15,$G15,Q$2,R$2))</f>
        <v/>
      </c>
      <c r="R15" s="7" t="str">
        <f>IF(OR(sectvol('Growth&amp;Taper'!$H15,$G15,R$2,S$2)&lt;0,'Growth&amp;Taper'!S15=""),"",sectvol('Growth&amp;Taper'!$H15,$G15,R$2,S$2))</f>
        <v/>
      </c>
      <c r="S15" s="7" t="str">
        <f>IF(OR(sectvol('Growth&amp;Taper'!$H15,$G15,S$2,T$2)&lt;0,'Growth&amp;Taper'!T15=""),"",sectvol('Growth&amp;Taper'!$H15,$G15,S$2,T$2))</f>
        <v/>
      </c>
      <c r="T15" s="7"/>
      <c r="U15" s="2">
        <f>SUMIF('Growth&amp;Taper'!I15:R15,"&lt;"&amp;wasteCutoff*100,Volume!H15:T15)</f>
        <v>1.2545544675075326E-2</v>
      </c>
      <c r="V15" s="2">
        <f>SUMIF('Growth&amp;Taper'!I15:R15,"&lt;"&amp;pulpCutoff*100,Volume!H15:T15)-U15</f>
        <v>0.53188633128581231</v>
      </c>
      <c r="W15" s="2">
        <f t="shared" si="0"/>
        <v>-3.2959746043559335E-17</v>
      </c>
      <c r="X15" s="163">
        <f t="shared" si="1"/>
        <v>-6.0539706616897627E-17</v>
      </c>
      <c r="Y15" s="2"/>
      <c r="Z15" s="2"/>
    </row>
    <row r="16" spans="1:26" s="14" customFormat="1">
      <c r="A16" s="4">
        <f>'Growth&amp;Taper'!A16</f>
        <v>14</v>
      </c>
      <c r="B16" s="33">
        <f>'Growth&amp;Taper'!B16</f>
        <v>30.098932651522215</v>
      </c>
      <c r="C16" s="27">
        <f>'Growth&amp;Taper'!C16</f>
        <v>477.5209810953574</v>
      </c>
      <c r="D16" s="33">
        <f>'Growth&amp;Taper'!D16</f>
        <v>41.945674889432368</v>
      </c>
      <c r="E16" s="33">
        <f>'Growth&amp;Taper'!E16</f>
        <v>29.637895615931836</v>
      </c>
      <c r="F16" s="33">
        <f>'Growth&amp;Taper'!F16</f>
        <v>328.95303172045544</v>
      </c>
      <c r="G16" s="33">
        <f>'Growth&amp;Taper'!G16</f>
        <v>31.228855091415291</v>
      </c>
      <c r="H16" s="7">
        <f>IF(OR(sectvol('Growth&amp;Taper'!$H16,$G16,H$2,I$2)&lt;0,'Growth&amp;Taper'!I16=""),"",sectvol('Growth&amp;Taper'!$H16,$G16,H$2,I$2))</f>
        <v>0.15173968253519898</v>
      </c>
      <c r="I16" s="7">
        <f>IF(OR(sectvol('Growth&amp;Taper'!$H16,$G16,I$2,J$2)&lt;0,'Growth&amp;Taper'!J16=""),"",sectvol('Growth&amp;Taper'!$H16,$G16,I$2,J$2))</f>
        <v>0.11846409897804289</v>
      </c>
      <c r="J16" s="7">
        <f>IF(OR(sectvol('Growth&amp;Taper'!$H16,$G16,J$2,K$2)&lt;0,'Growth&amp;Taper'!K16=""),"",sectvol('Growth&amp;Taper'!$H16,$G16,J$2,K$2))</f>
        <v>9.7501330748602899E-2</v>
      </c>
      <c r="K16" s="7">
        <f>IF(OR(sectvol('Growth&amp;Taper'!$H16,$G16,K$2,L$2)&lt;0,'Growth&amp;Taper'!L16=""),"",sectvol('Growth&amp;Taper'!$H16,$G16,K$2,L$2))</f>
        <v>7.9122677522017931E-2</v>
      </c>
      <c r="L16" s="7">
        <f>IF(OR(sectvol('Growth&amp;Taper'!$H16,$G16,L$2,M$2)&lt;0,'Growth&amp;Taper'!M16=""),"",sectvol('Growth&amp;Taper'!$H16,$G16,L$2,M$2))</f>
        <v>6.1438368894109932E-2</v>
      </c>
      <c r="M16" s="7">
        <f>IF(OR(sectvol('Growth&amp;Taper'!$H16,$G16,M$2,N$2)&lt;0,'Growth&amp;Taper'!N16=""),"",sectvol('Growth&amp;Taper'!$H16,$G16,M$2,N$2))</f>
        <v>4.3959118259702473E-2</v>
      </c>
      <c r="N16" s="7">
        <f>IF(OR(sectvol('Growth&amp;Taper'!$H16,$G16,N$2,O$2)&lt;0,'Growth&amp;Taper'!O16=""),"",sectvol('Growth&amp;Taper'!$H16,$G16,N$2,O$2))</f>
        <v>2.7311498241450755E-2</v>
      </c>
      <c r="O16" s="7">
        <f>IF(OR(sectvol('Growth&amp;Taper'!$H16,$G16,O$2,P$2)&lt;0,'Growth&amp;Taper'!P16=""),"",sectvol('Growth&amp;Taper'!$H16,$G16,O$2,P$2))</f>
        <v>1.3008708510381134E-2</v>
      </c>
      <c r="P16" s="7">
        <f>IF(OR(sectvol('Growth&amp;Taper'!$H16,$G16,P$2,Q$2)&lt;0,'Growth&amp;Taper'!Q16=""),"",sectvol('Growth&amp;Taper'!$H16,$G16,P$2,Q$2))</f>
        <v>3.2216135735944423E-3</v>
      </c>
      <c r="Q16" s="7" t="str">
        <f>IF(OR(sectvol('Growth&amp;Taper'!$H16,$G16,Q$2,R$2)&lt;0,'Growth&amp;Taper'!R16=""),"",sectvol('Growth&amp;Taper'!$H16,$G16,Q$2,R$2))</f>
        <v/>
      </c>
      <c r="R16" s="7" t="str">
        <f>IF(OR(sectvol('Growth&amp;Taper'!$H16,$G16,R$2,S$2)&lt;0,'Growth&amp;Taper'!S16=""),"",sectvol('Growth&amp;Taper'!$H16,$G16,R$2,S$2))</f>
        <v/>
      </c>
      <c r="S16" s="7" t="str">
        <f>IF(OR(sectvol('Growth&amp;Taper'!$H16,$G16,S$2,T$2)&lt;0,'Growth&amp;Taper'!T16=""),"",sectvol('Growth&amp;Taper'!$H16,$G16,S$2,T$2))</f>
        <v/>
      </c>
      <c r="T16" s="7"/>
      <c r="U16" s="2">
        <f>SUMIF('Growth&amp;Taper'!I16:R16,"&lt;"&amp;wasteCutoff*100,Volume!H16:T16)</f>
        <v>3.2216135735944423E-3</v>
      </c>
      <c r="V16" s="2">
        <f>SUMIF('Growth&amp;Taper'!I16:R16,"&lt;"&amp;pulpCutoff*100,Volume!H16:T16)-U16</f>
        <v>0.59254548368950699</v>
      </c>
      <c r="W16" s="2">
        <f t="shared" si="0"/>
        <v>-3.5995512126518747E-17</v>
      </c>
      <c r="X16" s="163">
        <f t="shared" si="1"/>
        <v>-6.0418764802351089E-17</v>
      </c>
    </row>
    <row r="17" spans="1:24">
      <c r="A17" s="4">
        <f>'Growth&amp;Taper'!A17</f>
        <v>15</v>
      </c>
      <c r="B17" s="33">
        <f>'Growth&amp;Taper'!B17</f>
        <v>31.630903714821294</v>
      </c>
      <c r="C17" s="27">
        <f>'Growth&amp;Taper'!C17</f>
        <v>472.06094519321118</v>
      </c>
      <c r="D17" s="33">
        <f>'Growth&amp;Taper'!D17</f>
        <v>44.21933331073533</v>
      </c>
      <c r="E17" s="33">
        <f>'Growth&amp;Taper'!E17</f>
        <v>30.606034215789212</v>
      </c>
      <c r="F17" s="33">
        <f>'Growth&amp;Taper'!F17</f>
        <v>362.09373583167854</v>
      </c>
      <c r="G17" s="33">
        <f>'Growth&amp;Taper'!G17</f>
        <v>31.753403012732566</v>
      </c>
      <c r="H17" s="7">
        <f>IF(OR(sectvol('Growth&amp;Taper'!$H17,$G17,H$2,I$2)&lt;0,'Growth&amp;Taper'!I17=""),"",sectvol('Growth&amp;Taper'!$H17,$G17,H$2,I$2))</f>
        <v>0.16198643542323954</v>
      </c>
      <c r="I17" s="7">
        <f>IF(OR(sectvol('Growth&amp;Taper'!$H17,$G17,I$2,J$2)&lt;0,'Growth&amp;Taper'!J17=""),"",sectvol('Growth&amp;Taper'!$H17,$G17,I$2,J$2))</f>
        <v>0.12674626754505269</v>
      </c>
      <c r="J17" s="7">
        <f>IF(OR(sectvol('Growth&amp;Taper'!$H17,$G17,J$2,K$2)&lt;0,'Growth&amp;Taper'!K17=""),"",sectvol('Growth&amp;Taper'!$H17,$G17,J$2,K$2))</f>
        <v>0.10465842122105884</v>
      </c>
      <c r="K17" s="7">
        <f>IF(OR(sectvol('Growth&amp;Taper'!$H17,$G17,K$2,L$2)&lt;0,'Growth&amp;Taper'!L17=""),"",sectvol('Growth&amp;Taper'!$H17,$G17,K$2,L$2))</f>
        <v>8.5348324928688241E-2</v>
      </c>
      <c r="L17" s="7">
        <f>IF(OR(sectvol('Growth&amp;Taper'!$H17,$G17,L$2,M$2)&lt;0,'Growth&amp;Taper'!M17=""),"",sectvol('Growth&amp;Taper'!$H17,$G17,L$2,M$2))</f>
        <v>6.6818487536546317E-2</v>
      </c>
      <c r="M17" s="7">
        <f>IF(OR(sectvol('Growth&amp;Taper'!$H17,$G17,M$2,N$2)&lt;0,'Growth&amp;Taper'!N17=""),"",sectvol('Growth&amp;Taper'!$H17,$G17,M$2,N$2))</f>
        <v>4.848996313644674E-2</v>
      </c>
      <c r="N17" s="7">
        <f>IF(OR(sectvol('Growth&amp;Taper'!$H17,$G17,N$2,O$2)&lt;0,'Growth&amp;Taper'!O17=""),"",sectvol('Growth&amp;Taper'!$H17,$G17,N$2,O$2))</f>
        <v>3.0912387489756648E-2</v>
      </c>
      <c r="O17" s="7">
        <f>IF(OR(sectvol('Growth&amp;Taper'!$H17,$G17,O$2,P$2)&lt;0,'Growth&amp;Taper'!P17=""),"",sectvol('Growth&amp;Taper'!$H17,$G17,O$2,P$2))</f>
        <v>1.5539382628125977E-2</v>
      </c>
      <c r="P17" s="7">
        <f>IF(OR(sectvol('Growth&amp;Taper'!$H17,$G17,P$2,Q$2)&lt;0,'Growth&amp;Taper'!Q17=""),"",sectvol('Growth&amp;Taper'!$H17,$G17,P$2,Q$2))</f>
        <v>4.5043162032136139E-3</v>
      </c>
      <c r="Q17" s="7" t="str">
        <f>IF(OR(sectvol('Growth&amp;Taper'!$H17,$G17,Q$2,R$2)&lt;0,'Growth&amp;Taper'!R17=""),"",sectvol('Growth&amp;Taper'!$H17,$G17,Q$2,R$2))</f>
        <v/>
      </c>
      <c r="R17" s="7" t="str">
        <f>IF(OR(sectvol('Growth&amp;Taper'!$H17,$G17,R$2,S$2)&lt;0,'Growth&amp;Taper'!S17=""),"",sectvol('Growth&amp;Taper'!$H17,$G17,R$2,S$2))</f>
        <v/>
      </c>
      <c r="S17" s="7" t="str">
        <f>IF(OR(sectvol('Growth&amp;Taper'!$H17,$G17,S$2,T$2)&lt;0,'Growth&amp;Taper'!T17=""),"",sectvol('Growth&amp;Taper'!$H17,$G17,S$2,T$2))</f>
        <v/>
      </c>
      <c r="T17" s="7"/>
      <c r="U17" s="2">
        <f>SUMIF('Growth&amp;Taper'!I17:R17,"&lt;"&amp;wasteCutoff*100,Volume!H17:T17)</f>
        <v>4.5043162032136139E-3</v>
      </c>
      <c r="V17" s="2">
        <f>SUMIF('Growth&amp;Taper'!I17:R17,"&lt;"&amp;pulpCutoff*100,Volume!H17:T17)-U17</f>
        <v>0.64049966990891494</v>
      </c>
      <c r="W17" s="2">
        <f t="shared" si="0"/>
        <v>-4.8572257327350599E-17</v>
      </c>
      <c r="X17" s="163">
        <f t="shared" si="1"/>
        <v>-7.5305359925181493E-17</v>
      </c>
    </row>
    <row r="18" spans="1:24">
      <c r="A18" s="4">
        <f>'Growth&amp;Taper'!A18</f>
        <v>16</v>
      </c>
      <c r="B18" s="33">
        <f>'Growth&amp;Taper'!B18</f>
        <v>33.068113414735379</v>
      </c>
      <c r="C18" s="27">
        <f>'Growth&amp;Taper'!C18</f>
        <v>466.66334003910106</v>
      </c>
      <c r="D18" s="33">
        <f>'Growth&amp;Taper'!D18</f>
        <v>46.301507992719593</v>
      </c>
      <c r="E18" s="33">
        <f>'Growth&amp;Taper'!E18</f>
        <v>31.498924490074682</v>
      </c>
      <c r="F18" s="33">
        <f>'Growth&amp;Taper'!F18</f>
        <v>394.18296328472377</v>
      </c>
      <c r="G18" s="33">
        <f>'Growth&amp;Taper'!G18</f>
        <v>32.222675701055643</v>
      </c>
      <c r="H18" s="7">
        <f>IF(OR(sectvol('Growth&amp;Taper'!$H18,$G18,H$2,I$2)&lt;0,'Growth&amp;Taper'!I18=""),"",sectvol('Growth&amp;Taper'!$H18,$G18,H$2,I$2))</f>
        <v>0.17173727131295091</v>
      </c>
      <c r="I18" s="7">
        <f>IF(OR(sectvol('Growth&amp;Taper'!$H18,$G18,I$2,J$2)&lt;0,'Growth&amp;Taper'!J18=""),"",sectvol('Growth&amp;Taper'!$H18,$G18,I$2,J$2))</f>
        <v>0.13463398387237896</v>
      </c>
      <c r="J18" s="7">
        <f>IF(OR(sectvol('Growth&amp;Taper'!$H18,$G18,J$2,K$2)&lt;0,'Growth&amp;Taper'!K18=""),"",sectvol('Growth&amp;Taper'!$H18,$G18,J$2,K$2))</f>
        <v>0.11148264570700261</v>
      </c>
      <c r="K18" s="7">
        <f>IF(OR(sectvol('Growth&amp;Taper'!$H18,$G18,K$2,L$2)&lt;0,'Growth&amp;Taper'!L18=""),"",sectvol('Growth&amp;Taper'!$H18,$G18,K$2,L$2))</f>
        <v>9.1291854222128738E-2</v>
      </c>
      <c r="L18" s="7">
        <f>IF(OR(sectvol('Growth&amp;Taper'!$H18,$G18,L$2,M$2)&lt;0,'Growth&amp;Taper'!M18=""),"",sectvol('Growth&amp;Taper'!$H18,$G18,L$2,M$2))</f>
        <v>7.1964645364343424E-2</v>
      </c>
      <c r="M18" s="7">
        <f>IF(OR(sectvol('Growth&amp;Taper'!$H18,$G18,M$2,N$2)&lt;0,'Growth&amp;Taper'!N18=""),"",sectvol('Growth&amp;Taper'!$H18,$G18,M$2,N$2))</f>
        <v>5.2840957084190725E-2</v>
      </c>
      <c r="N18" s="7">
        <f>IF(OR(sectvol('Growth&amp;Taper'!$H18,$G18,N$2,O$2)&lt;0,'Growth&amp;Taper'!O18=""),"",sectvol('Growth&amp;Taper'!$H18,$G18,N$2,O$2))</f>
        <v>3.4401239392021707E-2</v>
      </c>
      <c r="O18" s="7">
        <f>IF(OR(sectvol('Growth&amp;Taper'!$H18,$G18,O$2,P$2)&lt;0,'Growth&amp;Taper'!P18=""),"",sectvol('Growth&amp;Taper'!$H18,$G18,O$2,P$2))</f>
        <v>1.8045639477438823E-2</v>
      </c>
      <c r="P18" s="7">
        <f>IF(OR(sectvol('Growth&amp;Taper'!$H18,$G18,P$2,Q$2)&lt;0,'Growth&amp;Taper'!Q18=""),"",sectvol('Growth&amp;Taper'!$H18,$G18,P$2,Q$2))</f>
        <v>5.8736368134912845E-3</v>
      </c>
      <c r="Q18" s="7" t="str">
        <f>IF(OR(sectvol('Growth&amp;Taper'!$H18,$G18,Q$2,R$2)&lt;0,'Growth&amp;Taper'!R18=""),"",sectvol('Growth&amp;Taper'!$H18,$G18,Q$2,R$2))</f>
        <v/>
      </c>
      <c r="R18" s="7" t="str">
        <f>IF(OR(sectvol('Growth&amp;Taper'!$H18,$G18,R$2,S$2)&lt;0,'Growth&amp;Taper'!S18=""),"",sectvol('Growth&amp;Taper'!$H18,$G18,R$2,S$2))</f>
        <v/>
      </c>
      <c r="S18" s="7" t="str">
        <f>IF(OR(sectvol('Growth&amp;Taper'!$H18,$G18,S$2,T$2)&lt;0,'Growth&amp;Taper'!T18=""),"",sectvol('Growth&amp;Taper'!$H18,$G18,S$2,T$2))</f>
        <v/>
      </c>
      <c r="T18" s="7"/>
      <c r="U18" s="2">
        <f>SUMIF('Growth&amp;Taper'!I18:R18,"&lt;"&amp;wasteCutoff*100,Volume!H18:T18)</f>
        <v>5.8736368134912845E-3</v>
      </c>
      <c r="V18" s="2">
        <f>SUMIF('Growth&amp;Taper'!I18:R18,"&lt;"&amp;pulpCutoff*100,Volume!H18:T18)-U18</f>
        <v>0.6863982364324559</v>
      </c>
      <c r="W18" s="2">
        <f t="shared" si="0"/>
        <v>0</v>
      </c>
      <c r="X18" s="163">
        <f t="shared" si="1"/>
        <v>0</v>
      </c>
    </row>
    <row r="19" spans="1:24">
      <c r="A19" s="4">
        <f>'Growth&amp;Taper'!A19</f>
        <v>17</v>
      </c>
      <c r="B19" s="33">
        <f>'Growth&amp;Taper'!B19</f>
        <v>34.414845046252857</v>
      </c>
      <c r="C19" s="27">
        <f>'Growth&amp;Taper'!C19</f>
        <v>461.32745179187839</v>
      </c>
      <c r="D19" s="33">
        <f>'Growth&amp;Taper'!D19</f>
        <v>48.211645028346936</v>
      </c>
      <c r="E19" s="33">
        <f>'Growth&amp;Taper'!E19</f>
        <v>32.327440859368636</v>
      </c>
      <c r="F19" s="33">
        <f>'Growth&amp;Taper'!F19</f>
        <v>425.1184730645453</v>
      </c>
      <c r="G19" s="33">
        <f>'Growth&amp;Taper'!G19</f>
        <v>32.646366382533962</v>
      </c>
      <c r="H19" s="7">
        <f>IF(OR(sectvol('Growth&amp;Taper'!$H19,$G19,H$2,I$2)&lt;0,'Growth&amp;Taper'!I19=""),"",sectvol('Growth&amp;Taper'!$H19,$G19,H$2,I$2))</f>
        <v>0.18104320376864713</v>
      </c>
      <c r="I19" s="7">
        <f>IF(OR(sectvol('Growth&amp;Taper'!$H19,$G19,I$2,J$2)&lt;0,'Growth&amp;Taper'!J19=""),"",sectvol('Growth&amp;Taper'!$H19,$G19,I$2,J$2))</f>
        <v>0.14216720205260891</v>
      </c>
      <c r="J19" s="7">
        <f>IF(OR(sectvol('Growth&amp;Taper'!$H19,$G19,J$2,K$2)&lt;0,'Growth&amp;Taper'!K19=""),"",sectvol('Growth&amp;Taper'!$H19,$G19,J$2,K$2))</f>
        <v>0.11800697047004699</v>
      </c>
      <c r="K19" s="7">
        <f>IF(OR(sectvol('Growth&amp;Taper'!$H19,$G19,K$2,L$2)&lt;0,'Growth&amp;Taper'!L19=""),"",sectvol('Growth&amp;Taper'!$H19,$G19,K$2,L$2))</f>
        <v>9.6980525635979975E-2</v>
      </c>
      <c r="L19" s="7">
        <f>IF(OR(sectvol('Growth&amp;Taper'!$H19,$G19,L$2,M$2)&lt;0,'Growth&amp;Taper'!M19=""),"",sectvol('Growth&amp;Taper'!$H19,$G19,L$2,M$2))</f>
        <v>7.6898304160007994E-2</v>
      </c>
      <c r="M19" s="7">
        <f>IF(OR(sectvol('Growth&amp;Taper'!$H19,$G19,M$2,N$2)&lt;0,'Growth&amp;Taper'!N19=""),"",sectvol('Growth&amp;Taper'!$H19,$G19,M$2,N$2))</f>
        <v>5.7026128908599136E-2</v>
      </c>
      <c r="N19" s="7">
        <f>IF(OR(sectvol('Growth&amp;Taper'!$H19,$G19,N$2,O$2)&lt;0,'Growth&amp;Taper'!O19=""),"",sectvol('Growth&amp;Taper'!$H19,$G19,N$2,O$2))</f>
        <v>3.7781576165813228E-2</v>
      </c>
      <c r="O19" s="7">
        <f>IF(OR(sectvol('Growth&amp;Taper'!$H19,$G19,O$2,P$2)&lt;0,'Growth&amp;Taper'!P19=""),"",sectvol('Growth&amp;Taper'!$H19,$G19,O$2,P$2))</f>
        <v>2.0516291360520154E-2</v>
      </c>
      <c r="P19" s="7">
        <f>IF(OR(sectvol('Growth&amp;Taper'!$H19,$G19,P$2,Q$2)&lt;0,'Growth&amp;Taper'!Q19=""),"",sectvol('Growth&amp;Taper'!$H19,$G19,P$2,Q$2))</f>
        <v>7.2988597387314749E-3</v>
      </c>
      <c r="Q19" s="7" t="str">
        <f>IF(OR(sectvol('Growth&amp;Taper'!$H19,$G19,Q$2,R$2)&lt;0,'Growth&amp;Taper'!R19=""),"",sectvol('Growth&amp;Taper'!$H19,$G19,Q$2,R$2))</f>
        <v/>
      </c>
      <c r="R19" s="7" t="str">
        <f>IF(OR(sectvol('Growth&amp;Taper'!$H19,$G19,R$2,S$2)&lt;0,'Growth&amp;Taper'!S19=""),"",sectvol('Growth&amp;Taper'!$H19,$G19,R$2,S$2))</f>
        <v/>
      </c>
      <c r="S19" s="7" t="str">
        <f>IF(OR(sectvol('Growth&amp;Taper'!$H19,$G19,S$2,T$2)&lt;0,'Growth&amp;Taper'!T19=""),"",sectvol('Growth&amp;Taper'!$H19,$G19,S$2,T$2))</f>
        <v/>
      </c>
      <c r="T19" s="7"/>
      <c r="U19" s="2">
        <f>SUMIF('Growth&amp;Taper'!I19:R19,"&lt;"&amp;wasteCutoff*100,Volume!H19:T19)</f>
        <v>7.2988597387314749E-3</v>
      </c>
      <c r="V19" s="2">
        <f>SUMIF('Growth&amp;Taper'!I19:R19,"&lt;"&amp;pulpCutoff*100,Volume!H19:T19)-U19</f>
        <v>0.73042020252222351</v>
      </c>
      <c r="W19" s="2">
        <f t="shared" si="0"/>
        <v>-1.9081958235744878E-17</v>
      </c>
      <c r="X19" s="163">
        <f t="shared" si="1"/>
        <v>-2.5866158558059566E-17</v>
      </c>
    </row>
    <row r="20" spans="1:24">
      <c r="A20" s="4">
        <f>'Growth&amp;Taper'!A20</f>
        <v>18</v>
      </c>
      <c r="B20" s="33">
        <f>'Growth&amp;Taper'!B20</f>
        <v>35.675510450869666</v>
      </c>
      <c r="C20" s="27">
        <f>'Growth&amp;Taper'!C20</f>
        <v>456.05257477254531</v>
      </c>
      <c r="D20" s="33">
        <f>'Growth&amp;Taper'!D20</f>
        <v>49.967128391214949</v>
      </c>
      <c r="E20" s="33">
        <f>'Growth&amp;Taper'!E20</f>
        <v>33.100514143597138</v>
      </c>
      <c r="F20" s="33">
        <f>'Growth&amp;Taper'!F20</f>
        <v>454.83404884014976</v>
      </c>
      <c r="G20" s="33">
        <f>'Growth&amp;Taper'!G20</f>
        <v>33.03202324947614</v>
      </c>
      <c r="H20" s="7">
        <f>IF(OR(sectvol('Growth&amp;Taper'!$H20,$G20,H$2,I$2)&lt;0,'Growth&amp;Taper'!I20=""),"",sectvol('Growth&amp;Taper'!$H20,$G20,H$2,I$2))</f>
        <v>0.18995058942569831</v>
      </c>
      <c r="I20" s="7">
        <f>IF(OR(sectvol('Growth&amp;Taper'!$H20,$G20,I$2,J$2)&lt;0,'Growth&amp;Taper'!J20=""),"",sectvol('Growth&amp;Taper'!$H20,$G20,I$2,J$2))</f>
        <v>0.1493824138875951</v>
      </c>
      <c r="J20" s="7">
        <f>IF(OR(sectvol('Growth&amp;Taper'!$H20,$G20,J$2,K$2)&lt;0,'Growth&amp;Taper'!K20=""),"",sectvol('Growth&amp;Taper'!$H20,$G20,J$2,K$2))</f>
        <v>0.12426172601389796</v>
      </c>
      <c r="K20" s="7">
        <f>IF(OR(sectvol('Growth&amp;Taper'!$H20,$G20,K$2,L$2)&lt;0,'Growth&amp;Taper'!L20=""),"",sectvol('Growth&amp;Taper'!$H20,$G20,K$2,L$2))</f>
        <v>0.10243962613031463</v>
      </c>
      <c r="L20" s="7">
        <f>IF(OR(sectvol('Growth&amp;Taper'!$H20,$G20,L$2,M$2)&lt;0,'Growth&amp;Taper'!M20=""),"",sectvol('Growth&amp;Taper'!$H20,$G20,L$2,M$2))</f>
        <v>8.1639753438424306E-2</v>
      </c>
      <c r="M20" s="7">
        <f>IF(OR(sectvol('Growth&amp;Taper'!$H20,$G20,M$2,N$2)&lt;0,'Growth&amp;Taper'!N20=""),"",sectvol('Growth&amp;Taper'!$H20,$G20,M$2,N$2))</f>
        <v>6.1059638038510972E-2</v>
      </c>
      <c r="N20" s="7">
        <f>IF(OR(sectvol('Growth&amp;Taper'!$H20,$G20,N$2,O$2)&lt;0,'Growth&amp;Taper'!O20=""),"",sectvol('Growth&amp;Taper'!$H20,$G20,N$2,O$2))</f>
        <v>4.1059201400130821E-2</v>
      </c>
      <c r="O20" s="7">
        <f>IF(OR(sectvol('Growth&amp;Taper'!$H20,$G20,O$2,P$2)&lt;0,'Growth&amp;Taper'!P20=""),"",sectvol('Growth&amp;Taper'!$H20,$G20,O$2,P$2))</f>
        <v>2.2945698337023153E-2</v>
      </c>
      <c r="P20" s="7">
        <f>IF(OR(sectvol('Growth&amp;Taper'!$H20,$G20,P$2,Q$2)&lt;0,'Growth&amp;Taper'!Q20=""),"",sectvol('Growth&amp;Taper'!$H20,$G20,P$2,Q$2))</f>
        <v>8.7593279330189615E-3</v>
      </c>
      <c r="Q20" s="7" t="str">
        <f>IF(OR(sectvol('Growth&amp;Taper'!$H20,$G20,Q$2,R$2)&lt;0,'Growth&amp;Taper'!R20=""),"",sectvol('Growth&amp;Taper'!$H20,$G20,Q$2,R$2))</f>
        <v/>
      </c>
      <c r="R20" s="7" t="str">
        <f>IF(OR(sectvol('Growth&amp;Taper'!$H20,$G20,R$2,S$2)&lt;0,'Growth&amp;Taper'!S20=""),"",sectvol('Growth&amp;Taper'!$H20,$G20,R$2,S$2))</f>
        <v/>
      </c>
      <c r="S20" s="7" t="str">
        <f>IF(OR(sectvol('Growth&amp;Taper'!$H20,$G20,S$2,T$2)&lt;0,'Growth&amp;Taper'!T20=""),"",sectvol('Growth&amp;Taper'!$H20,$G20,S$2,T$2))</f>
        <v/>
      </c>
      <c r="T20" s="7"/>
      <c r="U20" s="2">
        <f>SUMIF('Growth&amp;Taper'!I20:R20,"&lt;"&amp;wasteCutoff*100,Volume!H20:T20)</f>
        <v>8.7593279330189615E-3</v>
      </c>
      <c r="V20" s="2">
        <f>SUMIF('Growth&amp;Taper'!I20:R20,"&lt;"&amp;pulpCutoff*100,Volume!H20:T20)-U20</f>
        <v>0.58278805724589711</v>
      </c>
      <c r="W20" s="2">
        <f t="shared" si="0"/>
        <v>0.18995058942569829</v>
      </c>
      <c r="X20" s="163">
        <f t="shared" si="1"/>
        <v>0.24305960552463438</v>
      </c>
    </row>
    <row r="21" spans="1:24">
      <c r="A21" s="43">
        <f>'Growth&amp;Taper'!A21</f>
        <v>19</v>
      </c>
      <c r="B21" s="44">
        <f>'Growth&amp;Taper'!B21</f>
        <v>36.854559168727612</v>
      </c>
      <c r="C21" s="45">
        <f>'Growth&amp;Taper'!C21</f>
        <v>450.83801137092786</v>
      </c>
      <c r="D21" s="44">
        <f>'Growth&amp;Taper'!D21</f>
        <v>51.583403278752165</v>
      </c>
      <c r="E21" s="44">
        <f>'Growth&amp;Taper'!E21</f>
        <v>33.82553958586734</v>
      </c>
      <c r="F21" s="44">
        <f>'Growth&amp;Taper'!F21</f>
        <v>483.29163035691295</v>
      </c>
      <c r="G21" s="44">
        <f>'Growth&amp;Taper'!G21</f>
        <v>33.385612096182776</v>
      </c>
      <c r="H21" s="7">
        <f>IF(OR(sectvol('Growth&amp;Taper'!$H21,$G21,H$2,I$2)&lt;0,'Growth&amp;Taper'!I21=""),"",sectvol('Growth&amp;Taper'!$H21,$G21,H$2,I$2))</f>
        <v>0.19850114228902804</v>
      </c>
      <c r="I21" s="7">
        <f>IF(OR(sectvol('Growth&amp;Taper'!$H21,$G21,I$2,J$2)&lt;0,'Growth&amp;Taper'!J21=""),"",sectvol('Growth&amp;Taper'!$H21,$G21,I$2,J$2))</f>
        <v>0.15631258370645179</v>
      </c>
      <c r="J21" s="7">
        <f>IF(OR(sectvol('Growth&amp;Taper'!$H21,$G21,J$2,K$2)&lt;0,'Growth&amp;Taper'!K21=""),"",sectvol('Growth&amp;Taper'!$H21,$G21,J$2,K$2))</f>
        <v>0.13027446445405361</v>
      </c>
      <c r="K21" s="7">
        <f>IF(OR(sectvol('Growth&amp;Taper'!$H21,$G21,K$2,L$2)&lt;0,'Growth&amp;Taper'!L21=""),"",sectvol('Growth&amp;Taper'!$H21,$G21,K$2,L$2))</f>
        <v>0.10769226850157629</v>
      </c>
      <c r="L21" s="7">
        <f>IF(OR(sectvol('Growth&amp;Taper'!$H21,$G21,L$2,M$2)&lt;0,'Growth&amp;Taper'!M21=""),"",sectvol('Growth&amp;Taper'!$H21,$G21,L$2,M$2))</f>
        <v>8.6207786171919765E-2</v>
      </c>
      <c r="M21" s="7">
        <f>IF(OR(sectvol('Growth&amp;Taper'!$H21,$G21,M$2,N$2)&lt;0,'Growth&amp;Taper'!N21=""),"",sectvol('Growth&amp;Taper'!$H21,$G21,M$2,N$2))</f>
        <v>6.4955156774584813E-2</v>
      </c>
      <c r="N21" s="7">
        <f>IF(OR(sectvol('Growth&amp;Taper'!$H21,$G21,N$2,O$2)&lt;0,'Growth&amp;Taper'!O21=""),"",sectvol('Growth&amp;Taper'!$H21,$G21,N$2,O$2))</f>
        <v>4.4241017860989676E-2</v>
      </c>
      <c r="O21" s="7">
        <f>IF(OR(sectvol('Growth&amp;Taper'!$H21,$G21,O$2,P$2)&lt;0,'Growth&amp;Taper'!P21=""),"",sectvol('Growth&amp;Taper'!$H21,$G21,O$2,P$2))</f>
        <v>2.5331674466350061E-2</v>
      </c>
      <c r="P21" s="7">
        <f>IF(OR(sectvol('Growth&amp;Taper'!$H21,$G21,P$2,Q$2)&lt;0,'Growth&amp;Taper'!Q21=""),"",sectvol('Growth&amp;Taper'!$H21,$G21,P$2,Q$2))</f>
        <v>1.0241059745227659E-2</v>
      </c>
      <c r="Q21" s="7" t="str">
        <f>IF(OR(sectvol('Growth&amp;Taper'!$H21,$G21,Q$2,R$2)&lt;0,'Growth&amp;Taper'!R21=""),"",sectvol('Growth&amp;Taper'!$H21,$G21,Q$2,R$2))</f>
        <v/>
      </c>
      <c r="R21" s="7" t="str">
        <f>IF(OR(sectvol('Growth&amp;Taper'!$H21,$G21,R$2,S$2)&lt;0,'Growth&amp;Taper'!S21=""),"",sectvol('Growth&amp;Taper'!$H21,$G21,R$2,S$2))</f>
        <v/>
      </c>
      <c r="S21" s="7" t="str">
        <f>IF(OR(sectvol('Growth&amp;Taper'!$H21,$G21,S$2,T$2)&lt;0,'Growth&amp;Taper'!T21=""),"",sectvol('Growth&amp;Taper'!$H21,$G21,S$2,T$2))</f>
        <v/>
      </c>
      <c r="T21" s="7"/>
      <c r="U21" s="2">
        <f>SUMIF('Growth&amp;Taper'!I21:R21,"&lt;"&amp;wasteCutoff*100,Volume!H21:T21)</f>
        <v>1.0241059745227659E-2</v>
      </c>
      <c r="V21" s="2">
        <f>SUMIF('Growth&amp;Taper'!I21:R21,"&lt;"&amp;pulpCutoff*100,Volume!H21:T21)-U21</f>
        <v>0.61501495193592604</v>
      </c>
      <c r="W21" s="2">
        <f t="shared" si="0"/>
        <v>0.19850114228902821</v>
      </c>
      <c r="X21" s="163">
        <f t="shared" si="1"/>
        <v>0.24097046238971231</v>
      </c>
    </row>
    <row r="22" spans="1:24" s="1" customFormat="1">
      <c r="A22" s="43">
        <f>'Growth&amp;Taper'!A22</f>
        <v>20</v>
      </c>
      <c r="B22" s="44">
        <f>'Growth&amp;Taper'!B22</f>
        <v>37.956411101780581</v>
      </c>
      <c r="C22" s="45">
        <f>'Growth&amp;Taper'!C22</f>
        <v>445.68307195341583</v>
      </c>
      <c r="D22" s="44">
        <f>'Growth&amp;Taper'!D22</f>
        <v>53.074150009880739</v>
      </c>
      <c r="E22" s="44">
        <f>'Growth&amp;Taper'!E22</f>
        <v>34.508688505300697</v>
      </c>
      <c r="F22" s="44">
        <f>'Growth&amp;Taper'!F22</f>
        <v>510.47507801376474</v>
      </c>
      <c r="G22" s="44">
        <f>'Growth&amp;Taper'!G22</f>
        <v>33.711910613043095</v>
      </c>
      <c r="H22" s="142">
        <f>IF(OR(sectvol('Growth&amp;Taper'!$H22,$G22,H$2,I$2)&lt;0,'Growth&amp;Taper'!I22=""),"",sectvol('Growth&amp;Taper'!$H22,$G22,H$2,I$2))</f>
        <v>0.20673219234437101</v>
      </c>
      <c r="I22" s="142">
        <f>IF(OR(sectvol('Growth&amp;Taper'!$H22,$G22,I$2,J$2)&lt;0,'Growth&amp;Taper'!J22=""),"",sectvol('Growth&amp;Taper'!$H22,$G22,I$2,J$2))</f>
        <v>0.16298730153753954</v>
      </c>
      <c r="J22" s="142">
        <f>IF(OR(sectvol('Growth&amp;Taper'!$H22,$G22,J$2,K$2)&lt;0,'Growth&amp;Taper'!K22=""),"",sectvol('Growth&amp;Taper'!$H22,$G22,J$2,K$2))</f>
        <v>0.13607002739789237</v>
      </c>
      <c r="K22" s="142">
        <f>IF(OR(sectvol('Growth&amp;Taper'!$H22,$G22,K$2,L$2)&lt;0,'Growth&amp;Taper'!L22=""),"",sectvol('Growth&amp;Taper'!$H22,$G22,K$2,L$2))</f>
        <v>0.11275939307019464</v>
      </c>
      <c r="L22" s="142">
        <f>IF(OR(sectvol('Growth&amp;Taper'!$H22,$G22,L$2,M$2)&lt;0,'Growth&amp;Taper'!M22=""),"",sectvol('Growth&amp;Taper'!$H22,$G22,L$2,M$2))</f>
        <v>9.0619597070679986E-2</v>
      </c>
      <c r="M22" s="142">
        <f>IF(OR(sectvol('Growth&amp;Taper'!$H22,$G22,M$2,N$2)&lt;0,'Growth&amp;Taper'!N22=""),"",sectvol('Growth&amp;Taper'!$H22,$G22,M$2,N$2))</f>
        <v>6.8725558328250211E-2</v>
      </c>
      <c r="N22" s="142">
        <f>IF(OR(sectvol('Growth&amp;Taper'!$H22,$G22,N$2,O$2)&lt;0,'Growth&amp;Taper'!O22=""),"",sectvol('Growth&amp;Taper'!$H22,$G22,N$2,O$2))</f>
        <v>4.7334331555012141E-2</v>
      </c>
      <c r="O22" s="142">
        <f>IF(OR(sectvol('Growth&amp;Taper'!$H22,$G22,O$2,P$2)&lt;0,'Growth&amp;Taper'!P22=""),"",sectvol('Growth&amp;Taper'!$H22,$G22,O$2,P$2))</f>
        <v>2.7674182798792815E-2</v>
      </c>
      <c r="P22" s="142">
        <f>IF(OR(sectvol('Growth&amp;Taper'!$H22,$G22,P$2,Q$2)&lt;0,'Growth&amp;Taper'!Q22=""),"",sectvol('Growth&amp;Taper'!$H22,$G22,P$2,Q$2))</f>
        <v>1.1734586737590962E-2</v>
      </c>
      <c r="Q22" s="142" t="str">
        <f>IF(OR(sectvol('Growth&amp;Taper'!$H22,$G22,Q$2,R$2)&lt;0,'Growth&amp;Taper'!R22=""),"",sectvol('Growth&amp;Taper'!$H22,$G22,Q$2,R$2))</f>
        <v/>
      </c>
      <c r="R22" s="142" t="str">
        <f>IF(OR(sectvol('Growth&amp;Taper'!$H22,$G22,R$2,S$2)&lt;0,'Growth&amp;Taper'!S22=""),"",sectvol('Growth&amp;Taper'!$H22,$G22,R$2,S$2))</f>
        <v/>
      </c>
      <c r="S22" s="142" t="str">
        <f>IF(OR(sectvol('Growth&amp;Taper'!$H22,$G22,S$2,T$2)&lt;0,'Growth&amp;Taper'!T22=""),"",sectvol('Growth&amp;Taper'!$H22,$G22,S$2,T$2))</f>
        <v/>
      </c>
      <c r="T22" s="142"/>
      <c r="U22" s="87">
        <f>SUMIF('Growth&amp;Taper'!I22:R22,"&lt;"&amp;wasteCutoff*100,Volume!H22:T22)</f>
        <v>1.1734586737590962E-2</v>
      </c>
      <c r="V22" s="87">
        <f>SUMIF('Growth&amp;Taper'!I22:R22,"&lt;"&amp;pulpCutoff*100,Volume!H22:T22)-U22</f>
        <v>0.64617039175836177</v>
      </c>
      <c r="W22" s="87">
        <f t="shared" si="0"/>
        <v>0.20673219234437104</v>
      </c>
      <c r="X22" s="163">
        <f t="shared" si="1"/>
        <v>0.23909704476786733</v>
      </c>
    </row>
    <row r="23" spans="1:24" s="14" customFormat="1">
      <c r="A23" s="43">
        <f>'Growth&amp;Taper'!A23</f>
        <v>21</v>
      </c>
      <c r="B23" s="44">
        <f>'Growth&amp;Taper'!B23</f>
        <v>38.985407001081995</v>
      </c>
      <c r="C23" s="45">
        <f>'Growth&amp;Taper'!C23</f>
        <v>440.5870747717579</v>
      </c>
      <c r="D23" s="44">
        <f>'Growth&amp;Taper'!D23</f>
        <v>54.451471792377006</v>
      </c>
      <c r="E23" s="44">
        <f>'Growth&amp;Taper'!E23</f>
        <v>35.155148379521414</v>
      </c>
      <c r="F23" s="44">
        <f>'Growth&amp;Taper'!F23</f>
        <v>536.38522112130033</v>
      </c>
      <c r="G23" s="44">
        <f>'Growth&amp;Taper'!G23</f>
        <v>34.014790327775835</v>
      </c>
      <c r="H23" s="142">
        <f>IF(OR(sectvol('Growth&amp;Taper'!$H23,$G23,H$2,I$2)&lt;0,'Growth&amp;Taper'!I23=""),"",sectvol('Growth&amp;Taper'!$H23,$G23,H$2,I$2))</f>
        <v>0.21467705214856747</v>
      </c>
      <c r="I23" s="142">
        <f>IF(OR(sectvol('Growth&amp;Taper'!$H23,$G23,I$2,J$2)&lt;0,'Growth&amp;Taper'!J23=""),"",sectvol('Growth&amp;Taper'!$H23,$G23,I$2,J$2))</f>
        <v>0.16943303847802171</v>
      </c>
      <c r="J23" s="142">
        <f>IF(OR(sectvol('Growth&amp;Taper'!$H23,$G23,J$2,K$2)&lt;0,'Growth&amp;Taper'!K23=""),"",sectvol('Growth&amp;Taper'!$H23,$G23,J$2,K$2))</f>
        <v>0.141670718440018</v>
      </c>
      <c r="K23" s="142">
        <f>IF(OR(sectvol('Growth&amp;Taper'!$H23,$G23,K$2,L$2)&lt;0,'Growth&amp;Taper'!L23=""),"",sectvol('Growth&amp;Taper'!$H23,$G23,K$2,L$2))</f>
        <v>0.11765987479134588</v>
      </c>
      <c r="L23" s="142">
        <f>IF(OR(sectvol('Growth&amp;Taper'!$H23,$G23,L$2,M$2)&lt;0,'Growth&amp;Taper'!M23=""),"",sectvol('Growth&amp;Taper'!$H23,$G23,L$2,M$2))</f>
        <v>9.4890802873008384E-2</v>
      </c>
      <c r="M23" s="142">
        <f>IF(OR(sectvol('Growth&amp;Taper'!$H23,$G23,M$2,N$2)&lt;0,'Growth&amp;Taper'!N23=""),"",sectvol('Growth&amp;Taper'!$H23,$G23,M$2,N$2))</f>
        <v>7.2382781186705339E-2</v>
      </c>
      <c r="N23" s="142">
        <f>IF(OR(sectvol('Growth&amp;Taper'!$H23,$G23,N$2,O$2)&lt;0,'Growth&amp;Taper'!O23=""),"",sectvol('Growth&amp;Taper'!$H23,$G23,N$2,O$2))</f>
        <v>5.0346445349943342E-2</v>
      </c>
      <c r="O23" s="142">
        <f>IF(OR(sectvol('Growth&amp;Taper'!$H23,$G23,O$2,P$2)&lt;0,'Growth&amp;Taper'!P23=""),"",sectvol('Growth&amp;Taper'!$H23,$G23,O$2,P$2))</f>
        <v>2.9974507907962997E-2</v>
      </c>
      <c r="P23" s="142">
        <f>IF(OR(sectvol('Growth&amp;Taper'!$H23,$G23,P$2,Q$2)&lt;0,'Growth&amp;Taper'!Q23=""),"",sectvol('Growth&amp;Taper'!$H23,$G23,P$2,Q$2))</f>
        <v>1.3233537687418553E-2</v>
      </c>
      <c r="Q23" s="142">
        <f>IF(OR(sectvol('Growth&amp;Taper'!$H23,$G23,Q$2,R$2)&lt;0,'Growth&amp;Taper'!R23=""),"",sectvol('Growth&amp;Taper'!$H23,$G23,Q$2,R$2))</f>
        <v>2.6557437779968843E-3</v>
      </c>
      <c r="R23" s="142" t="str">
        <f>IF(OR(sectvol('Growth&amp;Taper'!$H23,$G23,R$2,S$2)&lt;0,'Growth&amp;Taper'!S23=""),"",sectvol('Growth&amp;Taper'!$H23,$G23,R$2,S$2))</f>
        <v/>
      </c>
      <c r="S23" s="142" t="str">
        <f>IF(OR(sectvol('Growth&amp;Taper'!$H23,$G23,S$2,T$2)&lt;0,'Growth&amp;Taper'!T23=""),"",sectvol('Growth&amp;Taper'!$H23,$G23,S$2,T$2))</f>
        <v/>
      </c>
      <c r="T23" s="142"/>
      <c r="U23" s="87">
        <f>SUMIF('Growth&amp;Taper'!I23:R23,"&lt;"&amp;wasteCutoff*100,Volume!H23:T23)</f>
        <v>2.6557437779968843E-3</v>
      </c>
      <c r="V23" s="87">
        <f>SUMIF('Growth&amp;Taper'!I23:R23,"&lt;"&amp;pulpCutoff*100,Volume!H23:T23)-U23</f>
        <v>0.68959170671442416</v>
      </c>
      <c r="W23" s="87">
        <f t="shared" ref="W23:W42" si="2">SUM(H23:T23)-V23-U23</f>
        <v>0.21467705214856753</v>
      </c>
      <c r="X23" s="163">
        <f t="shared" si="1"/>
        <v>0.23670884569048709</v>
      </c>
    </row>
    <row r="24" spans="1:24" s="14" customFormat="1">
      <c r="A24" s="43">
        <f>'Growth&amp;Taper'!A24</f>
        <v>22</v>
      </c>
      <c r="B24" s="44">
        <f>'Growth&amp;Taper'!B24</f>
        <v>39.945772566530472</v>
      </c>
      <c r="C24" s="45">
        <f>'Growth&amp;Taper'!C24</f>
        <v>435.54934587289932</v>
      </c>
      <c r="D24" s="44">
        <f>'Growth&amp;Taper'!D24</f>
        <v>55.726077719336928</v>
      </c>
      <c r="E24" s="44">
        <f>'Growth&amp;Taper'!E24</f>
        <v>35.769309396318356</v>
      </c>
      <c r="F24" s="44">
        <f>'Growth&amp;Taper'!F24</f>
        <v>561.03591804003452</v>
      </c>
      <c r="G24" s="44">
        <f>'Growth&amp;Taper'!G24</f>
        <v>34.297421861940279</v>
      </c>
      <c r="H24" s="142">
        <f>IF(OR(sectvol('Growth&amp;Taper'!$H24,$G24,H$2,I$2)&lt;0,'Growth&amp;Taper'!I24=""),"",sectvol('Growth&amp;Taper'!$H24,$G24,H$2,I$2))</f>
        <v>0.22236541715168145</v>
      </c>
      <c r="I24" s="142">
        <f>IF(OR(sectvol('Growth&amp;Taper'!$H24,$G24,I$2,J$2)&lt;0,'Growth&amp;Taper'!J24=""),"",sectvol('Growth&amp;Taper'!$H24,$G24,I$2,J$2))</f>
        <v>0.1756734400272969</v>
      </c>
      <c r="J24" s="142">
        <f>IF(OR(sectvol('Growth&amp;Taper'!$H24,$G24,J$2,K$2)&lt;0,'Growth&amp;Taper'!K24=""),"",sectvol('Growth&amp;Taper'!$H24,$G24,J$2,K$2))</f>
        <v>0.14709652052561284</v>
      </c>
      <c r="K24" s="142">
        <f>IF(OR(sectvol('Growth&amp;Taper'!$H24,$G24,K$2,L$2)&lt;0,'Growth&amp;Taper'!L24=""),"",sectvol('Growth&amp;Taper'!$H24,$G24,K$2,L$2))</f>
        <v>0.12241068004606864</v>
      </c>
      <c r="L24" s="142">
        <f>IF(OR(sectvol('Growth&amp;Taper'!$H24,$G24,L$2,M$2)&lt;0,'Growth&amp;Taper'!M24=""),"",sectvol('Growth&amp;Taper'!$H24,$G24,L$2,M$2))</f>
        <v>9.9035526262049006E-2</v>
      </c>
      <c r="M24" s="142">
        <f>IF(OR(sectvol('Growth&amp;Taper'!$H24,$G24,M$2,N$2)&lt;0,'Growth&amp;Taper'!N24=""),"",sectvol('Growth&amp;Taper'!$H24,$G24,M$2,N$2))</f>
        <v>7.5937794310390438E-2</v>
      </c>
      <c r="N24" s="142">
        <f>IF(OR(sectvol('Growth&amp;Taper'!$H24,$G24,N$2,O$2)&lt;0,'Growth&amp;Taper'!O24=""),"",sectvol('Growth&amp;Taper'!$H24,$G24,N$2,O$2))</f>
        <v>5.3284427547085518E-2</v>
      </c>
      <c r="O24" s="142">
        <f>IF(OR(sectvol('Growth&amp;Taper'!$H24,$G24,O$2,P$2)&lt;0,'Growth&amp;Taper'!P24=""),"",sectvol('Growth&amp;Taper'!$H24,$G24,O$2,P$2))</f>
        <v>3.2234724802004254E-2</v>
      </c>
      <c r="P24" s="142">
        <f>IF(OR(sectvol('Growth&amp;Taper'!$H24,$G24,P$2,Q$2)&lt;0,'Growth&amp;Taper'!Q24=""),"",sectvol('Growth&amp;Taper'!$H24,$G24,P$2,Q$2))</f>
        <v>1.4733692045514796E-2</v>
      </c>
      <c r="Q24" s="142">
        <f>IF(OR(sectvol('Growth&amp;Taper'!$H24,$G24,Q$2,R$2)&lt;0,'Growth&amp;Taper'!R24=""),"",sectvol('Growth&amp;Taper'!$H24,$G24,Q$2,R$2))</f>
        <v>3.3053996454823044E-3</v>
      </c>
      <c r="R24" s="142" t="str">
        <f>IF(OR(sectvol('Growth&amp;Taper'!$H24,$G24,R$2,S$2)&lt;0,'Growth&amp;Taper'!S24=""),"",sectvol('Growth&amp;Taper'!$H24,$G24,R$2,S$2))</f>
        <v/>
      </c>
      <c r="S24" s="142" t="str">
        <f>IF(OR(sectvol('Growth&amp;Taper'!$H24,$G24,S$2,T$2)&lt;0,'Growth&amp;Taper'!T24=""),"",sectvol('Growth&amp;Taper'!$H24,$G24,S$2,T$2))</f>
        <v/>
      </c>
      <c r="T24" s="142"/>
      <c r="U24" s="87">
        <f>SUMIF('Growth&amp;Taper'!I24:R24,"&lt;"&amp;wasteCutoff*100,Volume!H24:T24)</f>
        <v>3.3053996454823044E-3</v>
      </c>
      <c r="V24" s="87">
        <f>SUMIF('Growth&amp;Taper'!I24:R24,"&lt;"&amp;pulpCutoff*100,Volume!H24:T24)-U24</f>
        <v>0.72040680556602232</v>
      </c>
      <c r="W24" s="87">
        <f t="shared" si="2"/>
        <v>0.22236541715168154</v>
      </c>
      <c r="X24" s="163">
        <f t="shared" si="1"/>
        <v>0.23503929476340421</v>
      </c>
    </row>
    <row r="25" spans="1:24" s="14" customFormat="1">
      <c r="A25" s="43">
        <f>'Growth&amp;Taper'!A25</f>
        <v>23</v>
      </c>
      <c r="B25" s="44">
        <f>'Growth&amp;Taper'!B25</f>
        <v>40.841592997212665</v>
      </c>
      <c r="C25" s="45">
        <f>'Growth&amp;Taper'!C25</f>
        <v>430.56921900985066</v>
      </c>
      <c r="D25" s="44">
        <f>'Growth&amp;Taper'!D25</f>
        <v>56.907452221857277</v>
      </c>
      <c r="E25" s="44">
        <f>'Growth&amp;Taper'!E25</f>
        <v>36.354910647036299</v>
      </c>
      <c r="F25" s="44">
        <f>'Growth&amp;Taper'!F25</f>
        <v>584.4509167974046</v>
      </c>
      <c r="G25" s="44">
        <f>'Growth&amp;Taper'!G25</f>
        <v>34.562426788480686</v>
      </c>
      <c r="H25" s="142">
        <f>IF(OR(sectvol('Growth&amp;Taper'!$H25,$G25,H$2,I$2)&lt;0,'Growth&amp;Taper'!I25=""),"",sectvol('Growth&amp;Taper'!$H25,$G25,H$2,I$2))</f>
        <v>0.22982376053766829</v>
      </c>
      <c r="I25" s="142">
        <f>IF(OR(sectvol('Growth&amp;Taper'!$H25,$G25,I$2,J$2)&lt;0,'Growth&amp;Taper'!J25=""),"",sectvol('Growth&amp;Taper'!$H25,$G25,I$2,J$2))</f>
        <v>0.18172962270901838</v>
      </c>
      <c r="J25" s="142">
        <f>IF(OR(sectvol('Growth&amp;Taper'!$H25,$G25,J$2,K$2)&lt;0,'Growth&amp;Taper'!K25=""),"",sectvol('Growth&amp;Taper'!$H25,$G25,J$2,K$2))</f>
        <v>0.15236532506091172</v>
      </c>
      <c r="K25" s="142">
        <f>IF(OR(sectvol('Growth&amp;Taper'!$H25,$G25,K$2,L$2)&lt;0,'Growth&amp;Taper'!L25=""),"",sectvol('Growth&amp;Taper'!$H25,$G25,K$2,L$2))</f>
        <v>0.12702704152433913</v>
      </c>
      <c r="L25" s="142">
        <f>IF(OR(sectvol('Growth&amp;Taper'!$H25,$G25,L$2,M$2)&lt;0,'Growth&amp;Taper'!M25=""),"",sectvol('Growth&amp;Taper'!$H25,$G25,L$2,M$2))</f>
        <v>0.10306650959788341</v>
      </c>
      <c r="M25" s="142">
        <f>IF(OR(sectvol('Growth&amp;Taper'!$H25,$G25,M$2,N$2)&lt;0,'Growth&amp;Taper'!N25=""),"",sectvol('Growth&amp;Taper'!$H25,$G25,M$2,N$2))</f>
        <v>7.9400618624303171E-2</v>
      </c>
      <c r="N25" s="142">
        <f>IF(OR(sectvol('Growth&amp;Taper'!$H25,$G25,N$2,O$2)&lt;0,'Growth&amp;Taper'!O25=""),"",sectvol('Growth&amp;Taper'!$H25,$G25,N$2,O$2))</f>
        <v>5.615498703933431E-2</v>
      </c>
      <c r="O25" s="142">
        <f>IF(OR(sectvol('Growth&amp;Taper'!$H25,$G25,O$2,P$2)&lt;0,'Growth&amp;Taper'!P25=""),"",sectvol('Growth&amp;Taper'!$H25,$G25,O$2,P$2))</f>
        <v>3.4457355515015178E-2</v>
      </c>
      <c r="P25" s="142">
        <f>IF(OR(sectvol('Growth&amp;Taper'!$H25,$G25,P$2,Q$2)&lt;0,'Growth&amp;Taper'!Q25=""),"",sectvol('Growth&amp;Taper'!$H25,$G25,P$2,Q$2))</f>
        <v>1.6232336140729914E-2</v>
      </c>
      <c r="Q25" s="142">
        <f>IF(OR(sectvol('Growth&amp;Taper'!$H25,$G25,Q$2,R$2)&lt;0,'Growth&amp;Taper'!R25=""),"",sectvol('Growth&amp;Taper'!$H25,$G25,Q$2,R$2))</f>
        <v>3.9961682596886287E-3</v>
      </c>
      <c r="R25" s="142" t="str">
        <f>IF(OR(sectvol('Growth&amp;Taper'!$H25,$G25,R$2,S$2)&lt;0,'Growth&amp;Taper'!S25=""),"",sectvol('Growth&amp;Taper'!$H25,$G25,R$2,S$2))</f>
        <v/>
      </c>
      <c r="S25" s="142" t="str">
        <f>IF(OR(sectvol('Growth&amp;Taper'!$H25,$G25,S$2,T$2)&lt;0,'Growth&amp;Taper'!T25=""),"",sectvol('Growth&amp;Taper'!$H25,$G25,S$2,T$2))</f>
        <v/>
      </c>
      <c r="T25" s="142"/>
      <c r="U25" s="87">
        <f>SUMIF('Growth&amp;Taper'!I25:R25,"&lt;"&amp;wasteCutoff*100,Volume!H25:T25)</f>
        <v>3.9961682596886287E-3</v>
      </c>
      <c r="V25" s="87">
        <f>SUMIF('Growth&amp;Taper'!I25:R25,"&lt;"&amp;pulpCutoff*100,Volume!H25:T25)-U25</f>
        <v>0.56870417350251679</v>
      </c>
      <c r="W25" s="87">
        <f t="shared" si="2"/>
        <v>0.41155338324668678</v>
      </c>
      <c r="X25" s="163">
        <f t="shared" si="1"/>
        <v>0.41813749116668936</v>
      </c>
    </row>
    <row r="26" spans="1:24" s="14" customFormat="1">
      <c r="A26" s="43">
        <f>'Growth&amp;Taper'!A26</f>
        <v>24</v>
      </c>
      <c r="B26" s="44">
        <f>'Growth&amp;Taper'!B26</f>
        <v>41.67679559115571</v>
      </c>
      <c r="C26" s="45">
        <f>'Growth&amp;Taper'!C26</f>
        <v>425.6460355535757</v>
      </c>
      <c r="D26" s="44">
        <f>'Growth&amp;Taper'!D26</f>
        <v>58.004007544966399</v>
      </c>
      <c r="E26" s="44">
        <f>'Growth&amp;Taper'!E26</f>
        <v>36.915155639395159</v>
      </c>
      <c r="F26" s="44">
        <f>'Growth&amp;Taper'!F26</f>
        <v>606.66135134455362</v>
      </c>
      <c r="G26" s="44">
        <f>'Growth&amp;Taper'!G26</f>
        <v>34.811991629282076</v>
      </c>
      <c r="H26" s="142">
        <f>IF(OR(sectvol('Growth&amp;Taper'!$H26,$G26,H$2,I$2)&lt;0,'Growth&amp;Taper'!I26=""),"",sectvol('Growth&amp;Taper'!$H26,$G26,H$2,I$2))</f>
        <v>0.23707570312142012</v>
      </c>
      <c r="I26" s="142">
        <f>IF(OR(sectvol('Growth&amp;Taper'!$H26,$G26,I$2,J$2)&lt;0,'Growth&amp;Taper'!J26=""),"",sectvol('Growth&amp;Taper'!$H26,$G26,I$2,J$2))</f>
        <v>0.18762045614198719</v>
      </c>
      <c r="J26" s="142">
        <f>IF(OR(sectvol('Growth&amp;Taper'!$H26,$G26,J$2,K$2)&lt;0,'Growth&amp;Taper'!K26=""),"",sectvol('Growth&amp;Taper'!$H26,$G26,J$2,K$2))</f>
        <v>0.15749315503684141</v>
      </c>
      <c r="K26" s="142">
        <f>IF(OR(sectvol('Growth&amp;Taper'!$H26,$G26,K$2,L$2)&lt;0,'Growth&amp;Taper'!L26=""),"",sectvol('Growth&amp;Taper'!$H26,$G26,K$2,L$2))</f>
        <v>0.13152263374036616</v>
      </c>
      <c r="L26" s="142">
        <f>IF(OR(sectvol('Growth&amp;Taper'!$H26,$G26,L$2,M$2)&lt;0,'Growth&amp;Taper'!M26=""),"",sectvol('Growth&amp;Taper'!$H26,$G26,L$2,M$2))</f>
        <v>0.10699523910298361</v>
      </c>
      <c r="M26" s="142">
        <f>IF(OR(sectvol('Growth&amp;Taper'!$H26,$G26,M$2,N$2)&lt;0,'Growth&amp;Taper'!N26=""),"",sectvol('Growth&amp;Taper'!$H26,$G26,M$2,N$2))</f>
        <v>8.2780378379934155E-2</v>
      </c>
      <c r="N26" s="142">
        <f>IF(OR(sectvol('Growth&amp;Taper'!$H26,$G26,N$2,O$2)&lt;0,'Growth&amp;Taper'!O26=""),"",sectvol('Growth&amp;Taper'!$H26,$G26,N$2,O$2))</f>
        <v>5.8964413518429487E-2</v>
      </c>
      <c r="O26" s="142">
        <f>IF(OR(sectvol('Growth&amp;Taper'!$H26,$G26,O$2,P$2)&lt;0,'Growth&amp;Taper'!P26=""),"",sectvol('Growth&amp;Taper'!$H26,$G26,O$2,P$2))</f>
        <v>3.664514649318934E-2</v>
      </c>
      <c r="P26" s="142">
        <f>IF(OR(sectvol('Growth&amp;Taper'!$H26,$G26,P$2,Q$2)&lt;0,'Growth&amp;Taper'!Q26=""),"",sectvol('Growth&amp;Taper'!$H26,$G26,P$2,Q$2))</f>
        <v>1.7727818806088116E-2</v>
      </c>
      <c r="Q26" s="142">
        <f>IF(OR(sectvol('Growth&amp;Taper'!$H26,$G26,Q$2,R$2)&lt;0,'Growth&amp;Taper'!R26=""),"",sectvol('Growth&amp;Taper'!$H26,$G26,Q$2,R$2))</f>
        <v>4.7211188104590053E-3</v>
      </c>
      <c r="R26" s="142" t="str">
        <f>IF(OR(sectvol('Growth&amp;Taper'!$H26,$G26,R$2,S$2)&lt;0,'Growth&amp;Taper'!S26=""),"",sectvol('Growth&amp;Taper'!$H26,$G26,R$2,S$2))</f>
        <v/>
      </c>
      <c r="S26" s="142" t="str">
        <f>IF(OR(sectvol('Growth&amp;Taper'!$H26,$G26,S$2,T$2)&lt;0,'Growth&amp;Taper'!T26=""),"",sectvol('Growth&amp;Taper'!$H26,$G26,S$2,T$2))</f>
        <v/>
      </c>
      <c r="T26" s="142"/>
      <c r="U26" s="87">
        <f>SUMIF('Growth&amp;Taper'!I26:R26,"&lt;"&amp;wasteCutoff*100,Volume!H26:T26)</f>
        <v>4.7211188104590053E-3</v>
      </c>
      <c r="V26" s="87">
        <f>SUMIF('Growth&amp;Taper'!I26:R26,"&lt;"&amp;pulpCutoff*100,Volume!H26:T26)-U26</f>
        <v>0.59212878507783229</v>
      </c>
      <c r="W26" s="87">
        <f t="shared" si="2"/>
        <v>0.42469615926340731</v>
      </c>
      <c r="X26" s="163">
        <f t="shared" si="1"/>
        <v>0.41573862851874194</v>
      </c>
    </row>
    <row r="27" spans="1:24" s="14" customFormat="1">
      <c r="A27" s="43">
        <f>'Growth&amp;Taper'!A27</f>
        <v>25</v>
      </c>
      <c r="B27" s="44">
        <f>'Growth&amp;Taper'!B27</f>
        <v>42.455138553268185</v>
      </c>
      <c r="C27" s="45">
        <f>'Growth&amp;Taper'!C27</f>
        <v>420.77914440588677</v>
      </c>
      <c r="D27" s="44">
        <f>'Growth&amp;Taper'!D27</f>
        <v>59.02321863501993</v>
      </c>
      <c r="E27" s="44">
        <f>'Growth&amp;Taper'!E27</f>
        <v>37.45280429179946</v>
      </c>
      <c r="F27" s="44">
        <f>'Growth&amp;Taper'!F27</f>
        <v>627.703744432593</v>
      </c>
      <c r="G27" s="44">
        <f>'Growth&amp;Taper'!G27</f>
        <v>35.04795456903021</v>
      </c>
      <c r="H27" s="142">
        <f>IF(OR(sectvol('Growth&amp;Taper'!$H27,$G27,H$2,I$2)&lt;0,'Growth&amp;Taper'!I27=""),"",sectvol('Growth&amp;Taper'!$H27,$G27,H$2,I$2))</f>
        <v>0.24414234988846328</v>
      </c>
      <c r="I27" s="142">
        <f>IF(OR(sectvol('Growth&amp;Taper'!$H27,$G27,I$2,J$2)&lt;0,'Growth&amp;Taper'!J27=""),"",sectvol('Growth&amp;Taper'!$H27,$G27,I$2,J$2))</f>
        <v>0.19336282225906332</v>
      </c>
      <c r="J27" s="142">
        <f>IF(OR(sectvol('Growth&amp;Taper'!$H27,$G27,J$2,K$2)&lt;0,'Growth&amp;Taper'!K27=""),"",sectvol('Growth&amp;Taper'!$H27,$G27,J$2,K$2))</f>
        <v>0.16249437329839839</v>
      </c>
      <c r="K27" s="142">
        <f>IF(OR(sectvol('Growth&amp;Taper'!$H27,$G27,K$2,L$2)&lt;0,'Growth&amp;Taper'!L27=""),"",sectvol('Growth&amp;Taper'!$H27,$G27,K$2,L$2))</f>
        <v>0.13590973997927158</v>
      </c>
      <c r="L27" s="142">
        <f>IF(OR(sectvol('Growth&amp;Taper'!$H27,$G27,L$2,M$2)&lt;0,'Growth&amp;Taper'!M27=""),"",sectvol('Growth&amp;Taper'!$H27,$G27,L$2,M$2))</f>
        <v>0.11083206867930834</v>
      </c>
      <c r="M27" s="142">
        <f>IF(OR(sectvol('Growth&amp;Taper'!$H27,$G27,M$2,N$2)&lt;0,'Growth&amp;Taper'!N27=""),"",sectvol('Growth&amp;Taper'!$H27,$G27,M$2,N$2))</f>
        <v>8.6085366728390733E-2</v>
      </c>
      <c r="N27" s="142">
        <f>IF(OR(sectvol('Growth&amp;Taper'!$H27,$G27,N$2,O$2)&lt;0,'Growth&amp;Taper'!O27=""),"",sectvol('Growth&amp;Taper'!$H27,$G27,N$2,O$2))</f>
        <v>6.1718557144607916E-2</v>
      </c>
      <c r="O27" s="142">
        <f>IF(OR(sectvol('Growth&amp;Taper'!$H27,$G27,O$2,P$2)&lt;0,'Growth&amp;Taper'!P27=""),"",sectvol('Growth&amp;Taper'!$H27,$G27,O$2,P$2))</f>
        <v>3.8800924737333084E-2</v>
      </c>
      <c r="P27" s="142">
        <f>IF(OR(sectvol('Growth&amp;Taper'!$H27,$G27,P$2,Q$2)&lt;0,'Growth&amp;Taper'!Q27=""),"",sectvol('Growth&amp;Taper'!$H27,$G27,P$2,Q$2))</f>
        <v>1.9219240798984318E-2</v>
      </c>
      <c r="Q27" s="142">
        <f>IF(OR(sectvol('Growth&amp;Taper'!$H27,$G27,Q$2,R$2)&lt;0,'Growth&amp;Taper'!R27=""),"",sectvol('Growth&amp;Taper'!$H27,$G27,Q$2,R$2))</f>
        <v>5.4748968964101162E-3</v>
      </c>
      <c r="R27" s="142" t="str">
        <f>IF(OR(sectvol('Growth&amp;Taper'!$H27,$G27,R$2,S$2)&lt;0,'Growth&amp;Taper'!S27=""),"",sectvol('Growth&amp;Taper'!$H27,$G27,R$2,S$2))</f>
        <v/>
      </c>
      <c r="S27" s="142" t="str">
        <f>IF(OR(sectvol('Growth&amp;Taper'!$H27,$G27,S$2,T$2)&lt;0,'Growth&amp;Taper'!T27=""),"",sectvol('Growth&amp;Taper'!$H27,$G27,S$2,T$2))</f>
        <v/>
      </c>
      <c r="T27" s="142"/>
      <c r="U27" s="87">
        <f>SUMIF('Growth&amp;Taper'!I27:R27,"&lt;"&amp;wasteCutoff*100,Volume!H27:T27)</f>
        <v>5.4748968964101162E-3</v>
      </c>
      <c r="V27" s="87">
        <f>SUMIF('Growth&amp;Taper'!I27:R27,"&lt;"&amp;pulpCutoff*100,Volume!H27:T27)-U27</f>
        <v>0.61506027136629438</v>
      </c>
      <c r="W27" s="87">
        <f t="shared" si="2"/>
        <v>0.43750517214752671</v>
      </c>
      <c r="X27" s="163">
        <f t="shared" si="1"/>
        <v>0.413505190149833</v>
      </c>
    </row>
    <row r="28" spans="1:24" s="14" customFormat="1">
      <c r="A28" s="43">
        <f>'Growth&amp;Taper'!A28</f>
        <v>26</v>
      </c>
      <c r="B28" s="44">
        <f>'Growth&amp;Taper'!B28</f>
        <v>43.180204588218828</v>
      </c>
      <c r="C28" s="45">
        <f>'Growth&amp;Taper'!C28</f>
        <v>415.96790191333599</v>
      </c>
      <c r="D28" s="44">
        <f>'Growth&amp;Taper'!D28</f>
        <v>59.971741246846868</v>
      </c>
      <c r="E28" s="44">
        <f>'Growth&amp;Taper'!E28</f>
        <v>37.970246751199035</v>
      </c>
      <c r="F28" s="44">
        <f>'Growth&amp;Taper'!F28</f>
        <v>647.61841567714941</v>
      </c>
      <c r="G28" s="44">
        <f>'Growth&amp;Taper'!G28</f>
        <v>35.27187221388543</v>
      </c>
      <c r="H28" s="142">
        <f>IF(OR(sectvol('Growth&amp;Taper'!$H28,$G28,H$2,I$2)&lt;0,'Growth&amp;Taper'!I28=""),"",sectvol('Growth&amp;Taper'!$H28,$G28,H$2,I$2))</f>
        <v>0.25104259083132663</v>
      </c>
      <c r="I28" s="142">
        <f>IF(OR(sectvol('Growth&amp;Taper'!$H28,$G28,I$2,J$2)&lt;0,'Growth&amp;Taper'!J28=""),"",sectvol('Growth&amp;Taper'!$H28,$G28,I$2,J$2))</f>
        <v>0.19897184870334628</v>
      </c>
      <c r="J28" s="142">
        <f>IF(OR(sectvol('Growth&amp;Taper'!$H28,$G28,J$2,K$2)&lt;0,'Growth&amp;Taper'!K28=""),"",sectvol('Growth&amp;Taper'!$H28,$G28,J$2,K$2))</f>
        <v>0.167381872153683</v>
      </c>
      <c r="K28" s="142">
        <f>IF(OR(sectvol('Growth&amp;Taper'!$H28,$G28,K$2,L$2)&lt;0,'Growth&amp;Taper'!L28=""),"",sectvol('Growth&amp;Taper'!$H28,$G28,K$2,L$2))</f>
        <v>0.1401994062742879</v>
      </c>
      <c r="L28" s="142">
        <f>IF(OR(sectvol('Growth&amp;Taper'!$H28,$G28,L$2,M$2)&lt;0,'Growth&amp;Taper'!M28=""),"",sectvol('Growth&amp;Taper'!$H28,$G28,L$2,M$2))</f>
        <v>0.11458633758745329</v>
      </c>
      <c r="M28" s="142">
        <f>IF(OR(sectvol('Growth&amp;Taper'!$H28,$G28,M$2,N$2)&lt;0,'Growth&amp;Taper'!N28=""),"",sectvol('Growth&amp;Taper'!$H28,$G28,M$2,N$2))</f>
        <v>8.9323116311183837E-2</v>
      </c>
      <c r="N28" s="142">
        <f>IF(OR(sectvol('Growth&amp;Taper'!$H28,$G28,N$2,O$2)&lt;0,'Growth&amp;Taper'!O28=""),"",sectvol('Growth&amp;Taper'!$H28,$G28,N$2,O$2))</f>
        <v>6.4422831762986757E-2</v>
      </c>
      <c r="O28" s="142">
        <f>IF(OR(sectvol('Growth&amp;Taper'!$H28,$G28,O$2,P$2)&lt;0,'Growth&amp;Taper'!P28=""),"",sectvol('Growth&amp;Taper'!$H28,$G28,O$2,P$2))</f>
        <v>4.0927505802974759E-2</v>
      </c>
      <c r="P28" s="142">
        <f>IF(OR(sectvol('Growth&amp;Taper'!$H28,$G28,P$2,Q$2)&lt;0,'Growth&amp;Taper'!Q28=""),"",sectvol('Growth&amp;Taper'!$H28,$G28,P$2,Q$2))</f>
        <v>2.0706235432181919E-2</v>
      </c>
      <c r="Q28" s="142">
        <f>IF(OR(sectvol('Growth&amp;Taper'!$H28,$G28,Q$2,R$2)&lt;0,'Growth&amp;Taper'!R28=""),"",sectvol('Growth&amp;Taper'!$H28,$G28,Q$2,R$2))</f>
        <v>6.2533458729198983E-3</v>
      </c>
      <c r="R28" s="142" t="str">
        <f>IF(OR(sectvol('Growth&amp;Taper'!$H28,$G28,R$2,S$2)&lt;0,'Growth&amp;Taper'!S28=""),"",sectvol('Growth&amp;Taper'!$H28,$G28,R$2,S$2))</f>
        <v/>
      </c>
      <c r="S28" s="142" t="str">
        <f>IF(OR(sectvol('Growth&amp;Taper'!$H28,$G28,S$2,T$2)&lt;0,'Growth&amp;Taper'!T28=""),"",sectvol('Growth&amp;Taper'!$H28,$G28,S$2,T$2))</f>
        <v/>
      </c>
      <c r="T28" s="142"/>
      <c r="U28" s="87">
        <f>SUMIF('Growth&amp;Taper'!I28:R28,"&lt;"&amp;wasteCutoff*100,Volume!H28:T28)</f>
        <v>6.2533458729198983E-3</v>
      </c>
      <c r="V28" s="87">
        <f>SUMIF('Growth&amp;Taper'!I28:R28,"&lt;"&amp;pulpCutoff*100,Volume!H28:T28)-U28</f>
        <v>0.63754730532475157</v>
      </c>
      <c r="W28" s="87">
        <f t="shared" si="2"/>
        <v>0.45001443953467279</v>
      </c>
      <c r="X28" s="163">
        <f t="shared" si="1"/>
        <v>0.41141728921784548</v>
      </c>
    </row>
    <row r="29" spans="1:24" s="14" customFormat="1">
      <c r="A29" s="43">
        <f>'Growth&amp;Taper'!A29</f>
        <v>27</v>
      </c>
      <c r="B29" s="44">
        <f>'Growth&amp;Taper'!B29</f>
        <v>43.8553981708015</v>
      </c>
      <c r="C29" s="45">
        <f>'Growth&amp;Taper'!C29</f>
        <v>411.21167178209134</v>
      </c>
      <c r="D29" s="44">
        <f>'Growth&amp;Taper'!D29</f>
        <v>60.855514724638191</v>
      </c>
      <c r="E29" s="44">
        <f>'Growth&amp;Taper'!E29</f>
        <v>38.469563051195408</v>
      </c>
      <c r="F29" s="44">
        <f>'Growth&amp;Taper'!F29</f>
        <v>666.44821469883004</v>
      </c>
      <c r="G29" s="44">
        <f>'Growth&amp;Taper'!G29</f>
        <v>35.485071556414006</v>
      </c>
      <c r="H29" s="142">
        <f>IF(OR(sectvol('Growth&amp;Taper'!$H29,$G29,H$2,I$2)&lt;0,'Growth&amp;Taper'!I29=""),"",sectvol('Growth&amp;Taper'!$H29,$G29,H$2,I$2))</f>
        <v>0.25779336694990174</v>
      </c>
      <c r="I29" s="142">
        <f>IF(OR(sectvol('Growth&amp;Taper'!$H29,$G29,I$2,J$2)&lt;0,'Growth&amp;Taper'!J29=""),"",sectvol('Growth&amp;Taper'!$H29,$G29,I$2,J$2))</f>
        <v>0.2044611163271971</v>
      </c>
      <c r="J29" s="142">
        <f>IF(OR(sectvol('Growth&amp;Taper'!$H29,$G29,J$2,K$2)&lt;0,'Growth&amp;Taper'!K29=""),"",sectvol('Growth&amp;Taper'!$H29,$G29,J$2,K$2))</f>
        <v>0.17216724334959466</v>
      </c>
      <c r="K29" s="142">
        <f>IF(OR(sectvol('Growth&amp;Taper'!$H29,$G29,K$2,L$2)&lt;0,'Growth&amp;Taper'!L29=""),"",sectvol('Growth&amp;Taper'!$H29,$G29,K$2,L$2))</f>
        <v>0.14440158076595827</v>
      </c>
      <c r="L29" s="142">
        <f>IF(OR(sectvol('Growth&amp;Taper'!$H29,$G29,L$2,M$2)&lt;0,'Growth&amp;Taper'!M29=""),"",sectvol('Growth&amp;Taper'!$H29,$G29,L$2,M$2))</f>
        <v>0.11826647919317076</v>
      </c>
      <c r="M29" s="142">
        <f>IF(OR(sectvol('Growth&amp;Taper'!$H29,$G29,M$2,N$2)&lt;0,'Growth&amp;Taper'!N29=""),"",sectvol('Growth&amp;Taper'!$H29,$G29,M$2,N$2))</f>
        <v>9.2500469585980211E-2</v>
      </c>
      <c r="N29" s="142">
        <f>IF(OR(sectvol('Growth&amp;Taper'!$H29,$G29,N$2,O$2)&lt;0,'Growth&amp;Taper'!O29=""),"",sectvol('Growth&amp;Taper'!$H29,$G29,N$2,O$2))</f>
        <v>6.7082231710648199E-2</v>
      </c>
      <c r="O29" s="142">
        <f>IF(OR(sectvol('Growth&amp;Taper'!$H29,$G29,O$2,P$2)&lt;0,'Growth&amp;Taper'!P29=""),"",sectvol('Growth&amp;Taper'!$H29,$G29,O$2,P$2))</f>
        <v>4.3027636184299924E-2</v>
      </c>
      <c r="P29" s="142">
        <f>IF(OR(sectvol('Growth&amp;Taper'!$H29,$G29,P$2,Q$2)&lt;0,'Growth&amp;Taper'!Q29=""),"",sectvol('Growth&amp;Taper'!$H29,$G29,P$2,Q$2))</f>
        <v>2.2188812262087635E-2</v>
      </c>
      <c r="Q29" s="142">
        <f>IF(OR(sectvol('Growth&amp;Taper'!$H29,$G29,Q$2,R$2)&lt;0,'Growth&amp;Taper'!R29=""),"",sectvol('Growth&amp;Taper'!$H29,$G29,Q$2,R$2))</f>
        <v>7.0532275980687408E-3</v>
      </c>
      <c r="R29" s="142" t="str">
        <f>IF(OR(sectvol('Growth&amp;Taper'!$H29,$G29,R$2,S$2)&lt;0,'Growth&amp;Taper'!S29=""),"",sectvol('Growth&amp;Taper'!$H29,$G29,R$2,S$2))</f>
        <v/>
      </c>
      <c r="S29" s="142" t="str">
        <f>IF(OR(sectvol('Growth&amp;Taper'!$H29,$G29,S$2,T$2)&lt;0,'Growth&amp;Taper'!T29=""),"",sectvol('Growth&amp;Taper'!$H29,$G29,S$2,T$2))</f>
        <v/>
      </c>
      <c r="T29" s="142"/>
      <c r="U29" s="87">
        <f>SUMIF('Growth&amp;Taper'!I29:R29,"&lt;"&amp;wasteCutoff*100,Volume!H29:T29)</f>
        <v>7.0532275980687408E-3</v>
      </c>
      <c r="V29" s="87">
        <f>SUMIF('Growth&amp;Taper'!I29:R29,"&lt;"&amp;pulpCutoff*100,Volume!H29:T29)-U29</f>
        <v>0.65963445305173973</v>
      </c>
      <c r="W29" s="87">
        <f t="shared" si="2"/>
        <v>0.462254483277099</v>
      </c>
      <c r="X29" s="163">
        <f t="shared" si="1"/>
        <v>0.40945807327205763</v>
      </c>
    </row>
    <row r="30" spans="1:24" s="14" customFormat="1">
      <c r="A30" s="43">
        <f>'Growth&amp;Taper'!A30</f>
        <v>28</v>
      </c>
      <c r="B30" s="44">
        <f>'Growth&amp;Taper'!B30</f>
        <v>44.483945627490066</v>
      </c>
      <c r="C30" s="45">
        <f>'Growth&amp;Taper'!C30</f>
        <v>406.50982499378568</v>
      </c>
      <c r="D30" s="44">
        <f>'Growth&amp;Taper'!D30</f>
        <v>61.679851135176477</v>
      </c>
      <c r="E30" s="44">
        <f>'Growth&amp;Taper'!E30</f>
        <v>38.952571654846693</v>
      </c>
      <c r="F30" s="44">
        <f>'Growth&amp;Taper'!F30</f>
        <v>684.23751577178848</v>
      </c>
      <c r="G30" s="44">
        <f>'Growth&amp;Taper'!G30</f>
        <v>35.688690836494388</v>
      </c>
      <c r="H30" s="142">
        <f>IF(OR(sectvol('Growth&amp;Taper'!$H30,$G30,H$2,I$2)&lt;0,'Growth&amp;Taper'!I30=""),"",sectvol('Growth&amp;Taper'!$H30,$G30,H$2,I$2))</f>
        <v>0.26440990386700691</v>
      </c>
      <c r="I30" s="142">
        <f>IF(OR(sectvol('Growth&amp;Taper'!$H30,$G30,I$2,J$2)&lt;0,'Growth&amp;Taper'!J30=""),"",sectvol('Growth&amp;Taper'!$H30,$G30,I$2,J$2))</f>
        <v>0.2098428422112687</v>
      </c>
      <c r="J30" s="142">
        <f>IF(OR(sectvol('Growth&amp;Taper'!$H30,$G30,J$2,K$2)&lt;0,'Growth&amp;Taper'!K30=""),"",sectvol('Growth&amp;Taper'!$H30,$G30,J$2,K$2))</f>
        <v>0.17686092896920769</v>
      </c>
      <c r="K30" s="142">
        <f>IF(OR(sectvol('Growth&amp;Taper'!$H30,$G30,K$2,L$2)&lt;0,'Growth&amp;Taper'!L30=""),"",sectvol('Growth&amp;Taper'!$H30,$G30,K$2,L$2))</f>
        <v>0.14852523833294318</v>
      </c>
      <c r="L30" s="142">
        <f>IF(OR(sectvol('Growth&amp;Taper'!$H30,$G30,L$2,M$2)&lt;0,'Growth&amp;Taper'!M30=""),"",sectvol('Growth&amp;Taper'!$H30,$G30,L$2,M$2))</f>
        <v>0.12188011971699034</v>
      </c>
      <c r="M30" s="142">
        <f>IF(OR(sectvol('Growth&amp;Taper'!$H30,$G30,M$2,N$2)&lt;0,'Growth&amp;Taper'!N30=""),"",sectvol('Growth&amp;Taper'!$H30,$G30,M$2,N$2))</f>
        <v>9.5623645976048444E-2</v>
      </c>
      <c r="N30" s="142">
        <f>IF(OR(sectvol('Growth&amp;Taper'!$H30,$G30,N$2,O$2)&lt;0,'Growth&amp;Taper'!O30=""),"",sectvol('Growth&amp;Taper'!$H30,$G30,N$2,O$2))</f>
        <v>6.9701355978938354E-2</v>
      </c>
      <c r="O30" s="142">
        <f>IF(OR(sectvol('Growth&amp;Taper'!$H30,$G30,O$2,P$2)&lt;0,'Growth&amp;Taper'!P30=""),"",sectvol('Growth&amp;Taper'!$H30,$G30,O$2,P$2))</f>
        <v>4.5103958585617658E-2</v>
      </c>
      <c r="P30" s="142">
        <f>IF(OR(sectvol('Growth&amp;Taper'!$H30,$G30,P$2,Q$2)&lt;0,'Growth&amp;Taper'!Q30=""),"",sectvol('Growth&amp;Taper'!$H30,$G30,P$2,Q$2))</f>
        <v>2.3667244909836294E-2</v>
      </c>
      <c r="Q30" s="142">
        <f>IF(OR(sectvol('Growth&amp;Taper'!$H30,$G30,Q$2,R$2)&lt;0,'Growth&amp;Taper'!R30=""),"",sectvol('Growth&amp;Taper'!$H30,$G30,Q$2,R$2))</f>
        <v>7.872014158425613E-3</v>
      </c>
      <c r="R30" s="142" t="str">
        <f>IF(OR(sectvol('Growth&amp;Taper'!$H30,$G30,R$2,S$2)&lt;0,'Growth&amp;Taper'!S30=""),"",sectvol('Growth&amp;Taper'!$H30,$G30,R$2,S$2))</f>
        <v/>
      </c>
      <c r="S30" s="142" t="str">
        <f>IF(OR(sectvol('Growth&amp;Taper'!$H30,$G30,S$2,T$2)&lt;0,'Growth&amp;Taper'!T30=""),"",sectvol('Growth&amp;Taper'!$H30,$G30,S$2,T$2))</f>
        <v/>
      </c>
      <c r="T30" s="142"/>
      <c r="U30" s="87">
        <f>SUMIF('Growth&amp;Taper'!I30:R30,"&lt;"&amp;wasteCutoff*100,Volume!H30:T30)</f>
        <v>7.872014158425613E-3</v>
      </c>
      <c r="V30" s="87">
        <f>SUMIF('Growth&amp;Taper'!I30:R30,"&lt;"&amp;pulpCutoff*100,Volume!H30:T30)-U30</f>
        <v>0.50450156350037423</v>
      </c>
      <c r="W30" s="87">
        <f t="shared" si="2"/>
        <v>0.6511136750474833</v>
      </c>
      <c r="X30" s="163">
        <f t="shared" si="1"/>
        <v>0.55962252575865035</v>
      </c>
    </row>
    <row r="31" spans="1:24" s="14" customFormat="1">
      <c r="A31" s="43">
        <f>'Growth&amp;Taper'!A31</f>
        <v>29</v>
      </c>
      <c r="B31" s="44">
        <f>'Growth&amp;Taper'!B31</f>
        <v>45.068897348763649</v>
      </c>
      <c r="C31" s="45">
        <f>'Growth&amp;Taper'!C31</f>
        <v>401.86173972232825</v>
      </c>
      <c r="D31" s="44">
        <f>'Growth&amp;Taper'!D31</f>
        <v>62.449512434884596</v>
      </c>
      <c r="E31" s="44">
        <f>'Growth&amp;Taper'!E31</f>
        <v>39.420869207934452</v>
      </c>
      <c r="F31" s="44">
        <f>'Growth&amp;Taper'!F31</f>
        <v>701.0314233145225</v>
      </c>
      <c r="G31" s="44">
        <f>'Growth&amp;Taper'!G31</f>
        <v>35.883711972127003</v>
      </c>
      <c r="H31" s="142">
        <f>IF(OR(sectvol('Growth&amp;Taper'!$H31,$G31,H$2,I$2)&lt;0,'Growth&amp;Taper'!I31=""),"",sectvol('Growth&amp;Taper'!$H31,$G31,H$2,I$2))</f>
        <v>0.27090591617418358</v>
      </c>
      <c r="I31" s="142">
        <f>IF(OR(sectvol('Growth&amp;Taper'!$H31,$G31,I$2,J$2)&lt;0,'Growth&amp;Taper'!J31=""),"",sectvol('Growth&amp;Taper'!$H31,$G31,I$2,J$2))</f>
        <v>0.21512804030780153</v>
      </c>
      <c r="J31" s="142">
        <f>IF(OR(sectvol('Growth&amp;Taper'!$H31,$G31,J$2,K$2)&lt;0,'Growth&amp;Taper'!K31=""),"",sectvol('Growth&amp;Taper'!$H31,$G31,J$2,K$2))</f>
        <v>0.1814723545730208</v>
      </c>
      <c r="K31" s="142">
        <f>IF(OR(sectvol('Growth&amp;Taper'!$H31,$G31,K$2,L$2)&lt;0,'Growth&amp;Taper'!L31=""),"",sectvol('Growth&amp;Taper'!$H31,$G31,K$2,L$2))</f>
        <v>0.15257849120334904</v>
      </c>
      <c r="L31" s="142">
        <f>IF(OR(sectvol('Growth&amp;Taper'!$H31,$G31,L$2,M$2)&lt;0,'Growth&amp;Taper'!M31=""),"",sectvol('Growth&amp;Taper'!$H31,$G31,L$2,M$2))</f>
        <v>0.12543416690537779</v>
      </c>
      <c r="M31" s="142">
        <f>IF(OR(sectvol('Growth&amp;Taper'!$H31,$G31,M$2,N$2)&lt;0,'Growth&amp;Taper'!N31=""),"",sectvol('Growth&amp;Taper'!$H31,$G31,M$2,N$2))</f>
        <v>9.869830436637736E-2</v>
      </c>
      <c r="N31" s="142">
        <f>IF(OR(sectvol('Growth&amp;Taper'!$H31,$G31,N$2,O$2)&lt;0,'Growth&amp;Taper'!O31=""),"",sectvol('Growth&amp;Taper'!$H31,$G31,N$2,O$2))</f>
        <v>7.2284435841771383E-2</v>
      </c>
      <c r="O31" s="142">
        <f>IF(OR(sectvol('Growth&amp;Taper'!$H31,$G31,O$2,P$2)&lt;0,'Growth&amp;Taper'!P31=""),"",sectvol('Growth&amp;Taper'!$H31,$G31,O$2,P$2))</f>
        <v>4.7158992436645251E-2</v>
      </c>
      <c r="P31" s="142">
        <f>IF(OR(sectvol('Growth&amp;Taper'!$H31,$G31,P$2,Q$2)&lt;0,'Growth&amp;Taper'!Q31=""),"",sectvol('Growth&amp;Taper'!$H31,$G31,P$2,Q$2))</f>
        <v>2.5141990105557267E-2</v>
      </c>
      <c r="Q31" s="142">
        <f>IF(OR(sectvol('Growth&amp;Taper'!$H31,$G31,Q$2,R$2)&lt;0,'Growth&amp;Taper'!R31=""),"",sectvol('Growth&amp;Taper'!$H31,$G31,Q$2,R$2))</f>
        <v>8.707730945315028E-3</v>
      </c>
      <c r="R31" s="142" t="str">
        <f>IF(OR(sectvol('Growth&amp;Taper'!$H31,$G31,R$2,S$2)&lt;0,'Growth&amp;Taper'!S31=""),"",sectvol('Growth&amp;Taper'!$H31,$G31,R$2,S$2))</f>
        <v/>
      </c>
      <c r="S31" s="142" t="str">
        <f>IF(OR(sectvol('Growth&amp;Taper'!$H31,$G31,S$2,T$2)&lt;0,'Growth&amp;Taper'!T31=""),"",sectvol('Growth&amp;Taper'!$H31,$G31,S$2,T$2))</f>
        <v/>
      </c>
      <c r="T31" s="142"/>
      <c r="U31" s="87">
        <f>SUMIF('Growth&amp;Taper'!I31:R31,"&lt;"&amp;wasteCutoff*100,Volume!H31:T31)</f>
        <v>8.707730945315028E-3</v>
      </c>
      <c r="V31" s="87">
        <f>SUMIF('Growth&amp;Taper'!I31:R31,"&lt;"&amp;pulpCutoff*100,Volume!H31:T31)-U31</f>
        <v>0.52129638085907803</v>
      </c>
      <c r="W31" s="87">
        <f t="shared" si="2"/>
        <v>0.6675063110550058</v>
      </c>
      <c r="X31" s="163">
        <f t="shared" si="1"/>
        <v>0.55741169205120022</v>
      </c>
    </row>
    <row r="32" spans="1:24" s="14" customFormat="1">
      <c r="A32" s="43">
        <f>'Growth&amp;Taper'!A32</f>
        <v>30</v>
      </c>
      <c r="B32" s="44">
        <f>'Growth&amp;Taper'!B32</f>
        <v>45.613131596217499</v>
      </c>
      <c r="C32" s="45">
        <f>'Growth&amp;Taper'!C32</f>
        <v>397.26680125166723</v>
      </c>
      <c r="D32" s="44">
        <f>'Growth&amp;Taper'!D32</f>
        <v>63.168777245423513</v>
      </c>
      <c r="E32" s="44">
        <f>'Growth&amp;Taper'!E32</f>
        <v>39.875863293055602</v>
      </c>
      <c r="F32" s="44">
        <f>'Growth&amp;Taper'!F32</f>
        <v>716.87514766973004</v>
      </c>
      <c r="G32" s="44">
        <f>'Growth&amp;Taper'!G32</f>
        <v>36.070986522483814</v>
      </c>
      <c r="H32" s="142">
        <f>IF(OR(sectvol('Growth&amp;Taper'!$H32,$G32,H$2,I$2)&lt;0,'Growth&amp;Taper'!I32=""),"",sectvol('Growth&amp;Taper'!$H32,$G32,H$2,I$2))</f>
        <v>0.2772937857787775</v>
      </c>
      <c r="I32" s="142">
        <f>IF(OR(sectvol('Growth&amp;Taper'!$H32,$G32,I$2,J$2)&lt;0,'Growth&amp;Taper'!J32=""),"",sectvol('Growth&amp;Taper'!$H32,$G32,I$2,J$2))</f>
        <v>0.22032666204649665</v>
      </c>
      <c r="J32" s="142">
        <f>IF(OR(sectvol('Growth&amp;Taper'!$H32,$G32,J$2,K$2)&lt;0,'Growth&amp;Taper'!K32=""),"",sectvol('Growth&amp;Taper'!$H32,$G32,J$2,K$2))</f>
        <v>0.18601004623481221</v>
      </c>
      <c r="K32" s="142">
        <f>IF(OR(sectvol('Growth&amp;Taper'!$H32,$G32,K$2,L$2)&lt;0,'Growth&amp;Taper'!L32=""),"",sectvol('Growth&amp;Taper'!$H32,$G32,K$2,L$2))</f>
        <v>0.15656868665238532</v>
      </c>
      <c r="L32" s="142">
        <f>IF(OR(sectvol('Growth&amp;Taper'!$H32,$G32,L$2,M$2)&lt;0,'Growth&amp;Taper'!M32=""),"",sectvol('Growth&amp;Taper'!$H32,$G32,L$2,M$2))</f>
        <v>0.12893488907570033</v>
      </c>
      <c r="M32" s="142">
        <f>IF(OR(sectvol('Growth&amp;Taper'!$H32,$G32,M$2,N$2)&lt;0,'Growth&amp;Taper'!N32=""),"",sectvol('Growth&amp;Taper'!$H32,$G32,M$2,N$2))</f>
        <v>0.101729600328933</v>
      </c>
      <c r="N32" s="142">
        <f>IF(OR(sectvol('Growth&amp;Taper'!$H32,$G32,N$2,O$2)&lt;0,'Growth&amp;Taper'!O32=""),"",sectvol('Growth&amp;Taper'!$H32,$G32,N$2,O$2))</f>
        <v>7.4835363551206943E-2</v>
      </c>
      <c r="O32" s="142">
        <f>IF(OR(sectvol('Growth&amp;Taper'!$H32,$G32,O$2,P$2)&lt;0,'Growth&amp;Taper'!P32=""),"",sectvol('Growth&amp;Taper'!$H32,$G32,O$2,P$2))</f>
        <v>4.9195124526030594E-2</v>
      </c>
      <c r="P32" s="142">
        <f>IF(OR(sectvol('Growth&amp;Taper'!$H32,$G32,P$2,Q$2)&lt;0,'Growth&amp;Taper'!Q32=""),"",sectvol('Growth&amp;Taper'!$H32,$G32,P$2,Q$2))</f>
        <v>2.6613629032658667E-2</v>
      </c>
      <c r="Q32" s="142">
        <f>IF(OR(sectvol('Growth&amp;Taper'!$H32,$G32,Q$2,R$2)&lt;0,'Growth&amp;Taper'!R32=""),"",sectvol('Growth&amp;Taper'!$H32,$G32,Q$2,R$2))</f>
        <v>9.558837322488762E-3</v>
      </c>
      <c r="R32" s="142" t="str">
        <f>IF(OR(sectvol('Growth&amp;Taper'!$H32,$G32,R$2,S$2)&lt;0,'Growth&amp;Taper'!S32=""),"",sectvol('Growth&amp;Taper'!$H32,$G32,R$2,S$2))</f>
        <v/>
      </c>
      <c r="S32" s="142" t="str">
        <f>IF(OR(sectvol('Growth&amp;Taper'!$H32,$G32,S$2,T$2)&lt;0,'Growth&amp;Taper'!T32=""),"",sectvol('Growth&amp;Taper'!$H32,$G32,S$2,T$2))</f>
        <v/>
      </c>
      <c r="T32" s="142"/>
      <c r="U32" s="87">
        <f>SUMIF('Growth&amp;Taper'!I32:R32,"&lt;"&amp;wasteCutoff*100,Volume!H32:T32)</f>
        <v>9.558837322488762E-3</v>
      </c>
      <c r="V32" s="87">
        <f>SUMIF('Growth&amp;Taper'!I32:R32,"&lt;"&amp;pulpCutoff*100,Volume!H32:T32)-U32</f>
        <v>0.5378772931669149</v>
      </c>
      <c r="W32" s="87">
        <f t="shared" si="2"/>
        <v>0.68363049406008647</v>
      </c>
      <c r="X32" s="163">
        <f t="shared" si="1"/>
        <v>0.55531559415824605</v>
      </c>
    </row>
    <row r="33" spans="1:24" s="14" customFormat="1">
      <c r="A33" s="43">
        <f>'Growth&amp;Taper'!A33</f>
        <v>31</v>
      </c>
      <c r="B33" s="44">
        <f>'Growth&amp;Taper'!B33</f>
        <v>46.119359481498122</v>
      </c>
      <c r="C33" s="45">
        <f>'Growth&amp;Taper'!C33</f>
        <v>392.7244018944927</v>
      </c>
      <c r="D33" s="44">
        <f>'Growth&amp;Taper'!D33</f>
        <v>63.841498658532466</v>
      </c>
      <c r="E33" s="44">
        <f>'Growth&amp;Taper'!E33</f>
        <v>40.318799572957985</v>
      </c>
      <c r="F33" s="44">
        <f>'Growth&amp;Taper'!F33</f>
        <v>731.81351858719302</v>
      </c>
      <c r="G33" s="44">
        <f>'Growth&amp;Taper'!G33</f>
        <v>36.251256640163774</v>
      </c>
      <c r="H33" s="142">
        <f>IF(OR(sectvol('Growth&amp;Taper'!$H33,$G33,H$2,I$2)&lt;0,'Growth&amp;Taper'!I33=""),"",sectvol('Growth&amp;Taper'!$H33,$G33,H$2,I$2))</f>
        <v>0.28358471741062719</v>
      </c>
      <c r="I33" s="142">
        <f>IF(OR(sectvol('Growth&amp;Taper'!$H33,$G33,I$2,J$2)&lt;0,'Growth&amp;Taper'!J33=""),"",sectvol('Growth&amp;Taper'!$H33,$G33,I$2,J$2))</f>
        <v>0.22544771922820672</v>
      </c>
      <c r="J33" s="142">
        <f>IF(OR(sectvol('Growth&amp;Taper'!$H33,$G33,J$2,K$2)&lt;0,'Growth&amp;Taper'!K33=""),"",sectvol('Growth&amp;Taper'!$H33,$G33,J$2,K$2))</f>
        <v>0.190481733203965</v>
      </c>
      <c r="K33" s="142">
        <f>IF(OR(sectvol('Growth&amp;Taper'!$H33,$G33,K$2,L$2)&lt;0,'Growth&amp;Taper'!L33=""),"",sectvol('Growth&amp;Taper'!$H33,$G33,K$2,L$2))</f>
        <v>0.16050249304427916</v>
      </c>
      <c r="L33" s="142">
        <f>IF(OR(sectvol('Growth&amp;Taper'!$H33,$G33,L$2,M$2)&lt;0,'Growth&amp;Taper'!M33=""),"",sectvol('Growth&amp;Taper'!$H33,$G33,L$2,M$2))</f>
        <v>0.13238798525316398</v>
      </c>
      <c r="M33" s="142">
        <f>IF(OR(sectvol('Growth&amp;Taper'!$H33,$G33,M$2,N$2)&lt;0,'Growth&amp;Taper'!N33=""),"",sectvol('Growth&amp;Taper'!$H33,$G33,M$2,N$2))</f>
        <v>0.10472223796491717</v>
      </c>
      <c r="N33" s="142">
        <f>IF(OR(sectvol('Growth&amp;Taper'!$H33,$G33,N$2,O$2)&lt;0,'Growth&amp;Taper'!O33=""),"",sectvol('Growth&amp;Taper'!$H33,$G33,N$2,O$2))</f>
        <v>7.7357720652567311E-2</v>
      </c>
      <c r="O33" s="142">
        <f>IF(OR(sectvol('Growth&amp;Taper'!$H33,$G33,O$2,P$2)&lt;0,'Growth&amp;Taper'!P33=""),"",sectvol('Growth&amp;Taper'!$H33,$G33,O$2,P$2))</f>
        <v>5.1214606293592695E-2</v>
      </c>
      <c r="P33" s="142">
        <f>IF(OR(sectvol('Growth&amp;Taper'!$H33,$G33,P$2,Q$2)&lt;0,'Growth&amp;Taper'!Q33=""),"",sectvol('Growth&amp;Taper'!$H33,$G33,P$2,Q$2))</f>
        <v>2.8082824731250365E-2</v>
      </c>
      <c r="Q33" s="142">
        <f>IF(OR(sectvol('Growth&amp;Taper'!$H33,$G33,Q$2,R$2)&lt;0,'Growth&amp;Taper'!R33=""),"",sectvol('Growth&amp;Taper'!$H33,$G33,Q$2,R$2))</f>
        <v>1.0424135111307175E-2</v>
      </c>
      <c r="R33" s="142" t="str">
        <f>IF(OR(sectvol('Growth&amp;Taper'!$H33,$G33,R$2,S$2)&lt;0,'Growth&amp;Taper'!S33=""),"",sectvol('Growth&amp;Taper'!$H33,$G33,R$2,S$2))</f>
        <v/>
      </c>
      <c r="S33" s="142" t="str">
        <f>IF(OR(sectvol('Growth&amp;Taper'!$H33,$G33,S$2,T$2)&lt;0,'Growth&amp;Taper'!T33=""),"",sectvol('Growth&amp;Taper'!$H33,$G33,S$2,T$2))</f>
        <v/>
      </c>
      <c r="T33" s="142"/>
      <c r="U33" s="87">
        <f>SUMIF('Growth&amp;Taper'!I33:R33,"&lt;"&amp;wasteCutoff*100,Volume!H33:T33)</f>
        <v>1.0424135111307175E-2</v>
      </c>
      <c r="V33" s="87">
        <f>SUMIF('Growth&amp;Taper'!I33:R33,"&lt;"&amp;pulpCutoff*100,Volume!H33:T33)-U33</f>
        <v>0.55426786793977056</v>
      </c>
      <c r="W33" s="87">
        <f t="shared" si="2"/>
        <v>0.69951416984279902</v>
      </c>
      <c r="X33" s="163">
        <f t="shared" si="1"/>
        <v>0.55332285575030127</v>
      </c>
    </row>
    <row r="34" spans="1:24" s="14" customFormat="1">
      <c r="A34" s="43">
        <f>'Growth&amp;Taper'!A34</f>
        <v>32</v>
      </c>
      <c r="B34" s="44">
        <f>'Growth&amp;Taper'!B34</f>
        <v>46.59013078307958</v>
      </c>
      <c r="C34" s="45">
        <f>'Growth&amp;Taper'!C34</f>
        <v>388.23394091186913</v>
      </c>
      <c r="D34" s="44">
        <f>'Growth&amp;Taper'!D34</f>
        <v>64.471154323377434</v>
      </c>
      <c r="E34" s="44">
        <f>'Growth&amp;Taper'!E34</f>
        <v>40.750784407493903</v>
      </c>
      <c r="F34" s="44">
        <f>'Growth&amp;Taper'!F34</f>
        <v>745.89061013198352</v>
      </c>
      <c r="G34" s="44">
        <f>'Growth&amp;Taper'!G34</f>
        <v>36.425172106130127</v>
      </c>
      <c r="H34" s="142">
        <f>IF(OR(sectvol('Growth&amp;Taper'!$H34,$G34,H$2,I$2)&lt;0,'Growth&amp;Taper'!I34=""),"",sectvol('Growth&amp;Taper'!$H34,$G34,H$2,I$2))</f>
        <v>0.28978887420291688</v>
      </c>
      <c r="I34" s="142">
        <f>IF(OR(sectvol('Growth&amp;Taper'!$H34,$G34,I$2,J$2)&lt;0,'Growth&amp;Taper'!J34=""),"",sectvol('Growth&amp;Taper'!$H34,$G34,I$2,J$2))</f>
        <v>0.23049939139152431</v>
      </c>
      <c r="J34" s="142">
        <f>IF(OR(sectvol('Growth&amp;Taper'!$H34,$G34,J$2,K$2)&lt;0,'Growth&amp;Taper'!K34=""),"",sectvol('Growth&amp;Taper'!$H34,$G34,J$2,K$2))</f>
        <v>0.19489443787300986</v>
      </c>
      <c r="K34" s="142">
        <f>IF(OR(sectvol('Growth&amp;Taper'!$H34,$G34,K$2,L$2)&lt;0,'Growth&amp;Taper'!L34=""),"",sectvol('Growth&amp;Taper'!$H34,$G34,K$2,L$2))</f>
        <v>0.16438597549046019</v>
      </c>
      <c r="L34" s="142">
        <f>IF(OR(sectvol('Growth&amp;Taper'!$H34,$G34,L$2,M$2)&lt;0,'Growth&amp;Taper'!M34=""),"",sectvol('Growth&amp;Taper'!$H34,$G34,L$2,M$2))</f>
        <v>0.13579864722593071</v>
      </c>
      <c r="M34" s="142">
        <f>IF(OR(sectvol('Growth&amp;Taper'!$H34,$G34,M$2,N$2)&lt;0,'Growth&amp;Taper'!N34=""),"",sectvol('Growth&amp;Taper'!$H34,$G34,M$2,N$2))</f>
        <v>0.10768051653892174</v>
      </c>
      <c r="N34" s="142">
        <f>IF(OR(sectvol('Growth&amp;Taper'!$H34,$G34,N$2,O$2)&lt;0,'Growth&amp;Taper'!O34=""),"",sectvol('Growth&amp;Taper'!$H34,$G34,N$2,O$2))</f>
        <v>7.985480507886096E-2</v>
      </c>
      <c r="O34" s="142">
        <f>IF(OR(sectvol('Growth&amp;Taper'!$H34,$G34,O$2,P$2)&lt;0,'Growth&amp;Taper'!P34=""),"",sectvol('Growth&amp;Taper'!$H34,$G34,O$2,P$2))</f>
        <v>5.3219555435739793E-2</v>
      </c>
      <c r="P34" s="142">
        <f>IF(OR(sectvol('Growth&amp;Taper'!$H34,$G34,P$2,Q$2)&lt;0,'Growth&amp;Taper'!Q34=""),"",sectvol('Growth&amp;Taper'!$H34,$G34,P$2,Q$2))</f>
        <v>2.9550291149343703E-2</v>
      </c>
      <c r="Q34" s="142">
        <f>IF(OR(sectvol('Growth&amp;Taper'!$H34,$G34,Q$2,R$2)&lt;0,'Growth&amp;Taper'!R34=""),"",sectvol('Growth&amp;Taper'!$H34,$G34,Q$2,R$2))</f>
        <v>1.1302697865271041E-2</v>
      </c>
      <c r="R34" s="142" t="str">
        <f>IF(OR(sectvol('Growth&amp;Taper'!$H34,$G34,R$2,S$2)&lt;0,'Growth&amp;Taper'!S34=""),"",sectvol('Growth&amp;Taper'!$H34,$G34,R$2,S$2))</f>
        <v/>
      </c>
      <c r="S34" s="142" t="str">
        <f>IF(OR(sectvol('Growth&amp;Taper'!$H34,$G34,S$2,T$2)&lt;0,'Growth&amp;Taper'!T34=""),"",sectvol('Growth&amp;Taper'!$H34,$G34,S$2,T$2))</f>
        <v/>
      </c>
      <c r="T34" s="142"/>
      <c r="U34" s="87">
        <f>SUMIF('Growth&amp;Taper'!I34:R34,"&lt;"&amp;wasteCutoff*100,Volume!H34:T34)</f>
        <v>1.1302697865271041E-2</v>
      </c>
      <c r="V34" s="87">
        <f>SUMIF('Growth&amp;Taper'!I34:R34,"&lt;"&amp;pulpCutoff*100,Volume!H34:T34)-U34</f>
        <v>0.57048979091925711</v>
      </c>
      <c r="W34" s="87">
        <f t="shared" si="2"/>
        <v>0.71518270346745105</v>
      </c>
      <c r="X34" s="163">
        <f t="shared" si="1"/>
        <v>0.55142357983398016</v>
      </c>
    </row>
    <row r="35" spans="1:24" s="14" customFormat="1">
      <c r="A35" s="43">
        <f>'Growth&amp;Taper'!A35</f>
        <v>33</v>
      </c>
      <c r="B35" s="44">
        <f>'Growth&amp;Taper'!B35</f>
        <v>47.027840337308113</v>
      </c>
      <c r="C35" s="45">
        <f>'Growth&amp;Taper'!C35</f>
        <v>383.79482443378663</v>
      </c>
      <c r="D35" s="44">
        <f>'Growth&amp;Taper'!D35</f>
        <v>65.06088990654564</v>
      </c>
      <c r="E35" s="44">
        <f>'Growth&amp;Taper'!E35</f>
        <v>41.172803796880466</v>
      </c>
      <c r="F35" s="44">
        <f>'Growth&amp;Taper'!F35</f>
        <v>759.14945575938282</v>
      </c>
      <c r="G35" s="44">
        <f>'Growth&amp;Taper'!G35</f>
        <v>36.593304276269478</v>
      </c>
      <c r="H35" s="142">
        <f>IF(OR(sectvol('Growth&amp;Taper'!$H35,$G35,H$2,I$2)&lt;0,'Growth&amp;Taper'!I35=""),"",sectvol('Growth&amp;Taper'!$H35,$G35,H$2,I$2))</f>
        <v>0.29591549596539179</v>
      </c>
      <c r="I35" s="142">
        <f>IF(OR(sectvol('Growth&amp;Taper'!$H35,$G35,I$2,J$2)&lt;0,'Growth&amp;Taper'!J35=""),"",sectvol('Growth&amp;Taper'!$H35,$G35,I$2,J$2))</f>
        <v>0.23548911963952024</v>
      </c>
      <c r="J35" s="142">
        <f>IF(OR(sectvol('Growth&amp;Taper'!$H35,$G35,J$2,K$2)&lt;0,'Growth&amp;Taper'!K35=""),"",sectvol('Growth&amp;Taper'!$H35,$G35,J$2,K$2))</f>
        <v>0.19925455460853847</v>
      </c>
      <c r="K35" s="142">
        <f>IF(OR(sectvol('Growth&amp;Taper'!$H35,$G35,K$2,L$2)&lt;0,'Growth&amp;Taper'!L35=""),"",sectvol('Growth&amp;Taper'!$H35,$G35,K$2,L$2))</f>
        <v>0.16822466233589134</v>
      </c>
      <c r="L35" s="142">
        <f>IF(OR(sectvol('Growth&amp;Taper'!$H35,$G35,L$2,M$2)&lt;0,'Growth&amp;Taper'!M35=""),"",sectvol('Growth&amp;Taper'!$H35,$G35,L$2,M$2))</f>
        <v>0.13917161436173464</v>
      </c>
      <c r="M35" s="142">
        <f>IF(OR(sectvol('Growth&amp;Taper'!$H35,$G35,M$2,N$2)&lt;0,'Growth&amp;Taper'!N35=""),"",sectvol('Growth&amp;Taper'!$H35,$G35,M$2,N$2))</f>
        <v>0.11060837223270878</v>
      </c>
      <c r="N35" s="142">
        <f>IF(OR(sectvol('Growth&amp;Taper'!$H35,$G35,N$2,O$2)&lt;0,'Growth&amp;Taper'!O35=""),"",sectvol('Growth&amp;Taper'!$H35,$G35,N$2,O$2))</f>
        <v>8.2329656571294554E-2</v>
      </c>
      <c r="O35" s="142">
        <f>IF(OR(sectvol('Growth&amp;Taper'!$H35,$G35,O$2,P$2)&lt;0,'Growth&amp;Taper'!P35=""),"",sectvol('Growth&amp;Taper'!$H35,$G35,O$2,P$2))</f>
        <v>5.5211960230103378E-2</v>
      </c>
      <c r="P35" s="142">
        <f>IF(OR(sectvol('Growth&amp;Taper'!$H35,$G35,P$2,Q$2)&lt;0,'Growth&amp;Taper'!Q35=""),"",sectvol('Growth&amp;Taper'!$H35,$G35,P$2,Q$2))</f>
        <v>3.1016770693821177E-2</v>
      </c>
      <c r="Q35" s="142">
        <f>IF(OR(sectvol('Growth&amp;Taper'!$H35,$G35,Q$2,R$2)&lt;0,'Growth&amp;Taper'!R35=""),"",sectvol('Growth&amp;Taper'!$H35,$G35,Q$2,R$2))</f>
        <v>1.2193815823272948E-2</v>
      </c>
      <c r="R35" s="142" t="str">
        <f>IF(OR(sectvol('Growth&amp;Taper'!$H35,$G35,R$2,S$2)&lt;0,'Growth&amp;Taper'!S35=""),"",sectvol('Growth&amp;Taper'!$H35,$G35,R$2,S$2))</f>
        <v/>
      </c>
      <c r="S35" s="142" t="str">
        <f>IF(OR(sectvol('Growth&amp;Taper'!$H35,$G35,S$2,T$2)&lt;0,'Growth&amp;Taper'!T35=""),"",sectvol('Growth&amp;Taper'!$H35,$G35,S$2,T$2))</f>
        <v/>
      </c>
      <c r="T35" s="142"/>
      <c r="U35" s="87">
        <f>SUMIF('Growth&amp;Taper'!I35:R35,"&lt;"&amp;wasteCutoff*100,Volume!H35:T35)</f>
        <v>1.2193815823272948E-2</v>
      </c>
      <c r="V35" s="87">
        <f>SUMIF('Growth&amp;Taper'!I35:R35,"&lt;"&amp;pulpCutoff*100,Volume!H35:T35)-U35</f>
        <v>0.58656303642555374</v>
      </c>
      <c r="W35" s="87">
        <f t="shared" si="2"/>
        <v>0.73065917021345061</v>
      </c>
      <c r="X35" s="163">
        <f t="shared" si="1"/>
        <v>0.54960911999553053</v>
      </c>
    </row>
    <row r="36" spans="1:24" s="14" customFormat="1">
      <c r="A36" s="43">
        <f>'Growth&amp;Taper'!A36</f>
        <v>34</v>
      </c>
      <c r="B36" s="44">
        <f>'Growth&amp;Taper'!B36</f>
        <v>47.434734796097516</v>
      </c>
      <c r="C36" s="45">
        <f>'Growth&amp;Taper'!C36</f>
        <v>379.40646538062094</v>
      </c>
      <c r="D36" s="44">
        <f>'Growth&amp;Taper'!D36</f>
        <v>65.613556864495422</v>
      </c>
      <c r="E36" s="44">
        <f>'Growth&amp;Taper'!E36</f>
        <v>41.585739326146225</v>
      </c>
      <c r="F36" s="44">
        <f>'Growth&amp;Taper'!F36</f>
        <v>771.63183630957224</v>
      </c>
      <c r="G36" s="44">
        <f>'Growth&amp;Taper'!G36</f>
        <v>36.756157573874773</v>
      </c>
      <c r="H36" s="142">
        <f>IF(OR(sectvol('Growth&amp;Taper'!$H36,$G36,H$2,I$2)&lt;0,'Growth&amp;Taper'!I36=""),"",sectvol('Growth&amp;Taper'!$H36,$G36,H$2,I$2))</f>
        <v>0.30197300246230063</v>
      </c>
      <c r="I36" s="142">
        <f>IF(OR(sectvol('Growth&amp;Taper'!$H36,$G36,I$2,J$2)&lt;0,'Growth&amp;Taper'!J36=""),"",sectvol('Growth&amp;Taper'!$H36,$G36,I$2,J$2))</f>
        <v>0.24042368869759179</v>
      </c>
      <c r="J36" s="142">
        <f>IF(OR(sectvol('Growth&amp;Taper'!$H36,$G36,J$2,K$2)&lt;0,'Growth&amp;Taper'!K36=""),"",sectvol('Growth&amp;Taper'!$H36,$G36,J$2,K$2))</f>
        <v>0.20356791885422409</v>
      </c>
      <c r="K36" s="142">
        <f>IF(OR(sectvol('Growth&amp;Taper'!$H36,$G36,K$2,L$2)&lt;0,'Growth&amp;Taper'!L36=""),"",sectvol('Growth&amp;Taper'!$H36,$G36,K$2,L$2))</f>
        <v>0.17202360358892876</v>
      </c>
      <c r="L36" s="142">
        <f>IF(OR(sectvol('Growth&amp;Taper'!$H36,$G36,L$2,M$2)&lt;0,'Growth&amp;Taper'!M36=""),"",sectvol('Growth&amp;Taper'!$H36,$G36,L$2,M$2))</f>
        <v>0.14251122199628641</v>
      </c>
      <c r="M36" s="142">
        <f>IF(OR(sectvol('Growth&amp;Taper'!$H36,$G36,M$2,N$2)&lt;0,'Growth&amp;Taper'!N36=""),"",sectvol('Growth&amp;Taper'!$H36,$G36,M$2,N$2))</f>
        <v>0.11350941541736945</v>
      </c>
      <c r="N36" s="142">
        <f>IF(OR(sectvol('Growth&amp;Taper'!$H36,$G36,N$2,O$2)&lt;0,'Growth&amp;Taper'!O36=""),"",sectvol('Growth&amp;Taper'!$H36,$G36,N$2,O$2))</f>
        <v>8.4785080217335884E-2</v>
      </c>
      <c r="O36" s="142">
        <f>IF(OR(sectvol('Growth&amp;Taper'!$H36,$G36,O$2,P$2)&lt;0,'Growth&amp;Taper'!P36=""),"",sectvol('Growth&amp;Taper'!$H36,$G36,O$2,P$2))</f>
        <v>5.7193685496345646E-2</v>
      </c>
      <c r="P36" s="142">
        <f>IF(OR(sectvol('Growth&amp;Taper'!$H36,$G36,P$2,Q$2)&lt;0,'Growth&amp;Taper'!Q36=""),"",sectvol('Growth&amp;Taper'!$H36,$G36,P$2,Q$2))</f>
        <v>3.248301801541479E-2</v>
      </c>
      <c r="Q36" s="142">
        <f>IF(OR(sectvol('Growth&amp;Taper'!$H36,$G36,Q$2,R$2)&lt;0,'Growth&amp;Taper'!R36=""),"",sectvol('Growth&amp;Taper'!$H36,$G36,Q$2,R$2))</f>
        <v>1.3096952786805761E-2</v>
      </c>
      <c r="R36" s="142" t="str">
        <f>IF(OR(sectvol('Growth&amp;Taper'!$H36,$G36,R$2,S$2)&lt;0,'Growth&amp;Taper'!S36=""),"",sectvol('Growth&amp;Taper'!$H36,$G36,R$2,S$2))</f>
        <v/>
      </c>
      <c r="S36" s="142" t="str">
        <f>IF(OR(sectvol('Growth&amp;Taper'!$H36,$G36,S$2,T$2)&lt;0,'Growth&amp;Taper'!T36=""),"",sectvol('Growth&amp;Taper'!$H36,$G36,S$2,T$2))</f>
        <v/>
      </c>
      <c r="T36" s="142"/>
      <c r="U36" s="87">
        <f>SUMIF('Growth&amp;Taper'!I36:R36,"&lt;"&amp;wasteCutoff*100,Volume!H36:T36)</f>
        <v>1.3096952786805761E-2</v>
      </c>
      <c r="V36" s="87">
        <f>SUMIF('Growth&amp;Taper'!I36:R36,"&lt;"&amp;pulpCutoff*100,Volume!H36:T36)-U36</f>
        <v>0.60250602473168091</v>
      </c>
      <c r="W36" s="87">
        <f t="shared" si="2"/>
        <v>0.74596461001411674</v>
      </c>
      <c r="X36" s="163">
        <f t="shared" si="1"/>
        <v>0.54787189181400386</v>
      </c>
    </row>
    <row r="37" spans="1:24" s="14" customFormat="1">
      <c r="A37" s="43">
        <f>'Growth&amp;Taper'!A37</f>
        <v>35</v>
      </c>
      <c r="B37" s="44">
        <f>'Growth&amp;Taper'!B37</f>
        <v>47.812919588283179</v>
      </c>
      <c r="C37" s="45">
        <f>'Growth&amp;Taper'!C37</f>
        <v>375.06828338549116</v>
      </c>
      <c r="D37" s="44">
        <f>'Growth&amp;Taper'!D37</f>
        <v>66.131745334131452</v>
      </c>
      <c r="E37" s="44">
        <f>'Growth&amp;Taper'!E37</f>
        <v>41.990381648244956</v>
      </c>
      <c r="F37" s="44">
        <f>'Growth&amp;Taper'!F37</f>
        <v>783.37812689546126</v>
      </c>
      <c r="G37" s="44">
        <f>'Growth&amp;Taper'!G37</f>
        <v>36.914179017673554</v>
      </c>
      <c r="H37" s="142">
        <f>IF(OR(sectvol('Growth&amp;Taper'!$H37,$G37,H$2,I$2)&lt;0,'Growth&amp;Taper'!I37=""),"",sectvol('Growth&amp;Taper'!$H37,$G37,H$2,I$2))</f>
        <v>0.30796908371519027</v>
      </c>
      <c r="I37" s="142">
        <f>IF(OR(sectvol('Growth&amp;Taper'!$H37,$G37,I$2,J$2)&lt;0,'Growth&amp;Taper'!J37=""),"",sectvol('Growth&amp;Taper'!$H37,$G37,I$2,J$2))</f>
        <v>0.24530929876008656</v>
      </c>
      <c r="J37" s="142">
        <f>IF(OR(sectvol('Growth&amp;Taper'!$H37,$G37,J$2,K$2)&lt;0,'Growth&amp;Taper'!K37=""),"",sectvol('Growth&amp;Taper'!$H37,$G37,J$2,K$2))</f>
        <v>0.20783986775852448</v>
      </c>
      <c r="K37" s="142">
        <f>IF(OR(sectvol('Growth&amp;Taper'!$H37,$G37,K$2,L$2)&lt;0,'Growth&amp;Taper'!L37=""),"",sectvol('Growth&amp;Taper'!$H37,$G37,K$2,L$2))</f>
        <v>0.17578742229941235</v>
      </c>
      <c r="L37" s="142">
        <f>IF(OR(sectvol('Growth&amp;Taper'!$H37,$G37,L$2,M$2)&lt;0,'Growth&amp;Taper'!M37=""),"",sectvol('Growth&amp;Taper'!$H37,$G37,L$2,M$2))</f>
        <v>0.14582144414508974</v>
      </c>
      <c r="M37" s="142">
        <f>IF(OR(sectvol('Growth&amp;Taper'!$H37,$G37,M$2,N$2)&lt;0,'Growth&amp;Taper'!N37=""),"",sectvol('Growth&amp;Taper'!$H37,$G37,M$2,N$2))</f>
        <v>0.11638696386461442</v>
      </c>
      <c r="N37" s="142">
        <f>IF(OR(sectvol('Growth&amp;Taper'!$H37,$G37,N$2,O$2)&lt;0,'Growth&amp;Taper'!O37=""),"",sectvol('Growth&amp;Taper'!$H37,$G37,N$2,O$2))</f>
        <v>8.7223668050204664E-2</v>
      </c>
      <c r="O37" s="142">
        <f>IF(OR(sectvol('Growth&amp;Taper'!$H37,$G37,O$2,P$2)&lt;0,'Growth&amp;Taper'!P37=""),"",sectvol('Growth&amp;Taper'!$H37,$G37,O$2,P$2))</f>
        <v>5.9166479459556214E-2</v>
      </c>
      <c r="P37" s="142">
        <f>IF(OR(sectvol('Growth&amp;Taper'!$H37,$G37,P$2,Q$2)&lt;0,'Growth&amp;Taper'!Q37=""),"",sectvol('Growth&amp;Taper'!$H37,$G37,P$2,Q$2))</f>
        <v>3.3949788384352281E-2</v>
      </c>
      <c r="Q37" s="142">
        <f>IF(OR(sectvol('Growth&amp;Taper'!$H37,$G37,Q$2,R$2)&lt;0,'Growth&amp;Taper'!R37=""),"",sectvol('Growth&amp;Taper'!$H37,$G37,Q$2,R$2))</f>
        <v>1.4011712136119826E-2</v>
      </c>
      <c r="R37" s="142" t="str">
        <f>IF(OR(sectvol('Growth&amp;Taper'!$H37,$G37,R$2,S$2)&lt;0,'Growth&amp;Taper'!S37=""),"",sectvol('Growth&amp;Taper'!$H37,$G37,R$2,S$2))</f>
        <v/>
      </c>
      <c r="S37" s="142" t="str">
        <f>IF(OR(sectvol('Growth&amp;Taper'!$H37,$G37,S$2,T$2)&lt;0,'Growth&amp;Taper'!T37=""),"",sectvol('Growth&amp;Taper'!$H37,$G37,S$2,T$2))</f>
        <v/>
      </c>
      <c r="T37" s="142"/>
      <c r="U37" s="87">
        <f>SUMIF('Growth&amp;Taper'!I37:R37,"&lt;"&amp;wasteCutoff*100,Volume!H37:T37)</f>
        <v>0</v>
      </c>
      <c r="V37" s="87">
        <f>SUMIF('Growth&amp;Taper'!I37:R37,"&lt;"&amp;pulpCutoff*100,Volume!H37:T37)-U37</f>
        <v>0.63234747833934946</v>
      </c>
      <c r="W37" s="87">
        <f t="shared" si="2"/>
        <v>0.76111825023380142</v>
      </c>
      <c r="X37" s="163">
        <f t="shared" si="1"/>
        <v>0.54620521669603872</v>
      </c>
    </row>
    <row r="38" spans="1:24" s="14" customFormat="1">
      <c r="A38" s="43">
        <f>'Growth&amp;Taper'!A38</f>
        <v>36</v>
      </c>
      <c r="B38" s="44">
        <f>'Growth&amp;Taper'!B38</f>
        <v>48.164365957328627</v>
      </c>
      <c r="C38" s="45">
        <f>'Growth&amp;Taper'!C38</f>
        <v>370.77970471750547</v>
      </c>
      <c r="D38" s="44">
        <f>'Growth&amp;Taper'!D38</f>
        <v>66.617812829842137</v>
      </c>
      <c r="E38" s="44">
        <f>'Growth&amp;Taper'!E38</f>
        <v>42.38744193644132</v>
      </c>
      <c r="F38" s="44">
        <f>'Growth&amp;Taper'!F38</f>
        <v>794.42719125245037</v>
      </c>
      <c r="G38" s="44">
        <f>'Growth&amp;Taper'!G38</f>
        <v>37.067766166446496</v>
      </c>
      <c r="H38" s="142">
        <f>IF(OR(sectvol('Growth&amp;Taper'!$H38,$G38,H$2,I$2)&lt;0,'Growth&amp;Taper'!I38=""),"",sectvol('Growth&amp;Taper'!$H38,$G38,H$2,I$2))</f>
        <v>0.31391077908274845</v>
      </c>
      <c r="I38" s="142">
        <f>IF(OR(sectvol('Growth&amp;Taper'!$H38,$G38,I$2,J$2)&lt;0,'Growth&amp;Taper'!J38=""),"",sectvol('Growth&amp;Taper'!$H38,$G38,I$2,J$2))</f>
        <v>0.25015162848412642</v>
      </c>
      <c r="J38" s="142">
        <f>IF(OR(sectvol('Growth&amp;Taper'!$H38,$G38,J$2,K$2)&lt;0,'Growth&amp;Taper'!K38=""),"",sectvol('Growth&amp;Taper'!$H38,$G38,J$2,K$2))</f>
        <v>0.21207529342858822</v>
      </c>
      <c r="K38" s="142">
        <f>IF(OR(sectvol('Growth&amp;Taper'!$H38,$G38,K$2,L$2)&lt;0,'Growth&amp;Taper'!L38=""),"",sectvol('Growth&amp;Taper'!$H38,$G38,K$2,L$2))</f>
        <v>0.17952035977736686</v>
      </c>
      <c r="L38" s="142">
        <f>IF(OR(sectvol('Growth&amp;Taper'!$H38,$G38,L$2,M$2)&lt;0,'Growth&amp;Taper'!M38=""),"",sectvol('Growth&amp;Taper'!$H38,$G38,L$2,M$2))</f>
        <v>0.14910593122066829</v>
      </c>
      <c r="M38" s="142">
        <f>IF(OR(sectvol('Growth&amp;Taper'!$H38,$G38,M$2,N$2)&lt;0,'Growth&amp;Taper'!N38=""),"",sectvol('Growth&amp;Taper'!$H38,$G38,M$2,N$2))</f>
        <v>0.11924407231142287</v>
      </c>
      <c r="N38" s="142">
        <f>IF(OR(sectvol('Growth&amp;Taper'!$H38,$G38,N$2,O$2)&lt;0,'Growth&amp;Taper'!O38=""),"",sectvol('Growth&amp;Taper'!$H38,$G38,N$2,O$2))</f>
        <v>8.9647818746228708E-2</v>
      </c>
      <c r="O38" s="142">
        <f>IF(OR(sectvol('Growth&amp;Taper'!$H38,$G38,O$2,P$2)&lt;0,'Growth&amp;Taper'!P38=""),"",sectvol('Growth&amp;Taper'!$H38,$G38,O$2,P$2))</f>
        <v>6.1131981022802914E-2</v>
      </c>
      <c r="P38" s="142">
        <f>IF(OR(sectvol('Growth&amp;Taper'!$H38,$G38,P$2,Q$2)&lt;0,'Growth&amp;Taper'!Q38=""),"",sectvol('Growth&amp;Taper'!$H38,$G38,P$2,Q$2))</f>
        <v>3.5417829456566491E-2</v>
      </c>
      <c r="Q38" s="142">
        <f>IF(OR(sectvol('Growth&amp;Taper'!$H38,$G38,Q$2,R$2)&lt;0,'Growth&amp;Taper'!R38=""),"",sectvol('Growth&amp;Taper'!$H38,$G38,Q$2,R$2))</f>
        <v>1.493780990129626E-2</v>
      </c>
      <c r="R38" s="142" t="str">
        <f>IF(OR(sectvol('Growth&amp;Taper'!$H38,$G38,R$2,S$2)&lt;0,'Growth&amp;Taper'!S38=""),"",sectvol('Growth&amp;Taper'!$H38,$G38,R$2,S$2))</f>
        <v/>
      </c>
      <c r="S38" s="142" t="str">
        <f>IF(OR(sectvol('Growth&amp;Taper'!$H38,$G38,S$2,T$2)&lt;0,'Growth&amp;Taper'!T38=""),"",sectvol('Growth&amp;Taper'!$H38,$G38,S$2,T$2))</f>
        <v/>
      </c>
      <c r="T38" s="142"/>
      <c r="U38" s="87">
        <f>SUMIF('Growth&amp;Taper'!I38:R38,"&lt;"&amp;wasteCutoff*100,Volume!H38:T38)</f>
        <v>0</v>
      </c>
      <c r="V38" s="87">
        <f>SUMIF('Growth&amp;Taper'!I38:R38,"&lt;"&amp;pulpCutoff*100,Volume!H38:T38)-U38</f>
        <v>0.46948544265898556</v>
      </c>
      <c r="W38" s="87">
        <f t="shared" si="2"/>
        <v>0.95565806077282955</v>
      </c>
      <c r="X38" s="163">
        <f t="shared" si="1"/>
        <v>0.67056970646924907</v>
      </c>
    </row>
    <row r="39" spans="1:24" s="14" customFormat="1">
      <c r="A39" s="43">
        <f>'Growth&amp;Taper'!A39</f>
        <v>37</v>
      </c>
      <c r="B39" s="44">
        <f>'Growth&amp;Taper'!B39</f>
        <v>48.490917976674957</v>
      </c>
      <c r="C39" s="45">
        <f>'Growth&amp;Taper'!C39</f>
        <v>366.54016220588443</v>
      </c>
      <c r="D39" s="44">
        <f>'Growth&amp;Taper'!D39</f>
        <v>67.073909334005364</v>
      </c>
      <c r="E39" s="44">
        <f>'Growth&amp;Taper'!E39</f>
        <v>42.7775616529131</v>
      </c>
      <c r="F39" s="44">
        <f>'Growth&amp;Taper'!F39</f>
        <v>804.81631421854786</v>
      </c>
      <c r="G39" s="44">
        <f>'Growth&amp;Taper'!G39</f>
        <v>37.217273779067128</v>
      </c>
      <c r="H39" s="142">
        <f>IF(OR(sectvol('Growth&amp;Taper'!$H39,$G39,H$2,I$2)&lt;0,'Growth&amp;Taper'!I39=""),"",sectvol('Growth&amp;Taper'!$H39,$G39,H$2,I$2))</f>
        <v>0.31980454663064872</v>
      </c>
      <c r="I39" s="142">
        <f>IF(OR(sectvol('Growth&amp;Taper'!$H39,$G39,I$2,J$2)&lt;0,'Growth&amp;Taper'!J39=""),"",sectvol('Growth&amp;Taper'!$H39,$G39,I$2,J$2))</f>
        <v>0.25495589030864585</v>
      </c>
      <c r="J39" s="142">
        <f>IF(OR(sectvol('Growth&amp;Taper'!$H39,$G39,J$2,K$2)&lt;0,'Growth&amp;Taper'!K39=""),"",sectvol('Growth&amp;Taper'!$H39,$G39,J$2,K$2))</f>
        <v>0.21627868977214637</v>
      </c>
      <c r="K39" s="142">
        <f>IF(OR(sectvol('Growth&amp;Taper'!$H39,$G39,K$2,L$2)&lt;0,'Growth&amp;Taper'!L39=""),"",sectvol('Growth&amp;Taper'!$H39,$G39,K$2,L$2))</f>
        <v>0.18322631543758705</v>
      </c>
      <c r="L39" s="142">
        <f>IF(OR(sectvol('Growth&amp;Taper'!$H39,$G39,L$2,M$2)&lt;0,'Growth&amp;Taper'!M39=""),"",sectvol('Growth&amp;Taper'!$H39,$G39,L$2,M$2))</f>
        <v>0.15236804336517173</v>
      </c>
      <c r="M39" s="142">
        <f>IF(OR(sectvol('Growth&amp;Taper'!$H39,$G39,M$2,N$2)&lt;0,'Growth&amp;Taper'!N39=""),"",sectvol('Growth&amp;Taper'!$H39,$G39,M$2,N$2))</f>
        <v>0.12208355876996327</v>
      </c>
      <c r="N39" s="142">
        <f>IF(OR(sectvol('Growth&amp;Taper'!$H39,$G39,N$2,O$2)&lt;0,'Growth&amp;Taper'!O39=""),"",sectvol('Growth&amp;Taper'!$H39,$G39,N$2,O$2))</f>
        <v>9.205975551028292E-2</v>
      </c>
      <c r="O39" s="142">
        <f>IF(OR(sectvol('Growth&amp;Taper'!$H39,$G39,O$2,P$2)&lt;0,'Growth&amp;Taper'!P39=""),"",sectvol('Growth&amp;Taper'!$H39,$G39,O$2,P$2))</f>
        <v>6.3091727120959645E-2</v>
      </c>
      <c r="P39" s="142">
        <f>IF(OR(sectvol('Growth&amp;Taper'!$H39,$G39,P$2,Q$2)&lt;0,'Growth&amp;Taper'!Q39=""),"",sectvol('Growth&amp;Taper'!$H39,$G39,P$2,Q$2))</f>
        <v>3.6887875548706095E-2</v>
      </c>
      <c r="Q39" s="142">
        <f>IF(OR(sectvol('Growth&amp;Taper'!$H39,$G39,Q$2,R$2)&lt;0,'Growth&amp;Taper'!R39=""),"",sectvol('Growth&amp;Taper'!$H39,$G39,Q$2,R$2))</f>
        <v>1.5875053315902388E-2</v>
      </c>
      <c r="R39" s="142">
        <f>IF(OR(sectvol('Growth&amp;Taper'!$H39,$G39,R$2,S$2)&lt;0,'Growth&amp;Taper'!S39=""),"",sectvol('Growth&amp;Taper'!$H39,$G39,R$2,S$2))</f>
        <v>3.0037058273190073E-3</v>
      </c>
      <c r="S39" s="142" t="str">
        <f>IF(OR(sectvol('Growth&amp;Taper'!$H39,$G39,S$2,T$2)&lt;0,'Growth&amp;Taper'!T39=""),"",sectvol('Growth&amp;Taper'!$H39,$G39,S$2,T$2))</f>
        <v/>
      </c>
      <c r="T39" s="142"/>
      <c r="U39" s="87">
        <f>SUMIF('Growth&amp;Taper'!I39:R39,"&lt;"&amp;wasteCutoff*100,Volume!H39:T39)</f>
        <v>0</v>
      </c>
      <c r="V39" s="87">
        <f>SUMIF('Growth&amp;Taper'!I39:R39,"&lt;"&amp;pulpCutoff*100,Volume!H39:T39)-U39</f>
        <v>0.48236601363098602</v>
      </c>
      <c r="W39" s="87">
        <f t="shared" si="2"/>
        <v>0.97726914797634712</v>
      </c>
      <c r="X39" s="163">
        <f t="shared" si="1"/>
        <v>0.66952973844518093</v>
      </c>
    </row>
    <row r="40" spans="1:24" s="14" customFormat="1">
      <c r="A40" s="43">
        <f>'Growth&amp;Taper'!A40</f>
        <v>38</v>
      </c>
      <c r="B40" s="44">
        <f>'Growth&amp;Taper'!B40</f>
        <v>48.794299466966052</v>
      </c>
      <c r="C40" s="45">
        <f>'Growth&amp;Taper'!C40</f>
        <v>362.34909516495168</v>
      </c>
      <c r="D40" s="44">
        <f>'Growth&amp;Taper'!D40</f>
        <v>67.501999281176893</v>
      </c>
      <c r="E40" s="44">
        <f>'Growth&amp;Taper'!E40</f>
        <v>43.161320914627474</v>
      </c>
      <c r="F40" s="44">
        <f>'Growth&amp;Taper'!F40</f>
        <v>814.58116471751987</v>
      </c>
      <c r="G40" s="44">
        <f>'Growth&amp;Taper'!G40</f>
        <v>37.363019426014645</v>
      </c>
      <c r="H40" s="142">
        <f>IF(OR(sectvol('Growth&amp;Taper'!$H40,$G40,H$2,I$2)&lt;0,'Growth&amp;Taper'!I40=""),"",sectvol('Growth&amp;Taper'!$H40,$G40,H$2,I$2))</f>
        <v>0.32565632409413503</v>
      </c>
      <c r="I40" s="142">
        <f>IF(OR(sectvol('Growth&amp;Taper'!$H40,$G40,I$2,J$2)&lt;0,'Growth&amp;Taper'!J40=""),"",sectvol('Growth&amp;Taper'!$H40,$G40,I$2,J$2))</f>
        <v>0.25972687911664283</v>
      </c>
      <c r="J40" s="142">
        <f>IF(OR(sectvol('Growth&amp;Taper'!$H40,$G40,J$2,K$2)&lt;0,'Growth&amp;Taper'!K40=""),"",sectvol('Growth&amp;Taper'!$H40,$G40,J$2,K$2))</f>
        <v>0.22045419376309938</v>
      </c>
      <c r="K40" s="142">
        <f>IF(OR(sectvol('Growth&amp;Taper'!$H40,$G40,K$2,L$2)&lt;0,'Growth&amp;Taper'!L40=""),"",sectvol('Growth&amp;Taper'!$H40,$G40,K$2,L$2))</f>
        <v>0.18690888195684463</v>
      </c>
      <c r="L40" s="142">
        <f>IF(OR(sectvol('Growth&amp;Taper'!$H40,$G40,L$2,M$2)&lt;0,'Growth&amp;Taper'!M40=""),"",sectvol('Growth&amp;Taper'!$H40,$G40,L$2,M$2))</f>
        <v>0.15561087993861644</v>
      </c>
      <c r="M40" s="142">
        <f>IF(OR(sectvol('Growth&amp;Taper'!$H40,$G40,M$2,N$2)&lt;0,'Growth&amp;Taper'!N40=""),"",sectvol('Growth&amp;Taper'!$H40,$G40,M$2,N$2))</f>
        <v>0.12490802794450692</v>
      </c>
      <c r="N40" s="142">
        <f>IF(OR(sectvol('Growth&amp;Taper'!$H40,$G40,N$2,O$2)&lt;0,'Growth&amp;Taper'!O40=""),"",sectvol('Growth&amp;Taper'!$H40,$G40,N$2,O$2))</f>
        <v>9.44615422683171E-2</v>
      </c>
      <c r="O40" s="142">
        <f>IF(OR(sectvol('Growth&amp;Taper'!$H40,$G40,O$2,P$2)&lt;0,'Growth&amp;Taper'!P40=""),"",sectvol('Growth&amp;Taper'!$H40,$G40,O$2,P$2))</f>
        <v>6.5047159942244526E-2</v>
      </c>
      <c r="P40" s="142">
        <f>IF(OR(sectvol('Growth&amp;Taper'!$H40,$G40,P$2,Q$2)&lt;0,'Growth&amp;Taper'!Q40=""),"",sectvol('Growth&amp;Taper'!$H40,$G40,P$2,Q$2))</f>
        <v>3.8360643770605524E-2</v>
      </c>
      <c r="Q40" s="142">
        <f>IF(OR(sectvol('Growth&amp;Taper'!$H40,$G40,Q$2,R$2)&lt;0,'Growth&amp;Taper'!R40=""),"",sectvol('Growth&amp;Taper'!$H40,$G40,Q$2,R$2))</f>
        <v>1.6823323657848287E-2</v>
      </c>
      <c r="R40" s="142">
        <f>IF(OR(sectvol('Growth&amp;Taper'!$H40,$G40,R$2,S$2)&lt;0,'Growth&amp;Taper'!S40=""),"",sectvol('Growth&amp;Taper'!$H40,$G40,R$2,S$2))</f>
        <v>3.3876380967604812E-3</v>
      </c>
      <c r="S40" s="142" t="str">
        <f>IF(OR(sectvol('Growth&amp;Taper'!$H40,$G40,S$2,T$2)&lt;0,'Growth&amp;Taper'!T40=""),"",sectvol('Growth&amp;Taper'!$H40,$G40,S$2,T$2))</f>
        <v/>
      </c>
      <c r="T40" s="142"/>
      <c r="U40" s="87">
        <f>SUMIF('Growth&amp;Taper'!I40:R40,"&lt;"&amp;wasteCutoff*100,Volume!H40:T40)</f>
        <v>0</v>
      </c>
      <c r="V40" s="87">
        <f>SUMIF('Growth&amp;Taper'!I40:R40,"&lt;"&amp;pulpCutoff*100,Volume!H40:T40)-U40</f>
        <v>0.49521157752213879</v>
      </c>
      <c r="W40" s="87">
        <f t="shared" si="2"/>
        <v>0.99613391702748255</v>
      </c>
      <c r="X40" s="163">
        <f t="shared" si="1"/>
        <v>0.66794308942362801</v>
      </c>
    </row>
    <row r="41" spans="1:24" s="14" customFormat="1">
      <c r="A41" s="43">
        <f>'Growth&amp;Taper'!A41</f>
        <v>39</v>
      </c>
      <c r="B41" s="44">
        <f>'Growth&amp;Taper'!B41</f>
        <v>49.07612075780132</v>
      </c>
      <c r="C41" s="45">
        <f>'Growth&amp;Taper'!C41</f>
        <v>358.20594931998249</v>
      </c>
      <c r="D41" s="44">
        <f>'Growth&amp;Taper'!D41</f>
        <v>67.903880862230409</v>
      </c>
      <c r="E41" s="44">
        <f>'Growth&amp;Taper'!E41</f>
        <v>43.53924568535605</v>
      </c>
      <c r="F41" s="44">
        <f>'Growth&amp;Taper'!F41</f>
        <v>823.75578300542679</v>
      </c>
      <c r="G41" s="44">
        <f>'Growth&amp;Taper'!G41</f>
        <v>37.505288240093378</v>
      </c>
      <c r="H41" s="142">
        <f>IF(OR(sectvol('Growth&amp;Taper'!$H41,$G41,H$2,I$2)&lt;0,'Growth&amp;Taper'!I41=""),"",sectvol('Growth&amp;Taper'!$H41,$G41,H$2,I$2))</f>
        <v>0.33147158255328857</v>
      </c>
      <c r="I41" s="142">
        <f>IF(OR(sectvol('Growth&amp;Taper'!$H41,$G41,I$2,J$2)&lt;0,'Growth&amp;Taper'!J41=""),"",sectvol('Growth&amp;Taper'!$H41,$G41,I$2,J$2))</f>
        <v>0.26446901511847165</v>
      </c>
      <c r="J41" s="142">
        <f>IF(OR(sectvol('Growth&amp;Taper'!$H41,$G41,J$2,K$2)&lt;0,'Growth&amp;Taper'!K41=""),"",sectvol('Growth&amp;Taper'!$H41,$G41,J$2,K$2))</f>
        <v>0.22460562185484378</v>
      </c>
      <c r="K41" s="142">
        <f>IF(OR(sectvol('Growth&amp;Taper'!$H41,$G41,K$2,L$2)&lt;0,'Growth&amp;Taper'!L41=""),"",sectvol('Growth&amp;Taper'!$H41,$G41,K$2,L$2))</f>
        <v>0.19057137634182719</v>
      </c>
      <c r="L41" s="142">
        <f>IF(OR(sectvol('Growth&amp;Taper'!$H41,$G41,L$2,M$2)&lt;0,'Growth&amp;Taper'!M41=""),"",sectvol('Growth&amp;Taper'!$H41,$G41,L$2,M$2))</f>
        <v>0.15883730563816134</v>
      </c>
      <c r="M41" s="142">
        <f>IF(OR(sectvol('Growth&amp;Taper'!$H41,$G41,M$2,N$2)&lt;0,'Growth&amp;Taper'!N41=""),"",sectvol('Growth&amp;Taper'!$H41,$G41,M$2,N$2))</f>
        <v>0.12771989208377424</v>
      </c>
      <c r="N41" s="142">
        <f>IF(OR(sectvol('Growth&amp;Taper'!$H41,$G41,N$2,O$2)&lt;0,'Growth&amp;Taper'!O41=""),"",sectvol('Growth&amp;Taper'!$H41,$G41,N$2,O$2))</f>
        <v>9.6855098298822717E-2</v>
      </c>
      <c r="O41" s="142">
        <f>IF(OR(sectvol('Growth&amp;Taper'!$H41,$G41,O$2,P$2)&lt;0,'Growth&amp;Taper'!P41=""),"",sectvol('Growth&amp;Taper'!$H41,$G41,O$2,P$2))</f>
        <v>6.6999633882782406E-2</v>
      </c>
      <c r="P41" s="142">
        <f>IF(OR(sectvol('Growth&amp;Taper'!$H41,$G41,P$2,Q$2)&lt;0,'Growth&amp;Taper'!Q41=""),"",sectvol('Growth&amp;Taper'!$H41,$G41,P$2,Q$2))</f>
        <v>3.983683153184997E-2</v>
      </c>
      <c r="Q41" s="142">
        <f>IF(OR(sectvol('Growth&amp;Taper'!$H41,$G41,Q$2,R$2)&lt;0,'Growth&amp;Taper'!R41=""),"",sectvol('Growth&amp;Taper'!$H41,$G41,Q$2,R$2))</f>
        <v>1.7782562462133718E-2</v>
      </c>
      <c r="R41" s="142">
        <f>IF(OR(sectvol('Growth&amp;Taper'!$H41,$G41,R$2,S$2)&lt;0,'Growth&amp;Taper'!S41=""),"",sectvol('Growth&amp;Taper'!$H41,$G41,R$2,S$2))</f>
        <v>3.7911520117314156E-3</v>
      </c>
      <c r="S41" s="142" t="str">
        <f>IF(OR(sectvol('Growth&amp;Taper'!$H41,$G41,S$2,T$2)&lt;0,'Growth&amp;Taper'!T41=""),"",sectvol('Growth&amp;Taper'!$H41,$G41,S$2,T$2))</f>
        <v/>
      </c>
      <c r="T41" s="142"/>
      <c r="U41" s="87">
        <f>SUMIF('Growth&amp;Taper'!I41:R41,"&lt;"&amp;wasteCutoff*100,Volume!H41:T41)</f>
        <v>0</v>
      </c>
      <c r="V41" s="87">
        <f>SUMIF('Growth&amp;Taper'!I41:R41,"&lt;"&amp;pulpCutoff*100,Volume!H41:T41)-U41</f>
        <v>0.50803132389752437</v>
      </c>
      <c r="W41" s="87">
        <f t="shared" si="2"/>
        <v>1.0149087478801628</v>
      </c>
      <c r="X41" s="163">
        <f t="shared" si="1"/>
        <v>0.66641410695529668</v>
      </c>
    </row>
    <row r="42" spans="1:24" s="14" customFormat="1">
      <c r="A42" s="22">
        <f>'Growth&amp;Taper'!A42</f>
        <v>40</v>
      </c>
      <c r="B42" s="35">
        <f>'Growth&amp;Taper'!B42</f>
        <v>49.337885251448235</v>
      </c>
      <c r="C42" s="29">
        <f>'Growth&amp;Taper'!C42</f>
        <v>354.11017673390023</v>
      </c>
      <c r="D42" s="35">
        <f>'Growth&amp;Taper'!D42</f>
        <v>68.281203011925243</v>
      </c>
      <c r="E42" s="35">
        <f>'Growth&amp;Taper'!E42</f>
        <v>43.911813981118883</v>
      </c>
      <c r="F42" s="35">
        <f>'Growth&amp;Taper'!F42</f>
        <v>832.37258707390754</v>
      </c>
      <c r="G42" s="35">
        <f>'Growth&amp;Taper'!G42</f>
        <v>37.644336956626169</v>
      </c>
      <c r="H42" s="143">
        <f>IF(OR(sectvol('Growth&amp;Taper'!$H42,$G42,H$2,I$2)&lt;0,'Growth&amp;Taper'!I42=""),"",sectvol('Growth&amp;Taper'!$H42,$G42,H$2,I$2))</f>
        <v>0.33725537378327863</v>
      </c>
      <c r="I42" s="143">
        <f>IF(OR(sectvol('Growth&amp;Taper'!$H42,$G42,I$2,J$2)&lt;0,'Growth&amp;Taper'!J42=""),"",sectvol('Growth&amp;Taper'!$H42,$G42,I$2,J$2))</f>
        <v>0.26918638171237197</v>
      </c>
      <c r="J42" s="143">
        <f>IF(OR(sectvol('Growth&amp;Taper'!$H42,$G42,J$2,K$2)&lt;0,'Growth&amp;Taper'!K42=""),"",sectvol('Growth&amp;Taper'!$H42,$G42,J$2,K$2))</f>
        <v>0.22873650216750208</v>
      </c>
      <c r="K42" s="143">
        <f>IF(OR(sectvol('Growth&amp;Taper'!$H42,$G42,K$2,L$2)&lt;0,'Growth&amp;Taper'!L42=""),"",sectvol('Growth&amp;Taper'!$H42,$G42,K$2,L$2))</f>
        <v>0.19421686742739441</v>
      </c>
      <c r="L42" s="143">
        <f>IF(OR(sectvol('Growth&amp;Taper'!$H42,$G42,L$2,M$2)&lt;0,'Growth&amp;Taper'!M42=""),"",sectvol('Growth&amp;Taper'!$H42,$G42,L$2,M$2))</f>
        <v>0.16204997366491009</v>
      </c>
      <c r="M42" s="143">
        <f>IF(OR(sectvol('Growth&amp;Taper'!$H42,$G42,M$2,N$2)&lt;0,'Growth&amp;Taper'!N42=""),"",sectvol('Growth&amp;Taper'!$H42,$G42,M$2,N$2))</f>
        <v>0.13052138956366677</v>
      </c>
      <c r="N42" s="143">
        <f>IF(OR(sectvol('Growth&amp;Taper'!$H42,$G42,N$2,O$2)&lt;0,'Growth&amp;Taper'!O42=""),"",sectvol('Growth&amp;Taper'!$H42,$G42,N$2,O$2))</f>
        <v>9.9242211437948341E-2</v>
      </c>
      <c r="O42" s="143">
        <f>IF(OR(sectvol('Growth&amp;Taper'!$H42,$G42,O$2,P$2)&lt;0,'Growth&amp;Taper'!P42=""),"",sectvol('Growth&amp;Taper'!$H42,$G42,O$2,P$2))</f>
        <v>6.8950422153816388E-2</v>
      </c>
      <c r="P42" s="143">
        <f>IF(OR(sectvol('Growth&amp;Taper'!$H42,$G42,P$2,Q$2)&lt;0,'Growth&amp;Taper'!Q42=""),"",sectvol('Growth&amp;Taper'!$H42,$G42,P$2,Q$2))</f>
        <v>4.1317115062326326E-2</v>
      </c>
      <c r="Q42" s="143">
        <f>IF(OR(sectvol('Growth&amp;Taper'!$H42,$G42,Q$2,R$2)&lt;0,'Growth&amp;Taper'!R42=""),"",sectvol('Growth&amp;Taper'!$H42,$G42,Q$2,R$2))</f>
        <v>1.8752760399933028E-2</v>
      </c>
      <c r="R42" s="143">
        <f>IF(OR(sectvol('Growth&amp;Taper'!$H42,$G42,R$2,S$2)&lt;0,'Growth&amp;Taper'!S42=""),"",sectvol('Growth&amp;Taper'!$H42,$G42,R$2,S$2))</f>
        <v>4.2134718879857629E-3</v>
      </c>
      <c r="S42" s="143" t="str">
        <f>IF(OR(sectvol('Growth&amp;Taper'!$H42,$G42,S$2,T$2)&lt;0,'Growth&amp;Taper'!T42=""),"",sectvol('Growth&amp;Taper'!$H42,$G42,S$2,T$2))</f>
        <v/>
      </c>
      <c r="T42" s="143"/>
      <c r="U42" s="144">
        <f>SUMIF('Growth&amp;Taper'!I42:R42,"&lt;"&amp;wasteCutoff*100,Volume!H42:T42)</f>
        <v>0</v>
      </c>
      <c r="V42" s="144">
        <f>SUMIF('Growth&amp;Taper'!I42:R42,"&lt;"&amp;pulpCutoff*100,Volume!H42:T42)-U42</f>
        <v>0.52083387228260103</v>
      </c>
      <c r="W42" s="144">
        <f t="shared" si="2"/>
        <v>1.0336085969785329</v>
      </c>
      <c r="X42" s="163">
        <f t="shared" si="1"/>
        <v>0.66493846984882843</v>
      </c>
    </row>
    <row r="43" spans="1:24">
      <c r="A43" s="4">
        <f>'Growth&amp;Taper'!A43</f>
        <v>1</v>
      </c>
      <c r="B43" s="33">
        <f>'Growth&amp;Taper'!B43</f>
        <v>1.9185685717487204</v>
      </c>
      <c r="C43" s="27">
        <f>'Growth&amp;Taper'!C43</f>
        <v>1128.7462150115782</v>
      </c>
      <c r="D43" s="33">
        <f>'Growth&amp;Taper'!D43</f>
        <v>1.6320070467005531E-3</v>
      </c>
      <c r="E43" s="33">
        <f>'Growth&amp;Taper'!E43</f>
        <v>0.12024384671731167</v>
      </c>
      <c r="F43" s="33">
        <f>'Growth&amp;Taper'!F43</f>
        <v>2.4049198674484761E-3</v>
      </c>
      <c r="G43" s="33">
        <f>'Growth&amp;Taper'!G43</f>
        <v>0.38371371434974411</v>
      </c>
      <c r="H43" s="7" t="str">
        <f>IF(OR(sectvol('Growth&amp;Taper'!$H43,$G43,H$2,I$2)&lt;0,'Growth&amp;Taper'!I43=""),"",sectvol('Growth&amp;Taper'!$H43,$G43,H$2,I$2))</f>
        <v/>
      </c>
      <c r="I43" s="7" t="str">
        <f>IF(OR(sectvol('Growth&amp;Taper'!$H43,$G43,I$2,J$2)&lt;0,'Growth&amp;Taper'!J43=""),"",sectvol('Growth&amp;Taper'!$H43,$G43,I$2,J$2))</f>
        <v/>
      </c>
      <c r="J43" s="7" t="str">
        <f>IF(OR(sectvol('Growth&amp;Taper'!$H43,$G43,J$2,K$2)&lt;0,'Growth&amp;Taper'!K43=""),"",sectvol('Growth&amp;Taper'!$H43,$G43,J$2,K$2))</f>
        <v/>
      </c>
      <c r="K43" s="7" t="str">
        <f>IF(OR(sectvol('Growth&amp;Taper'!$H43,$G43,K$2,L$2)&lt;0,'Growth&amp;Taper'!L43=""),"",sectvol('Growth&amp;Taper'!$H43,$G43,K$2,L$2))</f>
        <v/>
      </c>
      <c r="L43" s="7" t="str">
        <f>IF(OR(sectvol('Growth&amp;Taper'!$H43,$G43,L$2,M$2)&lt;0,'Growth&amp;Taper'!M43=""),"",sectvol('Growth&amp;Taper'!$H43,$G43,L$2,M$2))</f>
        <v/>
      </c>
      <c r="M43" s="7" t="str">
        <f>IF(OR(sectvol('Growth&amp;Taper'!$H43,$G43,M$2,N$2)&lt;0,'Growth&amp;Taper'!N43=""),"",sectvol('Growth&amp;Taper'!$H43,$G43,M$2,N$2))</f>
        <v/>
      </c>
      <c r="N43" s="7" t="str">
        <f>IF(OR(sectvol('Growth&amp;Taper'!$H43,$G43,N$2,O$2)&lt;0,'Growth&amp;Taper'!O43=""),"",sectvol('Growth&amp;Taper'!$H43,$G43,N$2,O$2))</f>
        <v/>
      </c>
      <c r="O43" s="7" t="str">
        <f>IF(OR(sectvol('Growth&amp;Taper'!$H43,$G43,O$2,P$2)&lt;0,'Growth&amp;Taper'!P43=""),"",sectvol('Growth&amp;Taper'!$H43,$G43,O$2,P$2))</f>
        <v/>
      </c>
      <c r="P43" s="7" t="str">
        <f>IF(OR(sectvol('Growth&amp;Taper'!$H43,$G43,P$2,Q$2)&lt;0,'Growth&amp;Taper'!Q43=""),"",sectvol('Growth&amp;Taper'!$H43,$G43,P$2,Q$2))</f>
        <v/>
      </c>
      <c r="Q43" s="7" t="str">
        <f>IF(OR(sectvol('Growth&amp;Taper'!$H43,$G43,Q$2,R$2)&lt;0,'Growth&amp;Taper'!R43=""),"",sectvol('Growth&amp;Taper'!$H43,$G43,Q$2,R$2))</f>
        <v/>
      </c>
      <c r="R43" s="7" t="str">
        <f>IF(OR(sectvol('Growth&amp;Taper'!$H43,$G43,R$2,S$2)&lt;0,'Growth&amp;Taper'!S43=""),"",sectvol('Growth&amp;Taper'!$H43,$G43,R$2,S$2))</f>
        <v/>
      </c>
      <c r="S43" s="7" t="str">
        <f>IF(OR(sectvol('Growth&amp;Taper'!$H43,$G43,S$2,T$2)&lt;0,'Growth&amp;Taper'!T43=""),"",sectvol('Growth&amp;Taper'!$H43,$G43,S$2,T$2))</f>
        <v/>
      </c>
      <c r="U43" s="2">
        <f>SUMIF('Growth&amp;Taper'!I43:R43,"&lt;"&amp;wasteCutoff*100,Volume!H43:T43)</f>
        <v>0</v>
      </c>
      <c r="V43" s="2">
        <f>SUMIF('Growth&amp;Taper'!I43:R43,"&lt;"&amp;pulpCutoff*100,Volume!H43:T43)-U43</f>
        <v>0</v>
      </c>
      <c r="W43" s="2">
        <f t="shared" si="0"/>
        <v>0</v>
      </c>
      <c r="X43" s="163">
        <f t="shared" si="1"/>
        <v>0</v>
      </c>
    </row>
    <row r="44" spans="1:24">
      <c r="A44" s="4">
        <f>'Growth&amp;Taper'!A44</f>
        <v>2</v>
      </c>
      <c r="B44" s="33">
        <f>'Growth&amp;Taper'!B44</f>
        <v>4.2007205410600932</v>
      </c>
      <c r="C44" s="27">
        <f>'Growth&amp;Taper'!C44</f>
        <v>1115.8399865894512</v>
      </c>
      <c r="D44" s="33">
        <f>'Growth&amp;Taper'!D44</f>
        <v>0.39325755700131498</v>
      </c>
      <c r="E44" s="33">
        <f>'Growth&amp;Taper'!E44</f>
        <v>1.8773168501281814</v>
      </c>
      <c r="F44" s="33">
        <f>'Growth&amp;Taper'!F44</f>
        <v>0.7823319713440603</v>
      </c>
      <c r="G44" s="33">
        <f>'Growth&amp;Taper'!G44</f>
        <v>0.84014410821201868</v>
      </c>
      <c r="H44" s="7" t="str">
        <f>IF(OR(sectvol('Growth&amp;Taper'!$H44,$G44,H$2,I$2)&lt;0,'Growth&amp;Taper'!I44=""),"",sectvol('Growth&amp;Taper'!$H44,$G44,H$2,I$2))</f>
        <v/>
      </c>
      <c r="I44" s="7" t="str">
        <f>IF(OR(sectvol('Growth&amp;Taper'!$H44,$G44,I$2,J$2)&lt;0,'Growth&amp;Taper'!J44=""),"",sectvol('Growth&amp;Taper'!$H44,$G44,I$2,J$2))</f>
        <v/>
      </c>
      <c r="J44" s="7" t="str">
        <f>IF(OR(sectvol('Growth&amp;Taper'!$H44,$G44,J$2,K$2)&lt;0,'Growth&amp;Taper'!K44=""),"",sectvol('Growth&amp;Taper'!$H44,$G44,J$2,K$2))</f>
        <v/>
      </c>
      <c r="K44" s="7" t="str">
        <f>IF(OR(sectvol('Growth&amp;Taper'!$H44,$G44,K$2,L$2)&lt;0,'Growth&amp;Taper'!L44=""),"",sectvol('Growth&amp;Taper'!$H44,$G44,K$2,L$2))</f>
        <v/>
      </c>
      <c r="L44" s="7" t="str">
        <f>IF(OR(sectvol('Growth&amp;Taper'!$H44,$G44,L$2,M$2)&lt;0,'Growth&amp;Taper'!M44=""),"",sectvol('Growth&amp;Taper'!$H44,$G44,L$2,M$2))</f>
        <v/>
      </c>
      <c r="M44" s="7" t="str">
        <f>IF(OR(sectvol('Growth&amp;Taper'!$H44,$G44,M$2,N$2)&lt;0,'Growth&amp;Taper'!N44=""),"",sectvol('Growth&amp;Taper'!$H44,$G44,M$2,N$2))</f>
        <v/>
      </c>
      <c r="N44" s="7" t="str">
        <f>IF(OR(sectvol('Growth&amp;Taper'!$H44,$G44,N$2,O$2)&lt;0,'Growth&amp;Taper'!O44=""),"",sectvol('Growth&amp;Taper'!$H44,$G44,N$2,O$2))</f>
        <v/>
      </c>
      <c r="O44" s="7" t="str">
        <f>IF(OR(sectvol('Growth&amp;Taper'!$H44,$G44,O$2,P$2)&lt;0,'Growth&amp;Taper'!P44=""),"",sectvol('Growth&amp;Taper'!$H44,$G44,O$2,P$2))</f>
        <v/>
      </c>
      <c r="P44" s="7" t="str">
        <f>IF(OR(sectvol('Growth&amp;Taper'!$H44,$G44,P$2,Q$2)&lt;0,'Growth&amp;Taper'!Q44=""),"",sectvol('Growth&amp;Taper'!$H44,$G44,P$2,Q$2))</f>
        <v/>
      </c>
      <c r="Q44" s="7" t="str">
        <f>IF(OR(sectvol('Growth&amp;Taper'!$H44,$G44,Q$2,R$2)&lt;0,'Growth&amp;Taper'!R44=""),"",sectvol('Growth&amp;Taper'!$H44,$G44,Q$2,R$2))</f>
        <v/>
      </c>
      <c r="R44" s="7" t="str">
        <f>IF(OR(sectvol('Growth&amp;Taper'!$H44,$G44,R$2,S$2)&lt;0,'Growth&amp;Taper'!S44=""),"",sectvol('Growth&amp;Taper'!$H44,$G44,R$2,S$2))</f>
        <v/>
      </c>
      <c r="S44" s="7" t="str">
        <f>IF(OR(sectvol('Growth&amp;Taper'!$H44,$G44,S$2,T$2)&lt;0,'Growth&amp;Taper'!T44=""),"",sectvol('Growth&amp;Taper'!$H44,$G44,S$2,T$2))</f>
        <v/>
      </c>
      <c r="U44" s="2">
        <f>SUMIF('Growth&amp;Taper'!I44:R44,"&lt;"&amp;wasteCutoff*100,Volume!H44:T44)</f>
        <v>0</v>
      </c>
      <c r="V44" s="2">
        <f>SUMIF('Growth&amp;Taper'!I44:R44,"&lt;"&amp;pulpCutoff*100,Volume!H44:T44)-U44</f>
        <v>0</v>
      </c>
      <c r="W44" s="2">
        <f t="shared" si="0"/>
        <v>0</v>
      </c>
      <c r="X44" s="163">
        <f t="shared" si="1"/>
        <v>0</v>
      </c>
    </row>
    <row r="45" spans="1:24">
      <c r="A45" s="4">
        <f>'Growth&amp;Taper'!A45</f>
        <v>3</v>
      </c>
      <c r="B45" s="33">
        <f>'Growth&amp;Taper'!B45</f>
        <v>6.66484149405421</v>
      </c>
      <c r="C45" s="27">
        <f>'Growth&amp;Taper'!C45</f>
        <v>1103.0813296319004</v>
      </c>
      <c r="D45" s="33">
        <f>'Growth&amp;Taper'!D45</f>
        <v>2.494095849351448</v>
      </c>
      <c r="E45" s="33">
        <f>'Growth&amp;Taper'!E45</f>
        <v>4.7550249804800213</v>
      </c>
      <c r="F45" s="33">
        <f>'Growth&amp;Taper'!F45</f>
        <v>6.3506019758862422</v>
      </c>
      <c r="G45" s="33">
        <f>'Growth&amp;Taper'!G45</f>
        <v>1.3675027464923233</v>
      </c>
      <c r="H45" s="7" t="str">
        <f>IF(OR(sectvol('Growth&amp;Taper'!$H45,$G45,H$2,I$2)&lt;0,'Growth&amp;Taper'!I45=""),"",sectvol('Growth&amp;Taper'!$H45,$G45,H$2,I$2))</f>
        <v/>
      </c>
      <c r="I45" s="7" t="str">
        <f>IF(OR(sectvol('Growth&amp;Taper'!$H45,$G45,I$2,J$2)&lt;0,'Growth&amp;Taper'!J45=""),"",sectvol('Growth&amp;Taper'!$H45,$G45,I$2,J$2))</f>
        <v/>
      </c>
      <c r="J45" s="7" t="str">
        <f>IF(OR(sectvol('Growth&amp;Taper'!$H45,$G45,J$2,K$2)&lt;0,'Growth&amp;Taper'!K45=""),"",sectvol('Growth&amp;Taper'!$H45,$G45,J$2,K$2))</f>
        <v/>
      </c>
      <c r="K45" s="7" t="str">
        <f>IF(OR(sectvol('Growth&amp;Taper'!$H45,$G45,K$2,L$2)&lt;0,'Growth&amp;Taper'!L45=""),"",sectvol('Growth&amp;Taper'!$H45,$G45,K$2,L$2))</f>
        <v/>
      </c>
      <c r="L45" s="7" t="str">
        <f>IF(OR(sectvol('Growth&amp;Taper'!$H45,$G45,L$2,M$2)&lt;0,'Growth&amp;Taper'!M45=""),"",sectvol('Growth&amp;Taper'!$H45,$G45,L$2,M$2))</f>
        <v/>
      </c>
      <c r="M45" s="7" t="str">
        <f>IF(OR(sectvol('Growth&amp;Taper'!$H45,$G45,M$2,N$2)&lt;0,'Growth&amp;Taper'!N45=""),"",sectvol('Growth&amp;Taper'!$H45,$G45,M$2,N$2))</f>
        <v/>
      </c>
      <c r="N45" s="7" t="str">
        <f>IF(OR(sectvol('Growth&amp;Taper'!$H45,$G45,N$2,O$2)&lt;0,'Growth&amp;Taper'!O45=""),"",sectvol('Growth&amp;Taper'!$H45,$G45,N$2,O$2))</f>
        <v/>
      </c>
      <c r="O45" s="7" t="str">
        <f>IF(OR(sectvol('Growth&amp;Taper'!$H45,$G45,O$2,P$2)&lt;0,'Growth&amp;Taper'!P45=""),"",sectvol('Growth&amp;Taper'!$H45,$G45,O$2,P$2))</f>
        <v/>
      </c>
      <c r="P45" s="7" t="str">
        <f>IF(OR(sectvol('Growth&amp;Taper'!$H45,$G45,P$2,Q$2)&lt;0,'Growth&amp;Taper'!Q45=""),"",sectvol('Growth&amp;Taper'!$H45,$G45,P$2,Q$2))</f>
        <v/>
      </c>
      <c r="Q45" s="7" t="str">
        <f>IF(OR(sectvol('Growth&amp;Taper'!$H45,$G45,Q$2,R$2)&lt;0,'Growth&amp;Taper'!R45=""),"",sectvol('Growth&amp;Taper'!$H45,$G45,Q$2,R$2))</f>
        <v/>
      </c>
      <c r="R45" s="7" t="str">
        <f>IF(OR(sectvol('Growth&amp;Taper'!$H45,$G45,R$2,S$2)&lt;0,'Growth&amp;Taper'!S45=""),"",sectvol('Growth&amp;Taper'!$H45,$G45,R$2,S$2))</f>
        <v/>
      </c>
      <c r="S45" s="7" t="str">
        <f>IF(OR(sectvol('Growth&amp;Taper'!$H45,$G45,S$2,T$2)&lt;0,'Growth&amp;Taper'!T45=""),"",sectvol('Growth&amp;Taper'!$H45,$G45,S$2,T$2))</f>
        <v/>
      </c>
      <c r="U45" s="2">
        <f>SUMIF('Growth&amp;Taper'!I45:R45,"&lt;"&amp;wasteCutoff*100,Volume!H45:T45)</f>
        <v>0</v>
      </c>
      <c r="V45" s="2">
        <f>SUMIF('Growth&amp;Taper'!I45:R45,"&lt;"&amp;pulpCutoff*100,Volume!H45:T45)-U45</f>
        <v>0</v>
      </c>
      <c r="W45" s="2">
        <f t="shared" si="0"/>
        <v>0</v>
      </c>
      <c r="X45" s="163">
        <f t="shared" si="1"/>
        <v>0</v>
      </c>
    </row>
    <row r="46" spans="1:24">
      <c r="A46" s="4">
        <f>'Growth&amp;Taper'!A46</f>
        <v>4</v>
      </c>
      <c r="B46" s="33">
        <f>'Growth&amp;Taper'!B46</f>
        <v>9.1785543631405062</v>
      </c>
      <c r="C46" s="27">
        <f>'Growth&amp;Taper'!C46</f>
        <v>1090.4685567879474</v>
      </c>
      <c r="D46" s="33">
        <f>'Growth&amp;Taper'!D46</f>
        <v>6.3150643116886034</v>
      </c>
      <c r="E46" s="33">
        <f>'Growth&amp;Taper'!E46</f>
        <v>7.609958968770111</v>
      </c>
      <c r="F46" s="33">
        <f>'Growth&amp;Taper'!F46</f>
        <v>19.667341290849233</v>
      </c>
      <c r="G46" s="33">
        <f>'Growth&amp;Taper'!G46</f>
        <v>9.0416076461430066</v>
      </c>
      <c r="H46" s="7">
        <f>IF(OR(sectvol('Growth&amp;Taper'!$H46,$G46,H$2,I$2)&lt;0,'Growth&amp;Taper'!I46=""),"",sectvol('Growth&amp;Taper'!$H46,$G46,H$2,I$2))</f>
        <v>9.3258847616598944E-3</v>
      </c>
      <c r="I46" s="7">
        <f>IF(OR(sectvol('Growth&amp;Taper'!$H46,$G46,I$2,J$2)&lt;0,'Growth&amp;Taper'!J46=""),"",sectvol('Growth&amp;Taper'!$H46,$G46,I$2,J$2))</f>
        <v>3.8573291147634223E-3</v>
      </c>
      <c r="J46" s="7" t="str">
        <f>IF(OR(sectvol('Growth&amp;Taper'!$H46,$G46,J$2,K$2)&lt;0,'Growth&amp;Taper'!K46=""),"",sectvol('Growth&amp;Taper'!$H46,$G46,J$2,K$2))</f>
        <v/>
      </c>
      <c r="K46" s="7" t="str">
        <f>IF(OR(sectvol('Growth&amp;Taper'!$H46,$G46,K$2,L$2)&lt;0,'Growth&amp;Taper'!L46=""),"",sectvol('Growth&amp;Taper'!$H46,$G46,K$2,L$2))</f>
        <v/>
      </c>
      <c r="L46" s="7" t="str">
        <f>IF(OR(sectvol('Growth&amp;Taper'!$H46,$G46,L$2,M$2)&lt;0,'Growth&amp;Taper'!M46=""),"",sectvol('Growth&amp;Taper'!$H46,$G46,L$2,M$2))</f>
        <v/>
      </c>
      <c r="M46" s="7" t="str">
        <f>IF(OR(sectvol('Growth&amp;Taper'!$H46,$G46,M$2,N$2)&lt;0,'Growth&amp;Taper'!N46=""),"",sectvol('Growth&amp;Taper'!$H46,$G46,M$2,N$2))</f>
        <v/>
      </c>
      <c r="N46" s="7" t="str">
        <f>IF(OR(sectvol('Growth&amp;Taper'!$H46,$G46,N$2,O$2)&lt;0,'Growth&amp;Taper'!O46=""),"",sectvol('Growth&amp;Taper'!$H46,$G46,N$2,O$2))</f>
        <v/>
      </c>
      <c r="O46" s="7" t="str">
        <f>IF(OR(sectvol('Growth&amp;Taper'!$H46,$G46,O$2,P$2)&lt;0,'Growth&amp;Taper'!P46=""),"",sectvol('Growth&amp;Taper'!$H46,$G46,O$2,P$2))</f>
        <v/>
      </c>
      <c r="P46" s="7" t="str">
        <f>IF(OR(sectvol('Growth&amp;Taper'!$H46,$G46,P$2,Q$2)&lt;0,'Growth&amp;Taper'!Q46=""),"",sectvol('Growth&amp;Taper'!$H46,$G46,P$2,Q$2))</f>
        <v/>
      </c>
      <c r="Q46" s="7" t="str">
        <f>IF(OR(sectvol('Growth&amp;Taper'!$H46,$G46,Q$2,R$2)&lt;0,'Growth&amp;Taper'!R46=""),"",sectvol('Growth&amp;Taper'!$H46,$G46,Q$2,R$2))</f>
        <v/>
      </c>
      <c r="R46" s="7" t="str">
        <f>IF(OR(sectvol('Growth&amp;Taper'!$H46,$G46,R$2,S$2)&lt;0,'Growth&amp;Taper'!S46=""),"",sectvol('Growth&amp;Taper'!$H46,$G46,R$2,S$2))</f>
        <v/>
      </c>
      <c r="S46" s="7" t="str">
        <f>IF(OR(sectvol('Growth&amp;Taper'!$H46,$G46,S$2,T$2)&lt;0,'Growth&amp;Taper'!T46=""),"",sectvol('Growth&amp;Taper'!$H46,$G46,S$2,T$2))</f>
        <v/>
      </c>
      <c r="U46" s="2">
        <f>SUMIF('Growth&amp;Taper'!I46:R46,"&lt;"&amp;wasteCutoff*100,Volume!H46:T46)</f>
        <v>1.3183213876423317E-2</v>
      </c>
      <c r="V46" s="2">
        <f>SUMIF('Growth&amp;Taper'!I46:R46,"&lt;"&amp;pulpCutoff*100,Volume!H46:T46)-U46</f>
        <v>0</v>
      </c>
      <c r="W46" s="2">
        <f t="shared" si="0"/>
        <v>0</v>
      </c>
      <c r="X46" s="163">
        <f t="shared" si="1"/>
        <v>0</v>
      </c>
    </row>
    <row r="47" spans="1:24">
      <c r="A47" s="4">
        <f>'Growth&amp;Taper'!A47</f>
        <v>5</v>
      </c>
      <c r="B47" s="33">
        <f>'Growth&amp;Taper'!B47</f>
        <v>11.674351093832627</v>
      </c>
      <c r="C47" s="27">
        <f>'Growth&amp;Taper'!C47</f>
        <v>1078</v>
      </c>
      <c r="D47" s="33">
        <f>'Growth&amp;Taper'!D47</f>
        <v>11.05</v>
      </c>
      <c r="E47" s="33">
        <f>'Growth&amp;Taper'!E47</f>
        <v>10.124457428372343</v>
      </c>
      <c r="F47" s="33">
        <f>'Growth&amp;Taper'!F47</f>
        <v>40.646356986628227</v>
      </c>
      <c r="G47" s="33">
        <f>'Growth&amp;Taper'!G47</f>
        <v>13.700620854068973</v>
      </c>
      <c r="H47" s="7">
        <f>IF(OR(sectvol('Growth&amp;Taper'!$H47,$G47,H$2,I$2)&lt;0,'Growth&amp;Taper'!I47=""),"",sectvol('Growth&amp;Taper'!$H47,$G47,H$2,I$2))</f>
        <v>1.6949072036030268E-2</v>
      </c>
      <c r="I47" s="7">
        <f>IF(OR(sectvol('Growth&amp;Taper'!$H47,$G47,I$2,J$2)&lt;0,'Growth&amp;Taper'!J47=""),"",sectvol('Growth&amp;Taper'!$H47,$G47,I$2,J$2))</f>
        <v>1.0476246534057789E-2</v>
      </c>
      <c r="J47" s="7">
        <f>IF(OR(sectvol('Growth&amp;Taper'!$H47,$G47,J$2,K$2)&lt;0,'Growth&amp;Taper'!K47=""),"",sectvol('Growth&amp;Taper'!$H47,$G47,J$2,K$2))</f>
        <v>5.1692258487820433E-3</v>
      </c>
      <c r="K47" s="7" t="str">
        <f>IF(OR(sectvol('Growth&amp;Taper'!$H47,$G47,K$2,L$2)&lt;0,'Growth&amp;Taper'!L47=""),"",sectvol('Growth&amp;Taper'!$H47,$G47,K$2,L$2))</f>
        <v/>
      </c>
      <c r="L47" s="7" t="str">
        <f>IF(OR(sectvol('Growth&amp;Taper'!$H47,$G47,L$2,M$2)&lt;0,'Growth&amp;Taper'!M47=""),"",sectvol('Growth&amp;Taper'!$H47,$G47,L$2,M$2))</f>
        <v/>
      </c>
      <c r="M47" s="7" t="str">
        <f>IF(OR(sectvol('Growth&amp;Taper'!$H47,$G47,M$2,N$2)&lt;0,'Growth&amp;Taper'!N47=""),"",sectvol('Growth&amp;Taper'!$H47,$G47,M$2,N$2))</f>
        <v/>
      </c>
      <c r="N47" s="7" t="str">
        <f>IF(OR(sectvol('Growth&amp;Taper'!$H47,$G47,N$2,O$2)&lt;0,'Growth&amp;Taper'!O47=""),"",sectvol('Growth&amp;Taper'!$H47,$G47,N$2,O$2))</f>
        <v/>
      </c>
      <c r="O47" s="7" t="str">
        <f>IF(OR(sectvol('Growth&amp;Taper'!$H47,$G47,O$2,P$2)&lt;0,'Growth&amp;Taper'!P47=""),"",sectvol('Growth&amp;Taper'!$H47,$G47,O$2,P$2))</f>
        <v/>
      </c>
      <c r="P47" s="7" t="str">
        <f>IF(OR(sectvol('Growth&amp;Taper'!$H47,$G47,P$2,Q$2)&lt;0,'Growth&amp;Taper'!Q47=""),"",sectvol('Growth&amp;Taper'!$H47,$G47,P$2,Q$2))</f>
        <v/>
      </c>
      <c r="Q47" s="7" t="str">
        <f>IF(OR(sectvol('Growth&amp;Taper'!$H47,$G47,Q$2,R$2)&lt;0,'Growth&amp;Taper'!R47=""),"",sectvol('Growth&amp;Taper'!$H47,$G47,Q$2,R$2))</f>
        <v/>
      </c>
      <c r="R47" s="7" t="str">
        <f>IF(OR(sectvol('Growth&amp;Taper'!$H47,$G47,R$2,S$2)&lt;0,'Growth&amp;Taper'!S47=""),"",sectvol('Growth&amp;Taper'!$H47,$G47,R$2,S$2))</f>
        <v/>
      </c>
      <c r="S47" s="7" t="str">
        <f>IF(OR(sectvol('Growth&amp;Taper'!$H47,$G47,S$2,T$2)&lt;0,'Growth&amp;Taper'!T47=""),"",sectvol('Growth&amp;Taper'!$H47,$G47,S$2,T$2))</f>
        <v/>
      </c>
      <c r="U47" s="2">
        <f>SUMIF('Growth&amp;Taper'!I47:R47,"&lt;"&amp;wasteCutoff*100,Volume!H47:T47)</f>
        <v>5.1692258487820433E-3</v>
      </c>
      <c r="V47" s="2">
        <f>SUMIF('Growth&amp;Taper'!I47:R47,"&lt;"&amp;pulpCutoff*100,Volume!H47:T47)-U47</f>
        <v>2.7425318570088057E-2</v>
      </c>
      <c r="W47" s="2">
        <f t="shared" si="0"/>
        <v>0</v>
      </c>
      <c r="X47" s="163">
        <f t="shared" si="1"/>
        <v>0</v>
      </c>
    </row>
    <row r="48" spans="1:24">
      <c r="A48" s="4">
        <f>'Growth&amp;Taper'!A48</f>
        <v>6</v>
      </c>
      <c r="B48" s="33">
        <f>'Growth&amp;Taper'!B48</f>
        <v>14.113219235602134</v>
      </c>
      <c r="C48" s="27">
        <f>'Growth&amp;Taper'!C48</f>
        <v>1065.6740102832503</v>
      </c>
      <c r="D48" s="33">
        <f>'Growth&amp;Taper'!D48</f>
        <v>16.059935339860473</v>
      </c>
      <c r="E48" s="33">
        <f>'Growth&amp;Taper'!E48</f>
        <v>12.27607997436264</v>
      </c>
      <c r="F48" s="33">
        <f>'Growth&amp;Taper'!F48</f>
        <v>67.92690252305114</v>
      </c>
      <c r="G48" s="33">
        <f>'Growth&amp;Taper'!G48</f>
        <v>16.845269751232614</v>
      </c>
      <c r="H48" s="7">
        <f>IF(OR(sectvol('Growth&amp;Taper'!$H48,$G48,H$2,I$2)&lt;0,'Growth&amp;Taper'!I48=""),"",sectvol('Growth&amp;Taper'!$H48,$G48,H$2,I$2))</f>
        <v>2.5172338692223337E-2</v>
      </c>
      <c r="I48" s="7">
        <f>IF(OR(sectvol('Growth&amp;Taper'!$H48,$G48,I$2,J$2)&lt;0,'Growth&amp;Taper'!J48=""),"",sectvol('Growth&amp;Taper'!$H48,$G48,I$2,J$2))</f>
        <v>1.7078012874270309E-2</v>
      </c>
      <c r="J48" s="7">
        <f>IF(OR(sectvol('Growth&amp;Taper'!$H48,$G48,J$2,K$2)&lt;0,'Growth&amp;Taper'!K48=""),"",sectvol('Growth&amp;Taper'!$H48,$G48,J$2,K$2))</f>
        <v>1.0843310948497768E-2</v>
      </c>
      <c r="K48" s="7">
        <f>IF(OR(sectvol('Growth&amp;Taper'!$H48,$G48,K$2,L$2)&lt;0,'Growth&amp;Taper'!L48=""),"",sectvol('Growth&amp;Taper'!$H48,$G48,K$2,L$2))</f>
        <v>4.9815131809594357E-3</v>
      </c>
      <c r="L48" s="7" t="str">
        <f>IF(OR(sectvol('Growth&amp;Taper'!$H48,$G48,L$2,M$2)&lt;0,'Growth&amp;Taper'!M48=""),"",sectvol('Growth&amp;Taper'!$H48,$G48,L$2,M$2))</f>
        <v/>
      </c>
      <c r="M48" s="7" t="str">
        <f>IF(OR(sectvol('Growth&amp;Taper'!$H48,$G48,M$2,N$2)&lt;0,'Growth&amp;Taper'!N48=""),"",sectvol('Growth&amp;Taper'!$H48,$G48,M$2,N$2))</f>
        <v/>
      </c>
      <c r="N48" s="7" t="str">
        <f>IF(OR(sectvol('Growth&amp;Taper'!$H48,$G48,N$2,O$2)&lt;0,'Growth&amp;Taper'!O48=""),"",sectvol('Growth&amp;Taper'!$H48,$G48,N$2,O$2))</f>
        <v/>
      </c>
      <c r="O48" s="7" t="str">
        <f>IF(OR(sectvol('Growth&amp;Taper'!$H48,$G48,O$2,P$2)&lt;0,'Growth&amp;Taper'!P48=""),"",sectvol('Growth&amp;Taper'!$H48,$G48,O$2,P$2))</f>
        <v/>
      </c>
      <c r="P48" s="7" t="str">
        <f>IF(OR(sectvol('Growth&amp;Taper'!$H48,$G48,P$2,Q$2)&lt;0,'Growth&amp;Taper'!Q48=""),"",sectvol('Growth&amp;Taper'!$H48,$G48,P$2,Q$2))</f>
        <v/>
      </c>
      <c r="Q48" s="7" t="str">
        <f>IF(OR(sectvol('Growth&amp;Taper'!$H48,$G48,Q$2,R$2)&lt;0,'Growth&amp;Taper'!R48=""),"",sectvol('Growth&amp;Taper'!$H48,$G48,Q$2,R$2))</f>
        <v/>
      </c>
      <c r="R48" s="7" t="str">
        <f>IF(OR(sectvol('Growth&amp;Taper'!$H48,$G48,R$2,S$2)&lt;0,'Growth&amp;Taper'!S48=""),"",sectvol('Growth&amp;Taper'!$H48,$G48,R$2,S$2))</f>
        <v/>
      </c>
      <c r="S48" s="7" t="str">
        <f>IF(OR(sectvol('Growth&amp;Taper'!$H48,$G48,S$2,T$2)&lt;0,'Growth&amp;Taper'!T48=""),"",sectvol('Growth&amp;Taper'!$H48,$G48,S$2,T$2))</f>
        <v/>
      </c>
      <c r="U48" s="2">
        <f>SUMIF('Growth&amp;Taper'!I48:R48,"&lt;"&amp;wasteCutoff*100,Volume!H48:T48)</f>
        <v>4.9815131809594357E-3</v>
      </c>
      <c r="V48" s="2">
        <f>SUMIF('Growth&amp;Taper'!I48:R48,"&lt;"&amp;pulpCutoff*100,Volume!H48:T48)-U48</f>
        <v>5.3093662514991417E-2</v>
      </c>
      <c r="W48" s="2">
        <f t="shared" si="0"/>
        <v>0</v>
      </c>
      <c r="X48" s="163">
        <f t="shared" si="1"/>
        <v>0</v>
      </c>
    </row>
    <row r="49" spans="1:24">
      <c r="A49" s="4">
        <f>'Growth&amp;Taper'!A49</f>
        <v>7</v>
      </c>
      <c r="B49" s="33">
        <f>'Growth&amp;Taper'!B49</f>
        <v>16.471613052056259</v>
      </c>
      <c r="C49" s="27">
        <f>'Growth&amp;Taper'!C49</f>
        <v>1053.4889575075927</v>
      </c>
      <c r="D49" s="33">
        <f>'Growth&amp;Taper'!D49</f>
        <v>20.984547145864152</v>
      </c>
      <c r="E49" s="33">
        <f>'Growth&amp;Taper'!E49</f>
        <v>14.113502574990584</v>
      </c>
      <c r="F49" s="33">
        <f>'Growth&amp;Taper'!F49</f>
        <v>99.940680020701834</v>
      </c>
      <c r="G49" s="33">
        <f>'Growth&amp;Taper'!G49</f>
        <v>19.121432727851936</v>
      </c>
      <c r="H49" s="7">
        <f>IF(OR(sectvol('Growth&amp;Taper'!$H49,$G49,H$2,I$2)&lt;0,'Growth&amp;Taper'!I49=""),"",sectvol('Growth&amp;Taper'!$H49,$G49,H$2,I$2))</f>
        <v>3.3479358369609996E-2</v>
      </c>
      <c r="I49" s="7">
        <f>IF(OR(sectvol('Growth&amp;Taper'!$H49,$G49,I$2,J$2)&lt;0,'Growth&amp;Taper'!J49=""),"",sectvol('Growth&amp;Taper'!$H49,$G49,I$2,J$2))</f>
        <v>2.3672535475998742E-2</v>
      </c>
      <c r="J49" s="7">
        <f>IF(OR(sectvol('Growth&amp;Taper'!$H49,$G49,J$2,K$2)&lt;0,'Growth&amp;Taper'!K49=""),"",sectvol('Growth&amp;Taper'!$H49,$G49,J$2,K$2))</f>
        <v>1.64527887658753E-2</v>
      </c>
      <c r="K49" s="7">
        <f>IF(OR(sectvol('Growth&amp;Taper'!$H49,$G49,K$2,L$2)&lt;0,'Growth&amp;Taper'!L49=""),"",sectvol('Growth&amp;Taper'!$H49,$G49,K$2,L$2))</f>
        <v>9.5505906038348201E-3</v>
      </c>
      <c r="L49" s="7">
        <f>IF(OR(sectvol('Growth&amp;Taper'!$H49,$G49,L$2,M$2)&lt;0,'Growth&amp;Taper'!M49=""),"",sectvol('Growth&amp;Taper'!$H49,$G49,L$2,M$2))</f>
        <v>3.5153463724780882E-3</v>
      </c>
      <c r="M49" s="7" t="str">
        <f>IF(OR(sectvol('Growth&amp;Taper'!$H49,$G49,M$2,N$2)&lt;0,'Growth&amp;Taper'!N49=""),"",sectvol('Growth&amp;Taper'!$H49,$G49,M$2,N$2))</f>
        <v/>
      </c>
      <c r="N49" s="7" t="str">
        <f>IF(OR(sectvol('Growth&amp;Taper'!$H49,$G49,N$2,O$2)&lt;0,'Growth&amp;Taper'!O49=""),"",sectvol('Growth&amp;Taper'!$H49,$G49,N$2,O$2))</f>
        <v/>
      </c>
      <c r="O49" s="7" t="str">
        <f>IF(OR(sectvol('Growth&amp;Taper'!$H49,$G49,O$2,P$2)&lt;0,'Growth&amp;Taper'!P49=""),"",sectvol('Growth&amp;Taper'!$H49,$G49,O$2,P$2))</f>
        <v/>
      </c>
      <c r="P49" s="7" t="str">
        <f>IF(OR(sectvol('Growth&amp;Taper'!$H49,$G49,P$2,Q$2)&lt;0,'Growth&amp;Taper'!Q49=""),"",sectvol('Growth&amp;Taper'!$H49,$G49,P$2,Q$2))</f>
        <v/>
      </c>
      <c r="Q49" s="7" t="str">
        <f>IF(OR(sectvol('Growth&amp;Taper'!$H49,$G49,Q$2,R$2)&lt;0,'Growth&amp;Taper'!R49=""),"",sectvol('Growth&amp;Taper'!$H49,$G49,Q$2,R$2))</f>
        <v/>
      </c>
      <c r="R49" s="7" t="str">
        <f>IF(OR(sectvol('Growth&amp;Taper'!$H49,$G49,R$2,S$2)&lt;0,'Growth&amp;Taper'!S49=""),"",sectvol('Growth&amp;Taper'!$H49,$G49,R$2,S$2))</f>
        <v/>
      </c>
      <c r="S49" s="7" t="str">
        <f>IF(OR(sectvol('Growth&amp;Taper'!$H49,$G49,S$2,T$2)&lt;0,'Growth&amp;Taper'!T49=""),"",sectvol('Growth&amp;Taper'!$H49,$G49,S$2,T$2))</f>
        <v/>
      </c>
      <c r="U49" s="2">
        <f>SUMIF('Growth&amp;Taper'!I49:R49,"&lt;"&amp;wasteCutoff*100,Volume!H49:T49)</f>
        <v>1.3065936976312909E-2</v>
      </c>
      <c r="V49" s="2">
        <f>SUMIF('Growth&amp;Taper'!I49:R49,"&lt;"&amp;pulpCutoff*100,Volume!H49:T49)-U49</f>
        <v>7.3604682611484035E-2</v>
      </c>
      <c r="W49" s="2">
        <f t="shared" si="0"/>
        <v>0</v>
      </c>
      <c r="X49" s="163">
        <f t="shared" si="1"/>
        <v>0</v>
      </c>
    </row>
    <row r="50" spans="1:24">
      <c r="A50" s="4">
        <f>'Growth&amp;Taper'!A50</f>
        <v>8</v>
      </c>
      <c r="B50" s="33">
        <f>'Growth&amp;Taper'!B50</f>
        <v>18.735353492979787</v>
      </c>
      <c r="C50" s="27">
        <f>'Growth&amp;Taper'!C50</f>
        <v>1041.443230182038</v>
      </c>
      <c r="D50" s="33">
        <f>'Growth&amp;Taper'!D50</f>
        <v>25.649371270593686</v>
      </c>
      <c r="E50" s="33">
        <f>'Growth&amp;Taper'!E50</f>
        <v>15.693527088408633</v>
      </c>
      <c r="F50" s="33">
        <f>'Growth&amp;Taper'!F50</f>
        <v>135.27965462517656</v>
      </c>
      <c r="G50" s="33">
        <f>'Growth&amp;Taper'!G50</f>
        <v>20.853145792670045</v>
      </c>
      <c r="H50" s="7">
        <f>IF(OR(sectvol('Growth&amp;Taper'!$H50,$G50,H$2,I$2)&lt;0,'Growth&amp;Taper'!I50=""),"",sectvol('Growth&amp;Taper'!$H50,$G50,H$2,I$2))</f>
        <v>4.1577135636658741E-2</v>
      </c>
      <c r="I50" s="7">
        <f>IF(OR(sectvol('Growth&amp;Taper'!$H50,$G50,I$2,J$2)&lt;0,'Growth&amp;Taper'!J50=""),"",sectvol('Growth&amp;Taper'!$H50,$G50,I$2,J$2))</f>
        <v>3.0097209841969591E-2</v>
      </c>
      <c r="J50" s="7">
        <f>IF(OR(sectvol('Growth&amp;Taper'!$H50,$G50,J$2,K$2)&lt;0,'Growth&amp;Taper'!K50=""),"",sectvol('Growth&amp;Taper'!$H50,$G50,J$2,K$2))</f>
        <v>2.1895789482945634E-2</v>
      </c>
      <c r="K50" s="7">
        <f>IF(OR(sectvol('Growth&amp;Taper'!$H50,$G50,K$2,L$2)&lt;0,'Growth&amp;Taper'!L50=""),"",sectvol('Growth&amp;Taper'!$H50,$G50,K$2,L$2))</f>
        <v>1.4108589279025472E-2</v>
      </c>
      <c r="L50" s="7">
        <f>IF(OR(sectvol('Growth&amp;Taper'!$H50,$G50,L$2,M$2)&lt;0,'Growth&amp;Taper'!M50=""),"",sectvol('Growth&amp;Taper'!$H50,$G50,L$2,M$2))</f>
        <v>6.8264688859572143E-3</v>
      </c>
      <c r="M50" s="7">
        <f>IF(OR(sectvol('Growth&amp;Taper'!$H50,$G50,M$2,N$2)&lt;0,'Growth&amp;Taper'!N50=""),"",sectvol('Growth&amp;Taper'!$H50,$G50,M$2,N$2))</f>
        <v>1.5331496089415781E-3</v>
      </c>
      <c r="N50" s="7" t="str">
        <f>IF(OR(sectvol('Growth&amp;Taper'!$H50,$G50,N$2,O$2)&lt;0,'Growth&amp;Taper'!O50=""),"",sectvol('Growth&amp;Taper'!$H50,$G50,N$2,O$2))</f>
        <v/>
      </c>
      <c r="O50" s="7" t="str">
        <f>IF(OR(sectvol('Growth&amp;Taper'!$H50,$G50,O$2,P$2)&lt;0,'Growth&amp;Taper'!P50=""),"",sectvol('Growth&amp;Taper'!$H50,$G50,O$2,P$2))</f>
        <v/>
      </c>
      <c r="P50" s="7" t="str">
        <f>IF(OR(sectvol('Growth&amp;Taper'!$H50,$G50,P$2,Q$2)&lt;0,'Growth&amp;Taper'!Q50=""),"",sectvol('Growth&amp;Taper'!$H50,$G50,P$2,Q$2))</f>
        <v/>
      </c>
      <c r="Q50" s="7" t="str">
        <f>IF(OR(sectvol('Growth&amp;Taper'!$H50,$G50,Q$2,R$2)&lt;0,'Growth&amp;Taper'!R50=""),"",sectvol('Growth&amp;Taper'!$H50,$G50,Q$2,R$2))</f>
        <v/>
      </c>
      <c r="R50" s="7" t="str">
        <f>IF(OR(sectvol('Growth&amp;Taper'!$H50,$G50,R$2,S$2)&lt;0,'Growth&amp;Taper'!S50=""),"",sectvol('Growth&amp;Taper'!$H50,$G50,R$2,S$2))</f>
        <v/>
      </c>
      <c r="S50" s="7" t="str">
        <f>IF(OR(sectvol('Growth&amp;Taper'!$H50,$G50,S$2,T$2)&lt;0,'Growth&amp;Taper'!T50=""),"",sectvol('Growth&amp;Taper'!$H50,$G50,S$2,T$2))</f>
        <v/>
      </c>
      <c r="U50" s="2">
        <f>SUMIF('Growth&amp;Taper'!I50:R50,"&lt;"&amp;wasteCutoff*100,Volume!H50:T50)</f>
        <v>8.359618494898793E-3</v>
      </c>
      <c r="V50" s="2">
        <f>SUMIF('Growth&amp;Taper'!I50:R50,"&lt;"&amp;pulpCutoff*100,Volume!H50:T50)-U50</f>
        <v>0.10767872424059943</v>
      </c>
      <c r="W50" s="2">
        <f t="shared" si="0"/>
        <v>0</v>
      </c>
      <c r="X50" s="163">
        <f t="shared" si="1"/>
        <v>0</v>
      </c>
    </row>
    <row r="51" spans="1:24">
      <c r="A51" s="4">
        <f>'Growth&amp;Taper'!A51</f>
        <v>9</v>
      </c>
      <c r="B51" s="33">
        <f>'Growth&amp;Taper'!B51</f>
        <v>20.896311548372974</v>
      </c>
      <c r="C51" s="27">
        <f>'Growth&amp;Taper'!C51</f>
        <v>1029.5352352415905</v>
      </c>
      <c r="D51" s="33">
        <f>'Growth&amp;Taper'!D51</f>
        <v>29.983629355617023</v>
      </c>
      <c r="E51" s="33">
        <f>'Growth&amp;Taper'!E51</f>
        <v>17.065597288558312</v>
      </c>
      <c r="F51" s="33">
        <f>'Growth&amp;Taper'!F51</f>
        <v>172.78265537253847</v>
      </c>
      <c r="G51" s="33">
        <f>'Growth&amp;Taper'!G51</f>
        <v>22.220943055050963</v>
      </c>
      <c r="H51" s="7">
        <f>IF(OR(sectvol('Growth&amp;Taper'!$H51,$G51,H$2,I$2)&lt;0,'Growth&amp;Taper'!I51=""),"",sectvol('Growth&amp;Taper'!$H51,$G51,H$2,I$2))</f>
        <v>4.9328268070351275E-2</v>
      </c>
      <c r="I51" s="7">
        <f>IF(OR(sectvol('Growth&amp;Taper'!$H51,$G51,I$2,J$2)&lt;0,'Growth&amp;Taper'!J51=""),"",sectvol('Growth&amp;Taper'!$H51,$G51,I$2,J$2))</f>
        <v>3.6255925073373829E-2</v>
      </c>
      <c r="J51" s="7">
        <f>IF(OR(sectvol('Growth&amp;Taper'!$H51,$G51,J$2,K$2)&lt;0,'Growth&amp;Taper'!K51=""),"",sectvol('Growth&amp;Taper'!$H51,$G51,J$2,K$2))</f>
        <v>2.7112034183105128E-2</v>
      </c>
      <c r="K51" s="7">
        <f>IF(OR(sectvol('Growth&amp;Taper'!$H51,$G51,K$2,L$2)&lt;0,'Growth&amp;Taper'!L51=""),"",sectvol('Growth&amp;Taper'!$H51,$G51,K$2,L$2))</f>
        <v>1.8518271790229857E-2</v>
      </c>
      <c r="L51" s="7">
        <f>IF(OR(sectvol('Growth&amp;Taper'!$H51,$G51,L$2,M$2)&lt;0,'Growth&amp;Taper'!M51=""),"",sectvol('Growth&amp;Taper'!$H51,$G51,L$2,M$2))</f>
        <v>1.0259336257006198E-2</v>
      </c>
      <c r="M51" s="7">
        <f>IF(OR(sectvol('Growth&amp;Taper'!$H51,$G51,M$2,N$2)&lt;0,'Growth&amp;Taper'!N51=""),"",sectvol('Growth&amp;Taper'!$H51,$G51,M$2,N$2))</f>
        <v>3.488247203696569E-3</v>
      </c>
      <c r="N51" s="7" t="str">
        <f>IF(OR(sectvol('Growth&amp;Taper'!$H51,$G51,N$2,O$2)&lt;0,'Growth&amp;Taper'!O51=""),"",sectvol('Growth&amp;Taper'!$H51,$G51,N$2,O$2))</f>
        <v/>
      </c>
      <c r="O51" s="7" t="str">
        <f>IF(OR(sectvol('Growth&amp;Taper'!$H51,$G51,O$2,P$2)&lt;0,'Growth&amp;Taper'!P51=""),"",sectvol('Growth&amp;Taper'!$H51,$G51,O$2,P$2))</f>
        <v/>
      </c>
      <c r="P51" s="7" t="str">
        <f>IF(OR(sectvol('Growth&amp;Taper'!$H51,$G51,P$2,Q$2)&lt;0,'Growth&amp;Taper'!Q51=""),"",sectvol('Growth&amp;Taper'!$H51,$G51,P$2,Q$2))</f>
        <v/>
      </c>
      <c r="Q51" s="7" t="str">
        <f>IF(OR(sectvol('Growth&amp;Taper'!$H51,$G51,Q$2,R$2)&lt;0,'Growth&amp;Taper'!R51=""),"",sectvol('Growth&amp;Taper'!$H51,$G51,Q$2,R$2))</f>
        <v/>
      </c>
      <c r="R51" s="7" t="str">
        <f>IF(OR(sectvol('Growth&amp;Taper'!$H51,$G51,R$2,S$2)&lt;0,'Growth&amp;Taper'!S51=""),"",sectvol('Growth&amp;Taper'!$H51,$G51,R$2,S$2))</f>
        <v/>
      </c>
      <c r="S51" s="7" t="str">
        <f>IF(OR(sectvol('Growth&amp;Taper'!$H51,$G51,S$2,T$2)&lt;0,'Growth&amp;Taper'!T51=""),"",sectvol('Growth&amp;Taper'!$H51,$G51,S$2,T$2))</f>
        <v/>
      </c>
      <c r="U51" s="2">
        <f>SUMIF('Growth&amp;Taper'!I51:R51,"&lt;"&amp;wasteCutoff*100,Volume!H51:T51)</f>
        <v>1.3747583460702768E-2</v>
      </c>
      <c r="V51" s="2">
        <f>SUMIF('Growth&amp;Taper'!I51:R51,"&lt;"&amp;pulpCutoff*100,Volume!H51:T51)-U51</f>
        <v>0.1312144991170601</v>
      </c>
      <c r="W51" s="2">
        <f t="shared" si="0"/>
        <v>0</v>
      </c>
      <c r="X51" s="163">
        <f t="shared" si="1"/>
        <v>0</v>
      </c>
    </row>
    <row r="52" spans="1:24">
      <c r="A52" s="153">
        <f>'Growth&amp;Taper'!A52</f>
        <v>10</v>
      </c>
      <c r="B52" s="154">
        <f>'Growth&amp;Taper'!B52</f>
        <v>22.950423605072722</v>
      </c>
      <c r="C52" s="155">
        <f>'Growth&amp;Taper'!C52</f>
        <v>400</v>
      </c>
      <c r="D52" s="154">
        <f>'Growth&amp;Taper'!D52</f>
        <v>29.389497145472387</v>
      </c>
      <c r="E52" s="154">
        <f>'Growth&amp;Taper'!E52</f>
        <v>27.106040445568762</v>
      </c>
      <c r="F52" s="154">
        <f>'Growth&amp;Taper'!F52</f>
        <v>183.00239547177</v>
      </c>
      <c r="G52" s="154">
        <f>'Growth&amp;Taper'!G52</f>
        <v>29.771614050742322</v>
      </c>
      <c r="H52" s="7">
        <f>IF(OR(sectvol('Growth&amp;Taper'!$H52,$G52,H$2,I$2)&lt;0,'Growth&amp;Taper'!I52=""),"",sectvol('Growth&amp;Taper'!$H52,$G52,H$2,I$2))</f>
        <v>0.12654332105109622</v>
      </c>
      <c r="I52" s="7">
        <f>IF(OR(sectvol('Growth&amp;Taper'!$H52,$G52,I$2,J$2)&lt;0,'Growth&amp;Taper'!J52=""),"",sectvol('Growth&amp;Taper'!$H52,$G52,I$2,J$2))</f>
        <v>9.8131650029245454E-2</v>
      </c>
      <c r="J52" s="7">
        <f>IF(OR(sectvol('Growth&amp;Taper'!$H52,$G52,J$2,K$2)&lt;0,'Growth&amp;Taper'!K52=""),"",sectvol('Growth&amp;Taper'!$H52,$G52,J$2,K$2))</f>
        <v>7.9971820676724814E-2</v>
      </c>
      <c r="K52" s="7">
        <f>IF(OR(sectvol('Growth&amp;Taper'!$H52,$G52,K$2,L$2)&lt;0,'Growth&amp;Taper'!L52=""),"",sectvol('Growth&amp;Taper'!$H52,$G52,K$2,L$2))</f>
        <v>6.3912202527147272E-2</v>
      </c>
      <c r="L52" s="7">
        <f>IF(OR(sectvol('Growth&amp;Taper'!$H52,$G52,L$2,M$2)&lt;0,'Growth&amp;Taper'!M52=""),"",sectvol('Growth&amp;Taper'!$H52,$G52,L$2,M$2))</f>
        <v>4.8346447616305528E-2</v>
      </c>
      <c r="M52" s="7">
        <f>IF(OR(sectvol('Growth&amp;Taper'!$H52,$G52,M$2,N$2)&lt;0,'Growth&amp;Taper'!N52=""),"",sectvol('Growth&amp;Taper'!$H52,$G52,M$2,N$2))</f>
        <v>3.3030684622448472E-2</v>
      </c>
      <c r="N52" s="7">
        <f>IF(OR(sectvol('Growth&amp;Taper'!$H52,$G52,N$2,O$2)&lt;0,'Growth&amp;Taper'!O52=""),"",sectvol('Growth&amp;Taper'!$H52,$G52,N$2,O$2))</f>
        <v>1.8804608932924873E-2</v>
      </c>
      <c r="O52" s="7">
        <f>IF(OR(sectvol('Growth&amp;Taper'!$H52,$G52,O$2,P$2)&lt;0,'Growth&amp;Taper'!P52=""),"",sectvol('Growth&amp;Taper'!$H52,$G52,O$2,P$2))</f>
        <v>7.3468351579135697E-3</v>
      </c>
      <c r="P52" s="7" t="str">
        <f>IF(OR(sectvol('Growth&amp;Taper'!$H52,$G52,P$2,Q$2)&lt;0,'Growth&amp;Taper'!Q52=""),"",sectvol('Growth&amp;Taper'!$H52,$G52,P$2,Q$2))</f>
        <v/>
      </c>
      <c r="Q52" s="7" t="str">
        <f>IF(OR(sectvol('Growth&amp;Taper'!$H52,$G52,Q$2,R$2)&lt;0,'Growth&amp;Taper'!R52=""),"",sectvol('Growth&amp;Taper'!$H52,$G52,Q$2,R$2))</f>
        <v/>
      </c>
      <c r="R52" s="7" t="str">
        <f>IF(OR(sectvol('Growth&amp;Taper'!$H52,$G52,R$2,S$2)&lt;0,'Growth&amp;Taper'!S52=""),"",sectvol('Growth&amp;Taper'!$H52,$G52,R$2,S$2))</f>
        <v/>
      </c>
      <c r="S52" s="7" t="str">
        <f>IF(OR(sectvol('Growth&amp;Taper'!$H52,$G52,S$2,T$2)&lt;0,'Growth&amp;Taper'!T52=""),"",sectvol('Growth&amp;Taper'!$H52,$G52,S$2,T$2))</f>
        <v/>
      </c>
      <c r="U52" s="2">
        <f>SUMIF('Growth&amp;Taper'!I52:R52,"&lt;"&amp;wasteCutoff*100,Volume!H52:T52)</f>
        <v>7.3468351579135697E-3</v>
      </c>
      <c r="V52" s="2">
        <f>SUMIF('Growth&amp;Taper'!I52:R52,"&lt;"&amp;pulpCutoff*100,Volume!H52:T52)-U52</f>
        <v>0.46874073545589262</v>
      </c>
      <c r="W52" s="2">
        <f t="shared" si="0"/>
        <v>0</v>
      </c>
      <c r="X52" s="163">
        <f t="shared" si="1"/>
        <v>0</v>
      </c>
    </row>
    <row r="53" spans="1:24">
      <c r="A53" s="4">
        <f>'Growth&amp;Taper'!A53</f>
        <v>11</v>
      </c>
      <c r="B53" s="33">
        <f>'Growth&amp;Taper'!B53</f>
        <v>24.896423131258256</v>
      </c>
      <c r="C53" s="27">
        <f>'Growth&amp;Taper'!C53</f>
        <v>395.42634889916519</v>
      </c>
      <c r="D53" s="33">
        <f>'Growth&amp;Taper'!D53</f>
        <v>32.538161398004995</v>
      </c>
      <c r="E53" s="33">
        <f>'Growth&amp;Taper'!E53</f>
        <v>28.685584407293085</v>
      </c>
      <c r="F53" s="33">
        <f>'Growth&amp;Taper'!F53</f>
        <v>216.91863435553196</v>
      </c>
      <c r="G53" s="33">
        <f>'Growth&amp;Taper'!G53</f>
        <v>30.695891423301305</v>
      </c>
      <c r="H53" s="7">
        <f>IF(OR(sectvol('Growth&amp;Taper'!$H53,$G53,H$2,I$2)&lt;0,'Growth&amp;Taper'!I53=""),"",sectvol('Growth&amp;Taper'!$H53,$G53,H$2,I$2))</f>
        <v>0.14199095031792547</v>
      </c>
      <c r="I53" s="7">
        <f>IF(OR(sectvol('Growth&amp;Taper'!$H53,$G53,I$2,J$2)&lt;0,'Growth&amp;Taper'!J53=""),"",sectvol('Growth&amp;Taper'!$H53,$G53,I$2,J$2))</f>
        <v>0.11059136934901465</v>
      </c>
      <c r="J53" s="7">
        <f>IF(OR(sectvol('Growth&amp;Taper'!$H53,$G53,J$2,K$2)&lt;0,'Growth&amp;Taper'!K53=""),"",sectvol('Growth&amp;Taper'!$H53,$G53,J$2,K$2))</f>
        <v>9.0706644480107096E-2</v>
      </c>
      <c r="K53" s="7">
        <f>IF(OR(sectvol('Growth&amp;Taper'!$H53,$G53,K$2,L$2)&lt;0,'Growth&amp;Taper'!L53=""),"",sectvol('Growth&amp;Taper'!$H53,$G53,K$2,L$2))</f>
        <v>7.3220199106467293E-2</v>
      </c>
      <c r="L53" s="7">
        <f>IF(OR(sectvol('Growth&amp;Taper'!$H53,$G53,L$2,M$2)&lt;0,'Growth&amp;Taper'!M53=""),"",sectvol('Growth&amp;Taper'!$H53,$G53,L$2,M$2))</f>
        <v>5.6348378947084415E-2</v>
      </c>
      <c r="M53" s="7">
        <f>IF(OR(sectvol('Growth&amp;Taper'!$H53,$G53,M$2,N$2)&lt;0,'Growth&amp;Taper'!N53=""),"",sectvol('Growth&amp;Taper'!$H53,$G53,M$2,N$2))</f>
        <v>3.969213524452999E-2</v>
      </c>
      <c r="N53" s="7">
        <f>IF(OR(sectvol('Growth&amp;Taper'!$H53,$G53,N$2,O$2)&lt;0,'Growth&amp;Taper'!O53=""),"",sectvol('Growth&amp;Taper'!$H53,$G53,N$2,O$2))</f>
        <v>2.3955973878454086E-2</v>
      </c>
      <c r="O53" s="7">
        <f>IF(OR(sectvol('Growth&amp;Taper'!$H53,$G53,O$2,P$2)&lt;0,'Growth&amp;Taper'!P53=""),"",sectvol('Growth&amp;Taper'!$H53,$G53,O$2,P$2))</f>
        <v>1.0713538578501058E-2</v>
      </c>
      <c r="P53" s="7">
        <f>IF(OR(sectvol('Growth&amp;Taper'!$H53,$G53,P$2,Q$2)&lt;0,'Growth&amp;Taper'!Q53=""),"",sectvol('Growth&amp;Taper'!$H53,$G53,P$2,Q$2))</f>
        <v>2.1733969931708305E-3</v>
      </c>
      <c r="Q53" s="7" t="str">
        <f>IF(OR(sectvol('Growth&amp;Taper'!$H53,$G53,Q$2,R$2)&lt;0,'Growth&amp;Taper'!R53=""),"",sectvol('Growth&amp;Taper'!$H53,$G53,Q$2,R$2))</f>
        <v/>
      </c>
      <c r="R53" s="7" t="str">
        <f>IF(OR(sectvol('Growth&amp;Taper'!$H53,$G53,R$2,S$2)&lt;0,'Growth&amp;Taper'!S53=""),"",sectvol('Growth&amp;Taper'!$H53,$G53,R$2,S$2))</f>
        <v/>
      </c>
      <c r="S53" s="7" t="str">
        <f>IF(OR(sectvol('Growth&amp;Taper'!$H53,$G53,S$2,T$2)&lt;0,'Growth&amp;Taper'!T53=""),"",sectvol('Growth&amp;Taper'!$H53,$G53,S$2,T$2))</f>
        <v/>
      </c>
      <c r="U53" s="2">
        <f>SUMIF('Growth&amp;Taper'!I53:R53,"&lt;"&amp;wasteCutoff*100,Volume!H53:T53)</f>
        <v>1.2886935571671889E-2</v>
      </c>
      <c r="V53" s="2">
        <f>SUMIF('Growth&amp;Taper'!I53:R53,"&lt;"&amp;pulpCutoff*100,Volume!H53:T53)-U53</f>
        <v>0.53650565132358308</v>
      </c>
      <c r="W53" s="2">
        <f t="shared" si="0"/>
        <v>-2.4286128663675299E-17</v>
      </c>
      <c r="X53" s="163">
        <f t="shared" si="1"/>
        <v>-4.4205417479187064E-17</v>
      </c>
    </row>
    <row r="54" spans="1:24">
      <c r="A54" s="4">
        <f>'Growth&amp;Taper'!A54</f>
        <v>12</v>
      </c>
      <c r="B54" s="33">
        <f>'Growth&amp;Taper'!B54</f>
        <v>26.734991187586083</v>
      </c>
      <c r="C54" s="27">
        <f>'Growth&amp;Taper'!C54</f>
        <v>390.90499350931083</v>
      </c>
      <c r="D54" s="33">
        <f>'Growth&amp;Taper'!D54</f>
        <v>35.412087770396667</v>
      </c>
      <c r="E54" s="33">
        <f>'Growth&amp;Taper'!E54</f>
        <v>30.098174575443998</v>
      </c>
      <c r="F54" s="33">
        <f>'Growth&amp;Taper'!F54</f>
        <v>250.79223039269357</v>
      </c>
      <c r="G54" s="33">
        <f>'Growth&amp;Taper'!G54</f>
        <v>31.480342709219258</v>
      </c>
      <c r="H54" s="7">
        <f>IF(OR(sectvol('Growth&amp;Taper'!$H54,$G54,H$2,I$2)&lt;0,'Growth&amp;Taper'!I54=""),"",sectvol('Growth&amp;Taper'!$H54,$G54,H$2,I$2))</f>
        <v>0.1565690037091359</v>
      </c>
      <c r="I54" s="7">
        <f>IF(OR(sectvol('Growth&amp;Taper'!$H54,$G54,I$2,J$2)&lt;0,'Growth&amp;Taper'!J54=""),"",sectvol('Growth&amp;Taper'!$H54,$G54,I$2,J$2))</f>
        <v>0.12236661608332911</v>
      </c>
      <c r="J54" s="7">
        <f>IF(OR(sectvol('Growth&amp;Taper'!$H54,$G54,J$2,K$2)&lt;0,'Growth&amp;Taper'!K54=""),"",sectvol('Growth&amp;Taper'!$H54,$G54,J$2,K$2))</f>
        <v>0.10087260446985544</v>
      </c>
      <c r="K54" s="7">
        <f>IF(OR(sectvol('Growth&amp;Taper'!$H54,$G54,K$2,L$2)&lt;0,'Growth&amp;Taper'!L54=""),"",sectvol('Growth&amp;Taper'!$H54,$G54,K$2,L$2))</f>
        <v>8.205417496552958E-2</v>
      </c>
      <c r="L54" s="7">
        <f>IF(OR(sectvol('Growth&amp;Taper'!$H54,$G54,L$2,M$2)&lt;0,'Growth&amp;Taper'!M54=""),"",sectvol('Growth&amp;Taper'!$H54,$G54,L$2,M$2))</f>
        <v>6.3970343730896106E-2</v>
      </c>
      <c r="M54" s="7">
        <f>IF(OR(sectvol('Growth&amp;Taper'!$H54,$G54,M$2,N$2)&lt;0,'Growth&amp;Taper'!N54=""),"",sectvol('Growth&amp;Taper'!$H54,$G54,M$2,N$2))</f>
        <v>4.6088957657052489E-2</v>
      </c>
      <c r="N54" s="7">
        <f>IF(OR(sectvol('Growth&amp;Taper'!$H54,$G54,N$2,O$2)&lt;0,'Growth&amp;Taper'!O54=""),"",sectvol('Growth&amp;Taper'!$H54,$G54,N$2,O$2))</f>
        <v>2.8999744083857047E-2</v>
      </c>
      <c r="O54" s="7">
        <f>IF(OR(sectvol('Growth&amp;Taper'!$H54,$G54,O$2,P$2)&lt;0,'Growth&amp;Taper'!P54=""),"",sectvol('Growth&amp;Taper'!$H54,$G54,O$2,P$2))</f>
        <v>1.4187357421991953E-2</v>
      </c>
      <c r="P54" s="7">
        <f>IF(OR(sectvol('Growth&amp;Taper'!$H54,$G54,P$2,Q$2)&lt;0,'Growth&amp;Taper'!Q54=""),"",sectvol('Growth&amp;Taper'!$H54,$G54,P$2,Q$2))</f>
        <v>3.8047338135766239E-3</v>
      </c>
      <c r="Q54" s="7" t="str">
        <f>IF(OR(sectvol('Growth&amp;Taper'!$H54,$G54,Q$2,R$2)&lt;0,'Growth&amp;Taper'!R54=""),"",sectvol('Growth&amp;Taper'!$H54,$G54,Q$2,R$2))</f>
        <v/>
      </c>
      <c r="R54" s="7" t="str">
        <f>IF(OR(sectvol('Growth&amp;Taper'!$H54,$G54,R$2,S$2)&lt;0,'Growth&amp;Taper'!S54=""),"",sectvol('Growth&amp;Taper'!$H54,$G54,R$2,S$2))</f>
        <v/>
      </c>
      <c r="S54" s="7" t="str">
        <f>IF(OR(sectvol('Growth&amp;Taper'!$H54,$G54,S$2,T$2)&lt;0,'Growth&amp;Taper'!T54=""),"",sectvol('Growth&amp;Taper'!$H54,$G54,S$2,T$2))</f>
        <v/>
      </c>
      <c r="U54" s="2">
        <f>SUMIF('Growth&amp;Taper'!I54:R54,"&lt;"&amp;wasteCutoff*100,Volume!H54:T54)</f>
        <v>3.8047338135766239E-3</v>
      </c>
      <c r="V54" s="2">
        <f>SUMIF('Growth&amp;Taper'!I54:R54,"&lt;"&amp;pulpCutoff*100,Volume!H54:T54)-U54</f>
        <v>0.61510880212164765</v>
      </c>
      <c r="W54" s="2">
        <f t="shared" si="0"/>
        <v>-2.4286128663675299E-17</v>
      </c>
      <c r="X54" s="163">
        <f t="shared" si="1"/>
        <v>-3.9239937816155788E-17</v>
      </c>
    </row>
    <row r="55" spans="1:24">
      <c r="A55" s="4">
        <f>'Growth&amp;Taper'!A55</f>
        <v>13</v>
      </c>
      <c r="B55" s="33">
        <f>'Growth&amp;Taper'!B55</f>
        <v>28.468167638575657</v>
      </c>
      <c r="C55" s="27">
        <f>'Growth&amp;Taper'!C55</f>
        <v>386.43533587459666</v>
      </c>
      <c r="D55" s="33">
        <f>'Growth&amp;Taper'!D55</f>
        <v>38.034284746512071</v>
      </c>
      <c r="E55" s="33">
        <f>'Growth&amp;Taper'!E55</f>
        <v>31.372505992090172</v>
      </c>
      <c r="F55" s="33">
        <f>'Growth&amp;Taper'!F55</f>
        <v>284.2608612203806</v>
      </c>
      <c r="G55" s="33">
        <f>'Growth&amp;Taper'!G55</f>
        <v>32.157048873953684</v>
      </c>
      <c r="H55" s="7">
        <f>IF(OR(sectvol('Growth&amp;Taper'!$H55,$G55,H$2,I$2)&lt;0,'Growth&amp;Taper'!I55=""),"",sectvol('Growth&amp;Taper'!$H55,$G55,H$2,I$2))</f>
        <v>0.17033918346105914</v>
      </c>
      <c r="I55" s="7">
        <f>IF(OR(sectvol('Growth&amp;Taper'!$H55,$G55,I$2,J$2)&lt;0,'Growth&amp;Taper'!J55=""),"",sectvol('Growth&amp;Taper'!$H55,$G55,I$2,J$2))</f>
        <v>0.13350266797632798</v>
      </c>
      <c r="J55" s="7">
        <f>IF(OR(sectvol('Growth&amp;Taper'!$H55,$G55,J$2,K$2)&lt;0,'Growth&amp;Taper'!K55=""),"",sectvol('Growth&amp;Taper'!$H55,$G55,J$2,K$2))</f>
        <v>0.1105034052034618</v>
      </c>
      <c r="K55" s="7">
        <f>IF(OR(sectvol('Growth&amp;Taper'!$H55,$G55,K$2,L$2)&lt;0,'Growth&amp;Taper'!L55=""),"",sectvol('Growth&amp;Taper'!$H55,$G55,K$2,L$2))</f>
        <v>9.0438562264517075E-2</v>
      </c>
      <c r="L55" s="7">
        <f>IF(OR(sectvol('Growth&amp;Taper'!$H55,$G55,L$2,M$2)&lt;0,'Growth&amp;Taper'!M55=""),"",sectvol('Growth&amp;Taper'!$H55,$G55,L$2,M$2))</f>
        <v>7.1225274754763507E-2</v>
      </c>
      <c r="M55" s="7">
        <f>IF(OR(sectvol('Growth&amp;Taper'!$H55,$G55,M$2,N$2)&lt;0,'Growth&amp;Taper'!N55=""),"",sectvol('Growth&amp;Taper'!$H55,$G55,M$2,N$2))</f>
        <v>5.2214882561636811E-2</v>
      </c>
      <c r="N55" s="7">
        <f>IF(OR(sectvol('Growth&amp;Taper'!$H55,$G55,N$2,O$2)&lt;0,'Growth&amp;Taper'!O55=""),"",sectvol('Growth&amp;Taper'!$H55,$G55,N$2,O$2))</f>
        <v>3.3897536889396673E-2</v>
      </c>
      <c r="O55" s="7">
        <f>IF(OR(sectvol('Growth&amp;Taper'!$H55,$G55,O$2,P$2)&lt;0,'Growth&amp;Taper'!P55=""),"",sectvol('Growth&amp;Taper'!$H55,$G55,O$2,P$2))</f>
        <v>1.7680876821429506E-2</v>
      </c>
      <c r="P55" s="7">
        <f>IF(OR(sectvol('Growth&amp;Taper'!$H55,$G55,P$2,Q$2)&lt;0,'Growth&amp;Taper'!Q55=""),"",sectvol('Growth&amp;Taper'!$H55,$G55,P$2,Q$2))</f>
        <v>5.6691413049857571E-3</v>
      </c>
      <c r="Q55" s="7" t="str">
        <f>IF(OR(sectvol('Growth&amp;Taper'!$H55,$G55,Q$2,R$2)&lt;0,'Growth&amp;Taper'!R55=""),"",sectvol('Growth&amp;Taper'!$H55,$G55,Q$2,R$2))</f>
        <v/>
      </c>
      <c r="R55" s="7" t="str">
        <f>IF(OR(sectvol('Growth&amp;Taper'!$H55,$G55,R$2,S$2)&lt;0,'Growth&amp;Taper'!S55=""),"",sectvol('Growth&amp;Taper'!$H55,$G55,R$2,S$2))</f>
        <v/>
      </c>
      <c r="S55" s="7" t="str">
        <f>IF(OR(sectvol('Growth&amp;Taper'!$H55,$G55,S$2,T$2)&lt;0,'Growth&amp;Taper'!T55=""),"",sectvol('Growth&amp;Taper'!$H55,$G55,S$2,T$2))</f>
        <v/>
      </c>
      <c r="U55" s="2">
        <f>SUMIF('Growth&amp;Taper'!I55:R55,"&lt;"&amp;wasteCutoff*100,Volume!H55:T55)</f>
        <v>5.6691413049857571E-3</v>
      </c>
      <c r="V55" s="2">
        <f>SUMIF('Growth&amp;Taper'!I55:R55,"&lt;"&amp;pulpCutoff*100,Volume!H55:T55)-U55</f>
        <v>0.67980238993259245</v>
      </c>
      <c r="W55" s="2">
        <f t="shared" si="0"/>
        <v>-9.540979117872439E-18</v>
      </c>
      <c r="X55" s="163">
        <f t="shared" si="1"/>
        <v>-1.3918855390896784E-17</v>
      </c>
    </row>
    <row r="56" spans="1:24">
      <c r="A56" s="4">
        <f>'Growth&amp;Taper'!A56</f>
        <v>14</v>
      </c>
      <c r="B56" s="33">
        <f>'Growth&amp;Taper'!B56</f>
        <v>30.098932651522215</v>
      </c>
      <c r="C56" s="27">
        <f>'Growth&amp;Taper'!C56</f>
        <v>382.0167848762859</v>
      </c>
      <c r="D56" s="33">
        <f>'Growth&amp;Taper'!D56</f>
        <v>40.428329856686119</v>
      </c>
      <c r="E56" s="33">
        <f>'Growth&amp;Taper'!E56</f>
        <v>32.531319397875016</v>
      </c>
      <c r="F56" s="33">
        <f>'Growth&amp;Taper'!F56</f>
        <v>317.05346758175557</v>
      </c>
      <c r="G56" s="33">
        <f>'Growth&amp;Taper'!G56</f>
        <v>32.748961770272331</v>
      </c>
      <c r="H56" s="7">
        <f>IF(OR(sectvol('Growth&amp;Taper'!$H56,$G56,H$2,I$2)&lt;0,'Growth&amp;Taper'!I56=""),"",sectvol('Growth&amp;Taper'!$H56,$G56,H$2,I$2))</f>
        <v>0.18337128389521939</v>
      </c>
      <c r="I56" s="7">
        <f>IF(OR(sectvol('Growth&amp;Taper'!$H56,$G56,I$2,J$2)&lt;0,'Growth&amp;Taper'!J56=""),"",sectvol('Growth&amp;Taper'!$H56,$G56,I$2,J$2))</f>
        <v>0.14405258234685803</v>
      </c>
      <c r="J56" s="7">
        <f>IF(OR(sectvol('Growth&amp;Taper'!$H56,$G56,J$2,K$2)&lt;0,'Growth&amp;Taper'!K56=""),"",sectvol('Growth&amp;Taper'!$H56,$G56,J$2,K$2))</f>
        <v>0.11964083943792847</v>
      </c>
      <c r="K56" s="7">
        <f>IF(OR(sectvol('Growth&amp;Taper'!$H56,$G56,K$2,L$2)&lt;0,'Growth&amp;Taper'!L56=""),"",sectvol('Growth&amp;Taper'!$H56,$G56,K$2,L$2))</f>
        <v>9.8406049384314409E-2</v>
      </c>
      <c r="L56" s="7">
        <f>IF(OR(sectvol('Growth&amp;Taper'!$H56,$G56,L$2,M$2)&lt;0,'Growth&amp;Taper'!M56=""),"",sectvol('Growth&amp;Taper'!$H56,$G56,L$2,M$2))</f>
        <v>7.8135800099299324E-2</v>
      </c>
      <c r="M56" s="7">
        <f>IF(OR(sectvol('Growth&amp;Taper'!$H56,$G56,M$2,N$2)&lt;0,'Growth&amp;Taper'!N56=""),"",sectvol('Growth&amp;Taper'!$H56,$G56,M$2,N$2))</f>
        <v>5.8077828056432301E-2</v>
      </c>
      <c r="N56" s="7">
        <f>IF(OR(sectvol('Growth&amp;Taper'!$H56,$G56,N$2,O$2)&lt;0,'Growth&amp;Taper'!O56=""),"",sectvol('Growth&amp;Taper'!$H56,$G56,N$2,O$2))</f>
        <v>3.8634414698393106E-2</v>
      </c>
      <c r="O56" s="7">
        <f>IF(OR(sectvol('Growth&amp;Taper'!$H56,$G56,O$2,P$2)&lt;0,'Growth&amp;Taper'!P56=""),"",sectvol('Growth&amp;Taper'!$H56,$G56,O$2,P$2))</f>
        <v>2.1145421253291562E-2</v>
      </c>
      <c r="P56" s="7">
        <f>IF(OR(sectvol('Growth&amp;Taper'!$H56,$G56,P$2,Q$2)&lt;0,'Growth&amp;Taper'!Q56=""),"",sectvol('Growth&amp;Taper'!$H56,$G56,P$2,Q$2))</f>
        <v>7.6719069897023357E-3</v>
      </c>
      <c r="Q56" s="7" t="str">
        <f>IF(OR(sectvol('Growth&amp;Taper'!$H56,$G56,Q$2,R$2)&lt;0,'Growth&amp;Taper'!R56=""),"",sectvol('Growth&amp;Taper'!$H56,$G56,Q$2,R$2))</f>
        <v/>
      </c>
      <c r="R56" s="7" t="str">
        <f>IF(OR(sectvol('Growth&amp;Taper'!$H56,$G56,R$2,S$2)&lt;0,'Growth&amp;Taper'!S56=""),"",sectvol('Growth&amp;Taper'!$H56,$G56,R$2,S$2))</f>
        <v/>
      </c>
      <c r="S56" s="7" t="str">
        <f>IF(OR(sectvol('Growth&amp;Taper'!$H56,$G56,S$2,T$2)&lt;0,'Growth&amp;Taper'!T56=""),"",sectvol('Growth&amp;Taper'!$H56,$G56,S$2,T$2))</f>
        <v/>
      </c>
      <c r="U56" s="2">
        <f>SUMIF('Growth&amp;Taper'!I56:R56,"&lt;"&amp;wasteCutoff*100,Volume!H56:T56)</f>
        <v>7.6719069897023357E-3</v>
      </c>
      <c r="V56" s="2">
        <f>SUMIF('Growth&amp;Taper'!I56:R56,"&lt;"&amp;pulpCutoff*100,Volume!H56:T56)-U56</f>
        <v>0.74146421917173655</v>
      </c>
      <c r="W56" s="2">
        <f t="shared" si="0"/>
        <v>-9.540979117872439E-18</v>
      </c>
      <c r="X56" s="163">
        <f t="shared" si="1"/>
        <v>-1.2735975191531955E-17</v>
      </c>
    </row>
    <row r="57" spans="1:24">
      <c r="A57" s="4">
        <f>'Growth&amp;Taper'!A57</f>
        <v>15</v>
      </c>
      <c r="B57" s="33">
        <f>'Growth&amp;Taper'!B57</f>
        <v>31.630903714821294</v>
      </c>
      <c r="C57" s="27">
        <f>'Growth&amp;Taper'!C57</f>
        <v>377.6487561545689</v>
      </c>
      <c r="D57" s="33">
        <f>'Growth&amp;Taper'!D57</f>
        <v>42.616753184810179</v>
      </c>
      <c r="E57" s="33">
        <f>'Growth&amp;Taper'!E57</f>
        <v>33.592795826069271</v>
      </c>
      <c r="F57" s="33">
        <f>'Growth&amp;Taper'!F57</f>
        <v>348.97087346991242</v>
      </c>
      <c r="G57" s="33">
        <f>'Growth&amp;Taper'!G57</f>
        <v>33.272937688495475</v>
      </c>
      <c r="H57" s="7">
        <f>IF(OR(sectvol('Growth&amp;Taper'!$H57,$G57,H$2,I$2)&lt;0,'Growth&amp;Taper'!I57=""),"",sectvol('Growth&amp;Taper'!$H57,$G57,H$2,I$2))</f>
        <v>0.19573552668323213</v>
      </c>
      <c r="I57" s="7">
        <f>IF(OR(sectvol('Growth&amp;Taper'!$H57,$G57,I$2,J$2)&lt;0,'Growth&amp;Taper'!J57=""),"",sectvol('Growth&amp;Taper'!$H57,$G57,I$2,J$2))</f>
        <v>0.15407065425170358</v>
      </c>
      <c r="J57" s="7">
        <f>IF(OR(sectvol('Growth&amp;Taper'!$H57,$G57,J$2,K$2)&lt;0,'Growth&amp;Taper'!K57=""),"",sectvol('Growth&amp;Taper'!$H57,$G57,J$2,K$2))</f>
        <v>0.12832879868243874</v>
      </c>
      <c r="K57" s="7">
        <f>IF(OR(sectvol('Growth&amp;Taper'!$H57,$G57,K$2,L$2)&lt;0,'Growth&amp;Taper'!L57=""),"",sectvol('Growth&amp;Taper'!$H57,$G57,K$2,L$2))</f>
        <v>0.10599206594498128</v>
      </c>
      <c r="L57" s="7">
        <f>IF(OR(sectvol('Growth&amp;Taper'!$H57,$G57,L$2,M$2)&lt;0,'Growth&amp;Taper'!M57=""),"",sectvol('Growth&amp;Taper'!$H57,$G57,L$2,M$2))</f>
        <v>8.4728573454912443E-2</v>
      </c>
      <c r="M57" s="7">
        <f>IF(OR(sectvol('Growth&amp;Taper'!$H57,$G57,M$2,N$2)&lt;0,'Growth&amp;Taper'!N57=""),"",sectvol('Growth&amp;Taper'!$H57,$G57,M$2,N$2))</f>
        <v>6.369274577773551E-2</v>
      </c>
      <c r="N57" s="7">
        <f>IF(OR(sectvol('Growth&amp;Taper'!$H57,$G57,N$2,O$2)&lt;0,'Growth&amp;Taper'!O57=""),"",sectvol('Growth&amp;Taper'!$H57,$G57,N$2,O$2))</f>
        <v>4.3208247592741091E-2</v>
      </c>
      <c r="O57" s="7">
        <f>IF(OR(sectvol('Growth&amp;Taper'!$H57,$G57,O$2,P$2)&lt;0,'Growth&amp;Taper'!P57=""),"",sectvol('Growth&amp;Taper'!$H57,$G57,O$2,P$2))</f>
        <v>2.4554461630529233E-2</v>
      </c>
      <c r="P57" s="7">
        <f>IF(OR(sectvol('Growth&amp;Taper'!$H57,$G57,P$2,Q$2)&lt;0,'Growth&amp;Taper'!Q57=""),"",sectvol('Growth&amp;Taper'!$H57,$G57,P$2,Q$2))</f>
        <v>9.7537169768738066E-3</v>
      </c>
      <c r="Q57" s="7" t="str">
        <f>IF(OR(sectvol('Growth&amp;Taper'!$H57,$G57,Q$2,R$2)&lt;0,'Growth&amp;Taper'!R57=""),"",sectvol('Growth&amp;Taper'!$H57,$G57,Q$2,R$2))</f>
        <v/>
      </c>
      <c r="R57" s="7" t="str">
        <f>IF(OR(sectvol('Growth&amp;Taper'!$H57,$G57,R$2,S$2)&lt;0,'Growth&amp;Taper'!S57=""),"",sectvol('Growth&amp;Taper'!$H57,$G57,R$2,S$2))</f>
        <v/>
      </c>
      <c r="S57" s="7" t="str">
        <f>IF(OR(sectvol('Growth&amp;Taper'!$H57,$G57,S$2,T$2)&lt;0,'Growth&amp;Taper'!T57=""),"",sectvol('Growth&amp;Taper'!$H57,$G57,S$2,T$2))</f>
        <v/>
      </c>
      <c r="U57" s="2">
        <f>SUMIF('Growth&amp;Taper'!I57:R57,"&lt;"&amp;wasteCutoff*100,Volume!H57:T57)</f>
        <v>9.7537169768738066E-3</v>
      </c>
      <c r="V57" s="2">
        <f>SUMIF('Growth&amp;Taper'!I57:R57,"&lt;"&amp;pulpCutoff*100,Volume!H57:T57)-U57</f>
        <v>0.60457554733504193</v>
      </c>
      <c r="W57" s="2">
        <f t="shared" si="0"/>
        <v>0.1957355266832321</v>
      </c>
      <c r="X57" s="163">
        <f t="shared" si="1"/>
        <v>0.24162947070292373</v>
      </c>
    </row>
    <row r="58" spans="1:24">
      <c r="A58" s="4">
        <f>'Growth&amp;Taper'!A58</f>
        <v>16</v>
      </c>
      <c r="B58" s="33">
        <f>'Growth&amp;Taper'!B58</f>
        <v>33.068113414735379</v>
      </c>
      <c r="C58" s="27">
        <f>'Growth&amp;Taper'!C58</f>
        <v>373.33067203128081</v>
      </c>
      <c r="D58" s="33">
        <f>'Growth&amp;Taper'!D58</f>
        <v>44.620326446608424</v>
      </c>
      <c r="E58" s="33">
        <f>'Growth&amp;Taper'!E58</f>
        <v>34.571604467726047</v>
      </c>
      <c r="F58" s="33">
        <f>'Growth&amp;Taper'!F58</f>
        <v>379.8704030162786</v>
      </c>
      <c r="G58" s="33">
        <f>'Growth&amp;Taper'!G58</f>
        <v>33.741636192669922</v>
      </c>
      <c r="H58" s="7">
        <f>IF(OR(sectvol('Growth&amp;Taper'!$H58,$G58,H$2,I$2)&lt;0,'Growth&amp;Taper'!I58=""),"",sectvol('Growth&amp;Taper'!$H58,$G58,H$2,I$2))</f>
        <v>0.20749875802974937</v>
      </c>
      <c r="I58" s="7">
        <f>IF(OR(sectvol('Growth&amp;Taper'!$H58,$G58,I$2,J$2)&lt;0,'Growth&amp;Taper'!J58=""),"",sectvol('Growth&amp;Taper'!$H58,$G58,I$2,J$2))</f>
        <v>0.16360909308453592</v>
      </c>
      <c r="J58" s="7">
        <f>IF(OR(sectvol('Growth&amp;Taper'!$H58,$G58,J$2,K$2)&lt;0,'Growth&amp;Taper'!K58=""),"",sectvol('Growth&amp;Taper'!$H58,$G58,J$2,K$2))</f>
        <v>0.13661013507504127</v>
      </c>
      <c r="K58" s="7">
        <f>IF(OR(sectvol('Growth&amp;Taper'!$H58,$G58,K$2,L$2)&lt;0,'Growth&amp;Taper'!L58=""),"",sectvol('Growth&amp;Taper'!$H58,$G58,K$2,L$2))</f>
        <v>0.11323181820492328</v>
      </c>
      <c r="L58" s="7">
        <f>IF(OR(sectvol('Growth&amp;Taper'!$H58,$G58,L$2,M$2)&lt;0,'Growth&amp;Taper'!M58=""),"",sectvol('Growth&amp;Taper'!$H58,$G58,L$2,M$2))</f>
        <v>9.1031169751286056E-2</v>
      </c>
      <c r="M58" s="7">
        <f>IF(OR(sectvol('Growth&amp;Taper'!$H58,$G58,M$2,N$2)&lt;0,'Growth&amp;Taper'!N58=""),"",sectvol('Growth&amp;Taper'!$H58,$G58,M$2,N$2))</f>
        <v>6.9077677251141431E-2</v>
      </c>
      <c r="N58" s="7">
        <f>IF(OR(sectvol('Growth&amp;Taper'!$H58,$G58,N$2,O$2)&lt;0,'Growth&amp;Taper'!O58=""),"",sectvol('Growth&amp;Taper'!$H58,$G58,N$2,O$2))</f>
        <v>4.7623857164274315E-2</v>
      </c>
      <c r="O58" s="7">
        <f>IF(OR(sectvol('Growth&amp;Taper'!$H58,$G58,O$2,P$2)&lt;0,'Growth&amp;Taper'!P58=""),"",sectvol('Growth&amp;Taper'!$H58,$G58,O$2,P$2))</f>
        <v>2.7894497095650971E-2</v>
      </c>
      <c r="P58" s="7">
        <f>IF(OR(sectvol('Growth&amp;Taper'!$H58,$G58,P$2,Q$2)&lt;0,'Growth&amp;Taper'!Q58=""),"",sectvol('Growth&amp;Taper'!$H58,$G58,P$2,Q$2))</f>
        <v>1.1876832536811082E-2</v>
      </c>
      <c r="Q58" s="7" t="str">
        <f>IF(OR(sectvol('Growth&amp;Taper'!$H58,$G58,Q$2,R$2)&lt;0,'Growth&amp;Taper'!R58=""),"",sectvol('Growth&amp;Taper'!$H58,$G58,Q$2,R$2))</f>
        <v/>
      </c>
      <c r="R58" s="7" t="str">
        <f>IF(OR(sectvol('Growth&amp;Taper'!$H58,$G58,R$2,S$2)&lt;0,'Growth&amp;Taper'!S58=""),"",sectvol('Growth&amp;Taper'!$H58,$G58,R$2,S$2))</f>
        <v/>
      </c>
      <c r="S58" s="7" t="str">
        <f>IF(OR(sectvol('Growth&amp;Taper'!$H58,$G58,S$2,T$2)&lt;0,'Growth&amp;Taper'!T58=""),"",sectvol('Growth&amp;Taper'!$H58,$G58,S$2,T$2))</f>
        <v/>
      </c>
      <c r="U58" s="2">
        <f>SUMIF('Growth&amp;Taper'!I58:R58,"&lt;"&amp;wasteCutoff*100,Volume!H58:T58)</f>
        <v>1.1876832536811082E-2</v>
      </c>
      <c r="V58" s="2">
        <f>SUMIF('Growth&amp;Taper'!I58:R58,"&lt;"&amp;pulpCutoff*100,Volume!H58:T58)-U58</f>
        <v>0.64907824762685318</v>
      </c>
      <c r="W58" s="2">
        <f t="shared" si="0"/>
        <v>0.20749875802974935</v>
      </c>
      <c r="X58" s="163">
        <f t="shared" si="1"/>
        <v>0.23892894349041641</v>
      </c>
    </row>
    <row r="59" spans="1:24">
      <c r="A59" s="4">
        <f>'Growth&amp;Taper'!A59</f>
        <v>17</v>
      </c>
      <c r="B59" s="33">
        <f>'Growth&amp;Taper'!B59</f>
        <v>34.414845046252857</v>
      </c>
      <c r="C59" s="27">
        <f>'Growth&amp;Taper'!C59</f>
        <v>369.06196143350269</v>
      </c>
      <c r="D59" s="33">
        <f>'Growth&amp;Taper'!D59</f>
        <v>46.457825644385878</v>
      </c>
      <c r="E59" s="33">
        <f>'Growth&amp;Taper'!E59</f>
        <v>35.479688409589201</v>
      </c>
      <c r="F59" s="33">
        <f>'Growth&amp;Taper'!F59</f>
        <v>409.65372345680743</v>
      </c>
      <c r="G59" s="33">
        <f>'Growth&amp;Taper'!G59</f>
        <v>34.164750496445265</v>
      </c>
      <c r="H59" s="7">
        <f>IF(OR(sectvol('Growth&amp;Taper'!$H59,$G59,H$2,I$2)&lt;0,'Growth&amp;Taper'!I59=""),"",sectvol('Growth&amp;Taper'!$H59,$G59,H$2,I$2))</f>
        <v>0.21872274664506797</v>
      </c>
      <c r="I59" s="7">
        <f>IF(OR(sectvol('Growth&amp;Taper'!$H59,$G59,I$2,J$2)&lt;0,'Growth&amp;Taper'!J59=""),"",sectvol('Growth&amp;Taper'!$H59,$G59,I$2,J$2))</f>
        <v>0.17271646944556973</v>
      </c>
      <c r="J59" s="7">
        <f>IF(OR(sectvol('Growth&amp;Taper'!$H59,$G59,J$2,K$2)&lt;0,'Growth&amp;Taper'!K59=""),"",sectvol('Growth&amp;Taper'!$H59,$G59,J$2,K$2))</f>
        <v>0.14452511964999859</v>
      </c>
      <c r="K59" s="7">
        <f>IF(OR(sectvol('Growth&amp;Taper'!$H59,$G59,K$2,L$2)&lt;0,'Growth&amp;Taper'!L59=""),"",sectvol('Growth&amp;Taper'!$H59,$G59,K$2,L$2))</f>
        <v>0.12015877261852231</v>
      </c>
      <c r="L59" s="7">
        <f>IF(OR(sectvol('Growth&amp;Taper'!$H59,$G59,L$2,M$2)&lt;0,'Growth&amp;Taper'!M59=""),"",sectvol('Growth&amp;Taper'!$H59,$G59,L$2,M$2))</f>
        <v>9.7070430883874625E-2</v>
      </c>
      <c r="M59" s="7">
        <f>IF(OR(sectvol('Growth&amp;Taper'!$H59,$G59,M$2,N$2)&lt;0,'Growth&amp;Taper'!N59=""),"",sectvol('Growth&amp;Taper'!$H59,$G59,M$2,N$2))</f>
        <v>7.4251571486926043E-2</v>
      </c>
      <c r="N59" s="7">
        <f>IF(OR(sectvol('Growth&amp;Taper'!$H59,$G59,N$2,O$2)&lt;0,'Growth&amp;Taper'!O59=""),"",sectvol('Growth&amp;Taper'!$H59,$G59,N$2,O$2))</f>
        <v>5.18896948236467E-2</v>
      </c>
      <c r="O59" s="7">
        <f>IF(OR(sectvol('Growth&amp;Taper'!$H59,$G59,O$2,P$2)&lt;0,'Growth&amp;Taper'!P59=""),"",sectvol('Growth&amp;Taper'!$H59,$G59,O$2,P$2))</f>
        <v>3.1159814592671472E-2</v>
      </c>
      <c r="P59" s="7">
        <f>IF(OR(sectvol('Growth&amp;Taper'!$H59,$G59,P$2,Q$2)&lt;0,'Growth&amp;Taper'!Q59=""),"",sectvol('Growth&amp;Taper'!$H59,$G59,P$2,Q$2))</f>
        <v>1.4017082086069145E-2</v>
      </c>
      <c r="Q59" s="7">
        <f>IF(OR(sectvol('Growth&amp;Taper'!$H59,$G59,Q$2,R$2)&lt;0,'Growth&amp;Taper'!R59=""),"",sectvol('Growth&amp;Taper'!$H59,$G59,Q$2,R$2))</f>
        <v>2.9894155980020403E-3</v>
      </c>
      <c r="R59" s="7" t="str">
        <f>IF(OR(sectvol('Growth&amp;Taper'!$H59,$G59,R$2,S$2)&lt;0,'Growth&amp;Taper'!S59=""),"",sectvol('Growth&amp;Taper'!$H59,$G59,R$2,S$2))</f>
        <v/>
      </c>
      <c r="S59" s="7" t="str">
        <f>IF(OR(sectvol('Growth&amp;Taper'!$H59,$G59,S$2,T$2)&lt;0,'Growth&amp;Taper'!T59=""),"",sectvol('Growth&amp;Taper'!$H59,$G59,S$2,T$2))</f>
        <v/>
      </c>
      <c r="U59" s="2">
        <f>SUMIF('Growth&amp;Taper'!I59:R59,"&lt;"&amp;wasteCutoff*100,Volume!H59:T59)</f>
        <v>2.9894155980020403E-3</v>
      </c>
      <c r="V59" s="2">
        <f>SUMIF('Growth&amp;Taper'!I59:R59,"&lt;"&amp;pulpCutoff*100,Volume!H59:T59)-U59</f>
        <v>0.70578895558727861</v>
      </c>
      <c r="W59" s="2">
        <f t="shared" si="0"/>
        <v>0.21872274664506786</v>
      </c>
      <c r="X59" s="163">
        <f t="shared" si="1"/>
        <v>0.23581938872129204</v>
      </c>
    </row>
    <row r="60" spans="1:24">
      <c r="A60" s="4">
        <f>'Growth&amp;Taper'!A60</f>
        <v>18</v>
      </c>
      <c r="B60" s="33">
        <f>'Growth&amp;Taper'!B60</f>
        <v>35.675510450869666</v>
      </c>
      <c r="C60" s="27">
        <f>'Growth&amp;Taper'!C60</f>
        <v>364.8420598180362</v>
      </c>
      <c r="D60" s="33">
        <f>'Growth&amp;Taper'!D60</f>
        <v>48.146034782257338</v>
      </c>
      <c r="E60" s="33">
        <f>'Growth&amp;Taper'!E60</f>
        <v>36.326856063368041</v>
      </c>
      <c r="F60" s="33">
        <f>'Growth&amp;Taper'!F60</f>
        <v>438.25724312512011</v>
      </c>
      <c r="G60" s="33">
        <f>'Growth&amp;Taper'!G60</f>
        <v>34.549828779534565</v>
      </c>
      <c r="H60" s="7">
        <f>IF(OR(sectvol('Growth&amp;Taper'!$H60,$G60,H$2,I$2)&lt;0,'Growth&amp;Taper'!I60=""),"",sectvol('Growth&amp;Taper'!$H60,$G60,H$2,I$2))</f>
        <v>0.22946361202431764</v>
      </c>
      <c r="I60" s="7">
        <f>IF(OR(sectvol('Growth&amp;Taper'!$H60,$G60,I$2,J$2)&lt;0,'Growth&amp;Taper'!J60=""),"",sectvol('Growth&amp;Taper'!$H60,$G60,I$2,J$2))</f>
        <v>0.18143712710549642</v>
      </c>
      <c r="J60" s="7">
        <f>IF(OR(sectvol('Growth&amp;Taper'!$H60,$G60,J$2,K$2)&lt;0,'Growth&amp;Taper'!K60=""),"",sectvol('Growth&amp;Taper'!$H60,$G60,J$2,K$2))</f>
        <v>0.15211078759399427</v>
      </c>
      <c r="K60" s="7">
        <f>IF(OR(sectvol('Growth&amp;Taper'!$H60,$G60,K$2,L$2)&lt;0,'Growth&amp;Taper'!L60=""),"",sectvol('Growth&amp;Taper'!$H60,$G60,K$2,L$2))</f>
        <v>0.1268039570992186</v>
      </c>
      <c r="L60" s="7">
        <f>IF(OR(sectvol('Growth&amp;Taper'!$H60,$G60,L$2,M$2)&lt;0,'Growth&amp;Taper'!M60=""),"",sectvol('Growth&amp;Taper'!$H60,$G60,L$2,M$2))</f>
        <v>0.10287163554903883</v>
      </c>
      <c r="M60" s="7">
        <f>IF(OR(sectvol('Growth&amp;Taper'!$H60,$G60,M$2,N$2)&lt;0,'Growth&amp;Taper'!N60=""),"",sectvol('Growth&amp;Taper'!$H60,$G60,M$2,N$2))</f>
        <v>7.9233095049669938E-2</v>
      </c>
      <c r="N60" s="7">
        <f>IF(OR(sectvol('Growth&amp;Taper'!$H60,$G60,N$2,O$2)&lt;0,'Growth&amp;Taper'!O60=""),"",sectvol('Growth&amp;Taper'!$H60,$G60,N$2,O$2))</f>
        <v>5.6015926787511494E-2</v>
      </c>
      <c r="O60" s="7">
        <f>IF(OR(sectvol('Growth&amp;Taper'!$H60,$G60,O$2,P$2)&lt;0,'Growth&amp;Taper'!P60=""),"",sectvol('Growth&amp;Taper'!$H60,$G60,O$2,P$2))</f>
        <v>3.4349376958118627E-2</v>
      </c>
      <c r="P60" s="7">
        <f>IF(OR(sectvol('Growth&amp;Taper'!$H60,$G60,P$2,Q$2)&lt;0,'Growth&amp;Taper'!Q60=""),"",sectvol('Growth&amp;Taper'!$H60,$G60,P$2,Q$2))</f>
        <v>1.6159031156610274E-2</v>
      </c>
      <c r="Q60" s="7">
        <f>IF(OR(sectvol('Growth&amp;Taper'!$H60,$G60,Q$2,R$2)&lt;0,'Growth&amp;Taper'!R60=""),"",sectvol('Growth&amp;Taper'!$H60,$G60,Q$2,R$2))</f>
        <v>3.9615053689618235E-3</v>
      </c>
      <c r="R60" s="7" t="str">
        <f>IF(OR(sectvol('Growth&amp;Taper'!$H60,$G60,R$2,S$2)&lt;0,'Growth&amp;Taper'!S60=""),"",sectvol('Growth&amp;Taper'!$H60,$G60,R$2,S$2))</f>
        <v/>
      </c>
      <c r="S60" s="7" t="str">
        <f>IF(OR(sectvol('Growth&amp;Taper'!$H60,$G60,S$2,T$2)&lt;0,'Growth&amp;Taper'!T60=""),"",sectvol('Growth&amp;Taper'!$H60,$G60,S$2,T$2))</f>
        <v/>
      </c>
      <c r="U60" s="2">
        <f>SUMIF('Growth&amp;Taper'!I60:R60,"&lt;"&amp;wasteCutoff*100,Volume!H60:T60)</f>
        <v>3.9615053689618235E-3</v>
      </c>
      <c r="V60" s="2">
        <f>SUMIF('Growth&amp;Taper'!I60:R60,"&lt;"&amp;pulpCutoff*100,Volume!H60:T60)-U60</f>
        <v>0.56754381019416222</v>
      </c>
      <c r="W60" s="2">
        <f t="shared" si="0"/>
        <v>0.41090073912981379</v>
      </c>
      <c r="X60" s="163">
        <f t="shared" si="1"/>
        <v>0.41825957522039647</v>
      </c>
    </row>
    <row r="61" spans="1:24">
      <c r="A61" s="43">
        <f>'Growth&amp;Taper'!A61</f>
        <v>19</v>
      </c>
      <c r="B61" s="44">
        <f>'Growth&amp;Taper'!B61</f>
        <v>36.854559168727612</v>
      </c>
      <c r="C61" s="45">
        <f>'Growth&amp;Taper'!C61</f>
        <v>360.67040909674222</v>
      </c>
      <c r="D61" s="44">
        <f>'Growth&amp;Taper'!D61</f>
        <v>49.699865365314558</v>
      </c>
      <c r="E61" s="44">
        <f>'Growth&amp;Taper'!E61</f>
        <v>37.121229308245006</v>
      </c>
      <c r="F61" s="44">
        <f>'Growth&amp;Taper'!F61</f>
        <v>465.64451808506169</v>
      </c>
      <c r="G61" s="44">
        <f>'Growth&amp;Taper'!G61</f>
        <v>34.902836823546252</v>
      </c>
      <c r="H61" s="142">
        <f>IF(OR(sectvol('Growth&amp;Taper'!$H61,$G61,H$2,I$2)&lt;0,'Growth&amp;Taper'!I61=""),"",sectvol('Growth&amp;Taper'!$H61,$G61,H$2,I$2))</f>
        <v>0.23977184549628594</v>
      </c>
      <c r="I61" s="142">
        <f>IF(OR(sectvol('Growth&amp;Taper'!$H61,$G61,I$2,J$2)&lt;0,'Growth&amp;Taper'!J61=""),"",sectvol('Growth&amp;Taper'!$H61,$G61,I$2,J$2))</f>
        <v>0.18981111024293118</v>
      </c>
      <c r="J61" s="142">
        <f>IF(OR(sectvol('Growth&amp;Taper'!$H61,$G61,J$2,K$2)&lt;0,'Growth&amp;Taper'!K61=""),"",sectvol('Growth&amp;Taper'!$H61,$G61,J$2,K$2))</f>
        <v>0.15940076838399597</v>
      </c>
      <c r="K61" s="142">
        <f>IF(OR(sectvol('Growth&amp;Taper'!$H61,$G61,K$2,L$2)&lt;0,'Growth&amp;Taper'!L61=""),"",sectvol('Growth&amp;Taper'!$H61,$G61,K$2,L$2))</f>
        <v>0.13319571843027389</v>
      </c>
      <c r="L61" s="142">
        <f>IF(OR(sectvol('Growth&amp;Taper'!$H61,$G61,L$2,M$2)&lt;0,'Growth&amp;Taper'!M61=""),"",sectvol('Growth&amp;Taper'!$H61,$G61,L$2,M$2))</f>
        <v>0.10845813636130608</v>
      </c>
      <c r="M61" s="142">
        <f>IF(OR(sectvol('Growth&amp;Taper'!$H61,$G61,M$2,N$2)&lt;0,'Growth&amp;Taper'!N61=""),"",sectvol('Growth&amp;Taper'!$H61,$G61,M$2,N$2))</f>
        <v>8.4040009994179585E-2</v>
      </c>
      <c r="N61" s="142">
        <f>IF(OR(sectvol('Growth&amp;Taper'!$H61,$G61,N$2,O$2)&lt;0,'Growth&amp;Taper'!O61=""),"",sectvol('Growth&amp;Taper'!$H61,$G61,N$2,O$2))</f>
        <v>6.0013325439514424E-2</v>
      </c>
      <c r="O61" s="142">
        <f>IF(OR(sectvol('Growth&amp;Taper'!$H61,$G61,O$2,P$2)&lt;0,'Growth&amp;Taper'!P61=""),"",sectvol('Growth&amp;Taper'!$H61,$G61,O$2,P$2))</f>
        <v>3.7464930585309766E-2</v>
      </c>
      <c r="P61" s="142">
        <f>IF(OR(sectvol('Growth&amp;Taper'!$H61,$G61,P$2,Q$2)&lt;0,'Growth&amp;Taper'!Q61=""),"",sectvol('Growth&amp;Taper'!$H61,$G61,P$2,Q$2))</f>
        <v>1.8292974264114432E-2</v>
      </c>
      <c r="Q61" s="142">
        <f>IF(OR(sectvol('Growth&amp;Taper'!$H61,$G61,Q$2,R$2)&lt;0,'Growth&amp;Taper'!R61=""),"",sectvol('Growth&amp;Taper'!$H61,$G61,Q$2,R$2))</f>
        <v>5.0033537150256623E-3</v>
      </c>
      <c r="R61" s="142" t="str">
        <f>IF(OR(sectvol('Growth&amp;Taper'!$H61,$G61,R$2,S$2)&lt;0,'Growth&amp;Taper'!S61=""),"",sectvol('Growth&amp;Taper'!$H61,$G61,R$2,S$2))</f>
        <v/>
      </c>
      <c r="S61" s="142" t="str">
        <f>IF(OR(sectvol('Growth&amp;Taper'!$H61,$G61,S$2,T$2)&lt;0,'Growth&amp;Taper'!T61=""),"",sectvol('Growth&amp;Taper'!$H61,$G61,S$2,T$2))</f>
        <v/>
      </c>
      <c r="T61" s="14"/>
      <c r="U61" s="87">
        <f>SUMIF('Growth&amp;Taper'!I61:R61,"&lt;"&amp;wasteCutoff*100,Volume!H61:T61)</f>
        <v>5.0033537150256623E-3</v>
      </c>
      <c r="V61" s="87">
        <f>SUMIF('Growth&amp;Taper'!I61:R61,"&lt;"&amp;pulpCutoff*100,Volume!H61:T61)-U61</f>
        <v>0.60086586345869419</v>
      </c>
      <c r="W61" s="87">
        <f t="shared" si="0"/>
        <v>0.42958295573921707</v>
      </c>
      <c r="X61" s="163">
        <f t="shared" si="1"/>
        <v>0.41487474455793849</v>
      </c>
    </row>
    <row r="62" spans="1:24">
      <c r="A62" s="43">
        <f>'Growth&amp;Taper'!A62</f>
        <v>20</v>
      </c>
      <c r="B62" s="44">
        <f>'Growth&amp;Taper'!B62</f>
        <v>37.956411101780581</v>
      </c>
      <c r="C62" s="45">
        <f>'Growth&amp;Taper'!C62</f>
        <v>356.5464575627326</v>
      </c>
      <c r="D62" s="44">
        <f>'Growth&amp;Taper'!D62</f>
        <v>51.132524560329088</v>
      </c>
      <c r="E62" s="44">
        <f>'Growth&amp;Taper'!E62</f>
        <v>37.869585784712498</v>
      </c>
      <c r="F62" s="44">
        <f>'Growth&amp;Taper'!F62</f>
        <v>491.80023531446818</v>
      </c>
      <c r="G62" s="44">
        <f>'Growth&amp;Taper'!G62</f>
        <v>35.228552306079806</v>
      </c>
      <c r="H62" s="142">
        <f>IF(OR(sectvol('Growth&amp;Taper'!$H62,$G62,H$2,I$2)&lt;0,'Growth&amp;Taper'!I62=""),"",sectvol('Growth&amp;Taper'!$H62,$G62,H$2,I$2))</f>
        <v>0.24969262584700591</v>
      </c>
      <c r="I62" s="142">
        <f>IF(OR(sectvol('Growth&amp;Taper'!$H62,$G62,I$2,J$2)&lt;0,'Growth&amp;Taper'!J62=""),"",sectvol('Growth&amp;Taper'!$H62,$G62,I$2,J$2))</f>
        <v>0.19787435409911602</v>
      </c>
      <c r="J62" s="142">
        <f>IF(OR(sectvol('Growth&amp;Taper'!$H62,$G62,J$2,K$2)&lt;0,'Growth&amp;Taper'!K62=""),"",sectvol('Growth&amp;Taper'!$H62,$G62,J$2,K$2))</f>
        <v>0.1664253724224341</v>
      </c>
      <c r="K62" s="142">
        <f>IF(OR(sectvol('Growth&amp;Taper'!$H62,$G62,K$2,L$2)&lt;0,'Growth&amp;Taper'!L62=""),"",sectvol('Growth&amp;Taper'!$H62,$G62,K$2,L$2))</f>
        <v>0.13935972793428503</v>
      </c>
      <c r="L62" s="142">
        <f>IF(OR(sectvol('Growth&amp;Taper'!$H62,$G62,L$2,M$2)&lt;0,'Growth&amp;Taper'!M62=""),"",sectvol('Growth&amp;Taper'!$H62,$G62,L$2,M$2))</f>
        <v>0.11385125869461066</v>
      </c>
      <c r="M62" s="142">
        <f>IF(OR(sectvol('Growth&amp;Taper'!$H62,$G62,M$2,N$2)&lt;0,'Growth&amp;Taper'!N62=""),"",sectvol('Growth&amp;Taper'!$H62,$G62,M$2,N$2))</f>
        <v>8.8688878608927851E-2</v>
      </c>
      <c r="N62" s="142">
        <f>IF(OR(sectvol('Growth&amp;Taper'!$H62,$G62,N$2,O$2)&lt;0,'Growth&amp;Taper'!O62=""),"",sectvol('Growth&amp;Taper'!$H62,$G62,N$2,O$2))</f>
        <v>6.3892633492060508E-2</v>
      </c>
      <c r="O62" s="142">
        <f>IF(OR(sectvol('Growth&amp;Taper'!$H62,$G62,O$2,P$2)&lt;0,'Growth&amp;Taper'!P62=""),"",sectvol('Growth&amp;Taper'!$H62,$G62,O$2,P$2))</f>
        <v>4.0509835467155628E-2</v>
      </c>
      <c r="P62" s="142">
        <f>IF(OR(sectvol('Growth&amp;Taper'!$H62,$G62,P$2,Q$2)&lt;0,'Growth&amp;Taper'!Q62=""),"",sectvol('Growth&amp;Taper'!$H62,$G62,P$2,Q$2))</f>
        <v>2.0413012364364307E-2</v>
      </c>
      <c r="Q62" s="142">
        <f>IF(OR(sectvol('Growth&amp;Taper'!$H62,$G62,Q$2,R$2)&lt;0,'Growth&amp;Taper'!R62=""),"",sectvol('Growth&amp;Taper'!$H62,$G62,Q$2,R$2))</f>
        <v>6.0978673200356359E-3</v>
      </c>
      <c r="R62" s="142" t="str">
        <f>IF(OR(sectvol('Growth&amp;Taper'!$H62,$G62,R$2,S$2)&lt;0,'Growth&amp;Taper'!S62=""),"",sectvol('Growth&amp;Taper'!$H62,$G62,R$2,S$2))</f>
        <v/>
      </c>
      <c r="S62" s="142" t="str">
        <f>IF(OR(sectvol('Growth&amp;Taper'!$H62,$G62,S$2,T$2)&lt;0,'Growth&amp;Taper'!T62=""),"",sectvol('Growth&amp;Taper'!$H62,$G62,S$2,T$2))</f>
        <v/>
      </c>
      <c r="T62" s="14"/>
      <c r="U62" s="87">
        <f>SUMIF('Growth&amp;Taper'!I62:R62,"&lt;"&amp;wasteCutoff*100,Volume!H62:T62)</f>
        <v>6.0978673200356359E-3</v>
      </c>
      <c r="V62" s="87">
        <f>SUMIF('Growth&amp;Taper'!I62:R62,"&lt;"&amp;pulpCutoff*100,Volume!H62:T62)-U62</f>
        <v>0.63314071898383806</v>
      </c>
      <c r="W62" s="87">
        <f t="shared" ref="W62:W82" si="3">SUM(H62:T62)-V62-U62</f>
        <v>0.44756697994612166</v>
      </c>
      <c r="X62" s="163">
        <f t="shared" si="1"/>
        <v>0.41181881455617136</v>
      </c>
    </row>
    <row r="63" spans="1:24">
      <c r="A63" s="43">
        <f>'Growth&amp;Taper'!A63</f>
        <v>21</v>
      </c>
      <c r="B63" s="44">
        <f>'Growth&amp;Taper'!B63</f>
        <v>38.985407001081995</v>
      </c>
      <c r="C63" s="45">
        <f>'Growth&amp;Taper'!C63</f>
        <v>352.46965981740624</v>
      </c>
      <c r="D63" s="44">
        <f>'Growth&amp;Taper'!D63</f>
        <v>52.455696652775671</v>
      </c>
      <c r="E63" s="44">
        <f>'Growth&amp;Taper'!E63</f>
        <v>38.577622580150326</v>
      </c>
      <c r="F63" s="44">
        <f>'Growth&amp;Taper'!F63</f>
        <v>516.72543499751509</v>
      </c>
      <c r="G63" s="44">
        <f>'Growth&amp;Taper'!G63</f>
        <v>35.530846741965732</v>
      </c>
      <c r="H63" s="142">
        <f>IF(OR(sectvol('Growth&amp;Taper'!$H63,$G63,H$2,I$2)&lt;0,'Growth&amp;Taper'!I63=""),"",sectvol('Growth&amp;Taper'!$H63,$G63,H$2,I$2))</f>
        <v>0.2592662648557208</v>
      </c>
      <c r="I63" s="142">
        <f>IF(OR(sectvol('Growth&amp;Taper'!$H63,$G63,I$2,J$2)&lt;0,'Growth&amp;Taper'!J63=""),"",sectvol('Growth&amp;Taper'!$H63,$G63,I$2,J$2))</f>
        <v>0.20565899843366575</v>
      </c>
      <c r="J63" s="142">
        <f>IF(OR(sectvol('Growth&amp;Taper'!$H63,$G63,J$2,K$2)&lt;0,'Growth&amp;Taper'!K63=""),"",sectvol('Growth&amp;Taper'!$H63,$G63,J$2,K$2))</f>
        <v>0.1732118046396538</v>
      </c>
      <c r="K63" s="142">
        <f>IF(OR(sectvol('Growth&amp;Taper'!$H63,$G63,K$2,L$2)&lt;0,'Growth&amp;Taper'!L63=""),"",sectvol('Growth&amp;Taper'!$H63,$G63,K$2,L$2))</f>
        <v>0.14531911585830043</v>
      </c>
      <c r="L63" s="142">
        <f>IF(OR(sectvol('Growth&amp;Taper'!$H63,$G63,L$2,M$2)&lt;0,'Growth&amp;Taper'!M63=""),"",sectvol('Growth&amp;Taper'!$H63,$G63,L$2,M$2))</f>
        <v>0.1190703420828913</v>
      </c>
      <c r="M63" s="142">
        <f>IF(OR(sectvol('Growth&amp;Taper'!$H63,$G63,M$2,N$2)&lt;0,'Growth&amp;Taper'!N63=""),"",sectvol('Growth&amp;Taper'!$H63,$G63,M$2,N$2))</f>
        <v>9.3194955469246638E-2</v>
      </c>
      <c r="N63" s="142">
        <f>IF(OR(sectvol('Growth&amp;Taper'!$H63,$G63,N$2,O$2)&lt;0,'Growth&amp;Taper'!O63=""),"",sectvol('Growth&amp;Taper'!$H63,$G63,N$2,O$2))</f>
        <v>6.7664209509484693E-2</v>
      </c>
      <c r="O63" s="142">
        <f>IF(OR(sectvol('Growth&amp;Taper'!$H63,$G63,O$2,P$2)&lt;0,'Growth&amp;Taper'!P63=""),"",sectvol('Growth&amp;Taper'!$H63,$G63,O$2,P$2))</f>
        <v>4.3488334396870137E-2</v>
      </c>
      <c r="P63" s="142">
        <f>IF(OR(sectvol('Growth&amp;Taper'!$H63,$G63,P$2,Q$2)&lt;0,'Growth&amp;Taper'!Q63=""),"",sectvol('Growth&amp;Taper'!$H63,$G63,P$2,Q$2))</f>
        <v>2.2515797958652835E-2</v>
      </c>
      <c r="Q63" s="142">
        <f>IF(OR(sectvol('Growth&amp;Taper'!$H63,$G63,Q$2,R$2)&lt;0,'Growth&amp;Taper'!R63=""),"",sectvol('Growth&amp;Taper'!$H63,$G63,Q$2,R$2))</f>
        <v>7.2325789071221993E-3</v>
      </c>
      <c r="R63" s="142" t="str">
        <f>IF(OR(sectvol('Growth&amp;Taper'!$H63,$G63,R$2,S$2)&lt;0,'Growth&amp;Taper'!S63=""),"",sectvol('Growth&amp;Taper'!$H63,$G63,R$2,S$2))</f>
        <v/>
      </c>
      <c r="S63" s="142" t="str">
        <f>IF(OR(sectvol('Growth&amp;Taper'!$H63,$G63,S$2,T$2)&lt;0,'Growth&amp;Taper'!T63=""),"",sectvol('Growth&amp;Taper'!$H63,$G63,S$2,T$2))</f>
        <v/>
      </c>
      <c r="T63" s="14"/>
      <c r="U63" s="87">
        <f>SUMIF('Growth&amp;Taper'!I63:R63,"&lt;"&amp;wasteCutoff*100,Volume!H63:T63)</f>
        <v>7.2325789071221993E-3</v>
      </c>
      <c r="V63" s="87">
        <f>SUMIF('Growth&amp;Taper'!I63:R63,"&lt;"&amp;pulpCutoff*100,Volume!H63:T63)-U63</f>
        <v>0.66446455991509989</v>
      </c>
      <c r="W63" s="87">
        <f t="shared" si="3"/>
        <v>0.46492526328938638</v>
      </c>
      <c r="X63" s="163">
        <f t="shared" si="1"/>
        <v>0.40904108737048622</v>
      </c>
    </row>
    <row r="64" spans="1:24">
      <c r="A64" s="43">
        <f>'Growth&amp;Taper'!A64</f>
        <v>22</v>
      </c>
      <c r="B64" s="44">
        <f>'Growth&amp;Taper'!B64</f>
        <v>39.945772566530472</v>
      </c>
      <c r="C64" s="45">
        <f>'Growth&amp;Taper'!C64</f>
        <v>348.43947669831937</v>
      </c>
      <c r="D64" s="44">
        <f>'Growth&amp;Taper'!D64</f>
        <v>53.679719836502045</v>
      </c>
      <c r="E64" s="44">
        <f>'Growth&amp;Taper'!E64</f>
        <v>39.250161120010759</v>
      </c>
      <c r="F64" s="44">
        <f>'Growth&amp;Taper'!F64</f>
        <v>540.4337095153827</v>
      </c>
      <c r="G64" s="44">
        <f>'Growth&amp;Taper'!G64</f>
        <v>35.812890739775654</v>
      </c>
      <c r="H64" s="142">
        <f>IF(OR(sectvol('Growth&amp;Taper'!$H64,$G64,H$2,I$2)&lt;0,'Growth&amp;Taper'!I64=""),"",sectvol('Growth&amp;Taper'!$H64,$G64,H$2,I$2))</f>
        <v>0.26852869311708427</v>
      </c>
      <c r="I64" s="142">
        <f>IF(OR(sectvol('Growth&amp;Taper'!$H64,$G64,I$2,J$2)&lt;0,'Growth&amp;Taper'!J64=""),"",sectvol('Growth&amp;Taper'!$H64,$G64,I$2,J$2))</f>
        <v>0.21319374613212094</v>
      </c>
      <c r="J64" s="142">
        <f>IF(OR(sectvol('Growth&amp;Taper'!$H64,$G64,J$2,K$2)&lt;0,'Growth&amp;Taper'!K64=""),"",sectvol('Growth&amp;Taper'!$H64,$G64,J$2,K$2))</f>
        <v>0.17978443215622619</v>
      </c>
      <c r="K64" s="142">
        <f>IF(OR(sectvol('Growth&amp;Taper'!$H64,$G64,K$2,L$2)&lt;0,'Growth&amp;Taper'!L64=""),"",sectvol('Growth&amp;Taper'!$H64,$G64,K$2,L$2))</f>
        <v>0.15109466605595484</v>
      </c>
      <c r="L64" s="142">
        <f>IF(OR(sectvol('Growth&amp;Taper'!$H64,$G64,L$2,M$2)&lt;0,'Growth&amp;Taper'!M64=""),"",sectvol('Growth&amp;Taper'!$H64,$G64,L$2,M$2))</f>
        <v>0.12413285499507418</v>
      </c>
      <c r="M64" s="142">
        <f>IF(OR(sectvol('Growth&amp;Taper'!$H64,$G64,M$2,N$2)&lt;0,'Growth&amp;Taper'!N64=""),"",sectvol('Growth&amp;Taper'!$H64,$G64,M$2,N$2))</f>
        <v>9.7572185038270753E-2</v>
      </c>
      <c r="N64" s="142">
        <f>IF(OR(sectvol('Growth&amp;Taper'!$H64,$G64,N$2,O$2)&lt;0,'Growth&amp;Taper'!O64=""),"",sectvol('Growth&amp;Taper'!$H64,$G64,N$2,O$2))</f>
        <v>7.1337842192299494E-2</v>
      </c>
      <c r="O64" s="142">
        <f>IF(OR(sectvol('Growth&amp;Taper'!$H64,$G64,O$2,P$2)&lt;0,'Growth&amp;Taper'!P64=""),"",sectvol('Growth&amp;Taper'!$H64,$G64,O$2,P$2))</f>
        <v>4.6405094654592506E-2</v>
      </c>
      <c r="P64" s="142">
        <f>IF(OR(sectvol('Growth&amp;Taper'!$H64,$G64,P$2,Q$2)&lt;0,'Growth&amp;Taper'!Q64=""),"",sectvol('Growth&amp;Taper'!$H64,$G64,P$2,Q$2))</f>
        <v>2.4599701756537903E-2</v>
      </c>
      <c r="Q64" s="142">
        <f>IF(OR(sectvol('Growth&amp;Taper'!$H64,$G64,Q$2,R$2)&lt;0,'Growth&amp;Taper'!R64=""),"",sectvol('Growth&amp;Taper'!$H64,$G64,Q$2,R$2))</f>
        <v>8.3983375548096137E-3</v>
      </c>
      <c r="R64" s="142" t="str">
        <f>IF(OR(sectvol('Growth&amp;Taper'!$H64,$G64,R$2,S$2)&lt;0,'Growth&amp;Taper'!S64=""),"",sectvol('Growth&amp;Taper'!$H64,$G64,R$2,S$2))</f>
        <v/>
      </c>
      <c r="S64" s="142" t="str">
        <f>IF(OR(sectvol('Growth&amp;Taper'!$H64,$G64,S$2,T$2)&lt;0,'Growth&amp;Taper'!T64=""),"",sectvol('Growth&amp;Taper'!$H64,$G64,S$2,T$2))</f>
        <v/>
      </c>
      <c r="T64" s="14"/>
      <c r="U64" s="87">
        <f>SUMIF('Growth&amp;Taper'!I64:R64,"&lt;"&amp;wasteCutoff*100,Volume!H64:T64)</f>
        <v>8.3983375548096137E-3</v>
      </c>
      <c r="V64" s="87">
        <f>SUMIF('Growth&amp;Taper'!I64:R64,"&lt;"&amp;pulpCutoff*100,Volume!H64:T64)-U64</f>
        <v>0.51514234469272968</v>
      </c>
      <c r="W64" s="87">
        <f t="shared" si="3"/>
        <v>0.66150687140543107</v>
      </c>
      <c r="X64" s="163">
        <f t="shared" si="1"/>
        <v>0.55821124592536553</v>
      </c>
    </row>
    <row r="65" spans="1:24">
      <c r="A65" s="43">
        <f>'Growth&amp;Taper'!A65</f>
        <v>23</v>
      </c>
      <c r="B65" s="44">
        <f>'Growth&amp;Taper'!B65</f>
        <v>40.841592997212665</v>
      </c>
      <c r="C65" s="45">
        <f>'Growth&amp;Taper'!C65</f>
        <v>344.45537520788048</v>
      </c>
      <c r="D65" s="44">
        <f>'Growth&amp;Taper'!D65</f>
        <v>54.81374988729668</v>
      </c>
      <c r="E65" s="44">
        <f>'Growth&amp;Taper'!E65</f>
        <v>39.891307732651484</v>
      </c>
      <c r="F65" s="44">
        <f>'Growth&amp;Taper'!F65</f>
        <v>562.94817504463253</v>
      </c>
      <c r="G65" s="44">
        <f>'Growth&amp;Taper'!G65</f>
        <v>36.077305859365723</v>
      </c>
      <c r="H65" s="142">
        <f>IF(OR(sectvol('Growth&amp;Taper'!$H65,$G65,H$2,I$2)&lt;0,'Growth&amp;Taper'!I65=""),"",sectvol('Growth&amp;Taper'!$H65,$G65,H$2,I$2))</f>
        <v>0.27751193885147574</v>
      </c>
      <c r="I65" s="142">
        <f>IF(OR(sectvol('Growth&amp;Taper'!$H65,$G65,I$2,J$2)&lt;0,'Growth&amp;Taper'!J65=""),"",sectvol('Growth&amp;Taper'!$H65,$G65,I$2,J$2))</f>
        <v>0.22050422512272805</v>
      </c>
      <c r="J65" s="142">
        <f>IF(OR(sectvol('Growth&amp;Taper'!$H65,$G65,J$2,K$2)&lt;0,'Growth&amp;Taper'!K65=""),"",sectvol('Growth&amp;Taper'!$H65,$G65,J$2,K$2))</f>
        <v>0.18616506568968594</v>
      </c>
      <c r="K65" s="142">
        <f>IF(OR(sectvol('Growth&amp;Taper'!$H65,$G65,K$2,L$2)&lt;0,'Growth&amp;Taper'!L65=""),"",sectvol('Growth&amp;Taper'!$H65,$G65,K$2,L$2))</f>
        <v>0.15670503229442773</v>
      </c>
      <c r="L65" s="142">
        <f>IF(OR(sectvol('Growth&amp;Taper'!$H65,$G65,L$2,M$2)&lt;0,'Growth&amp;Taper'!M65=""),"",sectvol('Growth&amp;Taper'!$H65,$G65,L$2,M$2))</f>
        <v>0.12905454300496322</v>
      </c>
      <c r="M65" s="142">
        <f>IF(OR(sectvol('Growth&amp;Taper'!$H65,$G65,M$2,N$2)&lt;0,'Growth&amp;Taper'!N65=""),"",sectvol('Growth&amp;Taper'!$H65,$G65,M$2,N$2))</f>
        <v>0.10183325655489753</v>
      </c>
      <c r="N65" s="142">
        <f>IF(OR(sectvol('Growth&amp;Taper'!$H65,$G65,N$2,O$2)&lt;0,'Growth&amp;Taper'!O65=""),"",sectvol('Growth&amp;Taper'!$H65,$G65,N$2,O$2))</f>
        <v>7.4922665947510875E-2</v>
      </c>
      <c r="O65" s="142">
        <f>IF(OR(sectvol('Growth&amp;Taper'!$H65,$G65,O$2,P$2)&lt;0,'Growth&amp;Taper'!P65=""),"",sectvol('Growth&amp;Taper'!$H65,$G65,O$2,P$2))</f>
        <v>4.9264921460612454E-2</v>
      </c>
      <c r="P65" s="142">
        <f>IF(OR(sectvol('Growth&amp;Taper'!$H65,$G65,P$2,Q$2)&lt;0,'Growth&amp;Taper'!Q65=""),"",sectvol('Growth&amp;Taper'!$H65,$G65,P$2,Q$2))</f>
        <v>2.6664251467846095E-2</v>
      </c>
      <c r="Q65" s="142">
        <f>IF(OR(sectvol('Growth&amp;Taper'!$H65,$G65,Q$2,R$2)&lt;0,'Growth&amp;Taper'!R65=""),"",sectvol('Growth&amp;Taper'!$H65,$G65,Q$2,R$2))</f>
        <v>9.588400450208286E-3</v>
      </c>
      <c r="R65" s="142" t="str">
        <f>IF(OR(sectvol('Growth&amp;Taper'!$H65,$G65,R$2,S$2)&lt;0,'Growth&amp;Taper'!S65=""),"",sectvol('Growth&amp;Taper'!$H65,$G65,R$2,S$2))</f>
        <v/>
      </c>
      <c r="S65" s="142" t="str">
        <f>IF(OR(sectvol('Growth&amp;Taper'!$H65,$G65,S$2,T$2)&lt;0,'Growth&amp;Taper'!T65=""),"",sectvol('Growth&amp;Taper'!$H65,$G65,S$2,T$2))</f>
        <v/>
      </c>
      <c r="T65" s="14"/>
      <c r="U65" s="87">
        <f>SUMIF('Growth&amp;Taper'!I65:R65,"&lt;"&amp;wasteCutoff*100,Volume!H65:T65)</f>
        <v>9.588400450208286E-3</v>
      </c>
      <c r="V65" s="87">
        <f>SUMIF('Growth&amp;Taper'!I65:R65,"&lt;"&amp;pulpCutoff*100,Volume!H65:T65)-U65</f>
        <v>0.53844467073025792</v>
      </c>
      <c r="W65" s="87">
        <f t="shared" si="3"/>
        <v>0.68418122966388983</v>
      </c>
      <c r="X65" s="163">
        <f t="shared" si="1"/>
        <v>0.55524532477432298</v>
      </c>
    </row>
    <row r="66" spans="1:24">
      <c r="A66" s="43">
        <f>'Growth&amp;Taper'!A66</f>
        <v>24</v>
      </c>
      <c r="B66" s="44">
        <f>'Growth&amp;Taper'!B66</f>
        <v>41.67679559115571</v>
      </c>
      <c r="C66" s="45">
        <f>'Growth&amp;Taper'!C66</f>
        <v>340.51682844286051</v>
      </c>
      <c r="D66" s="44">
        <f>'Growth&amp;Taper'!D66</f>
        <v>55.865907419619084</v>
      </c>
      <c r="E66" s="44">
        <f>'Growth&amp;Taper'!E66</f>
        <v>40.504580517200111</v>
      </c>
      <c r="F66" s="44">
        <f>'Growth&amp;Taper'!F66</f>
        <v>584.29905662987198</v>
      </c>
      <c r="G66" s="44">
        <f>'Growth&amp;Taper'!G66</f>
        <v>36.326278609431505</v>
      </c>
      <c r="H66" s="142">
        <f>IF(OR(sectvol('Growth&amp;Taper'!$H66,$G66,H$2,I$2)&lt;0,'Growth&amp;Taper'!I66=""),"",sectvol('Growth&amp;Taper'!$H66,$G66,H$2,I$2))</f>
        <v>0.28624457625988942</v>
      </c>
      <c r="I66" s="142">
        <f>IF(OR(sectvol('Growth&amp;Taper'!$H66,$G66,I$2,J$2)&lt;0,'Growth&amp;Taper'!J66=""),"",sectvol('Growth&amp;Taper'!$H66,$G66,I$2,J$2))</f>
        <v>0.22761333213228996</v>
      </c>
      <c r="J66" s="142">
        <f>IF(OR(sectvol('Growth&amp;Taper'!$H66,$G66,J$2,K$2)&lt;0,'Growth&amp;Taper'!K66=""),"",sectvol('Growth&amp;Taper'!$H66,$G66,J$2,K$2))</f>
        <v>0.19237323318468313</v>
      </c>
      <c r="K66" s="142">
        <f>IF(OR(sectvol('Growth&amp;Taper'!$H66,$G66,K$2,L$2)&lt;0,'Growth&amp;Taper'!L66=""),"",sectvol('Growth&amp;Taper'!$H66,$G66,K$2,L$2))</f>
        <v>0.16216695487487665</v>
      </c>
      <c r="L66" s="142">
        <f>IF(OR(sectvol('Growth&amp;Taper'!$H66,$G66,L$2,M$2)&lt;0,'Growth&amp;Taper'!M66=""),"",sectvol('Growth&amp;Taper'!$H66,$G66,L$2,M$2))</f>
        <v>0.13384958756453913</v>
      </c>
      <c r="M66" s="142">
        <f>IF(OR(sectvol('Growth&amp;Taper'!$H66,$G66,M$2,N$2)&lt;0,'Growth&amp;Taper'!N66=""),"",sectvol('Growth&amp;Taper'!$H66,$G66,M$2,N$2))</f>
        <v>0.10598968769300604</v>
      </c>
      <c r="N66" s="142">
        <f>IF(OR(sectvol('Growth&amp;Taper'!$H66,$G66,N$2,O$2)&lt;0,'Growth&amp;Taper'!O66=""),"",sectvol('Growth&amp;Taper'!$H66,$G66,N$2,O$2))</f>
        <v>7.8427136752505788E-2</v>
      </c>
      <c r="O66" s="142">
        <f>IF(OR(sectvol('Growth&amp;Taper'!$H66,$G66,O$2,P$2)&lt;0,'Growth&amp;Taper'!P66=""),"",sectvol('Growth&amp;Taper'!$H66,$G66,O$2,P$2))</f>
        <v>5.207258099005304E-2</v>
      </c>
      <c r="P66" s="142">
        <f>IF(OR(sectvol('Growth&amp;Taper'!$H66,$G66,P$2,Q$2)&lt;0,'Growth&amp;Taper'!Q66=""),"",sectvol('Growth&amp;Taper'!$H66,$G66,P$2,Q$2))</f>
        <v>2.8709749592340503E-2</v>
      </c>
      <c r="Q66" s="142">
        <f>IF(OR(sectvol('Growth&amp;Taper'!$H66,$G66,Q$2,R$2)&lt;0,'Growth&amp;Taper'!R66=""),"",sectvol('Growth&amp;Taper'!$H66,$G66,Q$2,R$2))</f>
        <v>1.0797792815751576E-2</v>
      </c>
      <c r="R66" s="142" t="str">
        <f>IF(OR(sectvol('Growth&amp;Taper'!$H66,$G66,R$2,S$2)&lt;0,'Growth&amp;Taper'!S66=""),"",sectvol('Growth&amp;Taper'!$H66,$G66,R$2,S$2))</f>
        <v/>
      </c>
      <c r="S66" s="142" t="str">
        <f>IF(OR(sectvol('Growth&amp;Taper'!$H66,$G66,S$2,T$2)&lt;0,'Growth&amp;Taper'!T66=""),"",sectvol('Growth&amp;Taper'!$H66,$G66,S$2,T$2))</f>
        <v/>
      </c>
      <c r="T66" s="14"/>
      <c r="U66" s="87">
        <f>SUMIF('Growth&amp;Taper'!I66:R66,"&lt;"&amp;wasteCutoff*100,Volume!H66:T66)</f>
        <v>1.0797792815751576E-2</v>
      </c>
      <c r="V66" s="87">
        <f>SUMIF('Growth&amp;Taper'!I66:R66,"&lt;"&amp;pulpCutoff*100,Volume!H66:T66)-U66</f>
        <v>0.56121569746732114</v>
      </c>
      <c r="W66" s="87">
        <f t="shared" si="3"/>
        <v>0.70623114157686273</v>
      </c>
      <c r="X66" s="163">
        <f t="shared" si="1"/>
        <v>0.55250076861206687</v>
      </c>
    </row>
    <row r="67" spans="1:24">
      <c r="A67" s="43">
        <f>'Growth&amp;Taper'!A67</f>
        <v>25</v>
      </c>
      <c r="B67" s="44">
        <f>'Growth&amp;Taper'!B67</f>
        <v>42.455138553268185</v>
      </c>
      <c r="C67" s="45">
        <f>'Growth&amp;Taper'!C67</f>
        <v>336.62331552470937</v>
      </c>
      <c r="D67" s="44">
        <f>'Growth&amp;Taper'!D67</f>
        <v>56.843408144761952</v>
      </c>
      <c r="E67" s="44">
        <f>'Growth&amp;Taper'!E67</f>
        <v>41.09301038076218</v>
      </c>
      <c r="F67" s="44">
        <f>'Growth&amp;Taper'!F67</f>
        <v>604.52176217999261</v>
      </c>
      <c r="G67" s="44">
        <f>'Growth&amp;Taper'!G67</f>
        <v>36.561647161366935</v>
      </c>
      <c r="H67" s="142">
        <f>IF(OR(sectvol('Growth&amp;Taper'!$H67,$G67,H$2,I$2)&lt;0,'Growth&amp;Taper'!I67=""),"",sectvol('Growth&amp;Taper'!$H67,$G67,H$2,I$2))</f>
        <v>0.29475213331766881</v>
      </c>
      <c r="I67" s="142">
        <f>IF(OR(sectvol('Growth&amp;Taper'!$H67,$G67,I$2,J$2)&lt;0,'Growth&amp;Taper'!J67=""),"",sectvol('Growth&amp;Taper'!$H67,$G67,I$2,J$2))</f>
        <v>0.23454154834010599</v>
      </c>
      <c r="J67" s="142">
        <f>IF(OR(sectvol('Growth&amp;Taper'!$H67,$G67,J$2,K$2)&lt;0,'Growth&amp;Taper'!K67=""),"",sectvol('Growth&amp;Taper'!$H67,$G67,J$2,K$2))</f>
        <v>0.19842643495377832</v>
      </c>
      <c r="K67" s="142">
        <f>IF(OR(sectvol('Growth&amp;Taper'!$H67,$G67,K$2,L$2)&lt;0,'Growth&amp;Taper'!L67=""),"",sectvol('Growth&amp;Taper'!$H67,$G67,K$2,L$2))</f>
        <v>0.16749546638158574</v>
      </c>
      <c r="L67" s="142">
        <f>IF(OR(sectvol('Growth&amp;Taper'!$H67,$G67,L$2,M$2)&lt;0,'Growth&amp;Taper'!M67=""),"",sectvol('Growth&amp;Taper'!$H67,$G67,L$2,M$2))</f>
        <v>0.13853076274237114</v>
      </c>
      <c r="M67" s="142">
        <f>IF(OR(sectvol('Growth&amp;Taper'!$H67,$G67,M$2,N$2)&lt;0,'Growth&amp;Taper'!N67=""),"",sectvol('Growth&amp;Taper'!$H67,$G67,M$2,N$2))</f>
        <v>0.11005192024843383</v>
      </c>
      <c r="N67" s="142">
        <f>IF(OR(sectvol('Growth&amp;Taper'!$H67,$G67,N$2,O$2)&lt;0,'Growth&amp;Taper'!O67=""),"",sectvol('Growth&amp;Taper'!$H67,$G67,N$2,O$2))</f>
        <v>8.1859043177465007E-2</v>
      </c>
      <c r="O67" s="142">
        <f>IF(OR(sectvol('Growth&amp;Taper'!$H67,$G67,O$2,P$2)&lt;0,'Growth&amp;Taper'!P67=""),"",sectvol('Growth&amp;Taper'!$H67,$G67,O$2,P$2))</f>
        <v>5.4832693833519325E-2</v>
      </c>
      <c r="P67" s="142">
        <f>IF(OR(sectvol('Growth&amp;Taper'!$H67,$G67,P$2,Q$2)&lt;0,'Growth&amp;Taper'!Q67=""),"",sectvol('Growth&amp;Taper'!$H67,$G67,P$2,Q$2))</f>
        <v>3.0737010848902412E-2</v>
      </c>
      <c r="Q67" s="142">
        <f>IF(OR(sectvol('Growth&amp;Taper'!$H67,$G67,Q$2,R$2)&lt;0,'Growth&amp;Taper'!R67=""),"",sectvol('Growth&amp;Taper'!$H67,$G67,Q$2,R$2))</f>
        <v>1.2022850399602873E-2</v>
      </c>
      <c r="R67" s="142" t="str">
        <f>IF(OR(sectvol('Growth&amp;Taper'!$H67,$G67,R$2,S$2)&lt;0,'Growth&amp;Taper'!S67=""),"",sectvol('Growth&amp;Taper'!$H67,$G67,R$2,S$2))</f>
        <v/>
      </c>
      <c r="S67" s="142" t="str">
        <f>IF(OR(sectvol('Growth&amp;Taper'!$H67,$G67,S$2,T$2)&lt;0,'Growth&amp;Taper'!T67=""),"",sectvol('Growth&amp;Taper'!$H67,$G67,S$2,T$2))</f>
        <v/>
      </c>
      <c r="T67" s="14"/>
      <c r="U67" s="87">
        <f>SUMIF('Growth&amp;Taper'!I67:R67,"&lt;"&amp;wasteCutoff*100,Volume!H67:T67)</f>
        <v>1.2022850399602873E-2</v>
      </c>
      <c r="V67" s="87">
        <f>SUMIF('Growth&amp;Taper'!I67:R67,"&lt;"&amp;pulpCutoff*100,Volume!H67:T67)-U67</f>
        <v>0.58350689723227755</v>
      </c>
      <c r="W67" s="87">
        <f t="shared" si="3"/>
        <v>0.72772011661155322</v>
      </c>
      <c r="X67" s="163">
        <f t="shared" si="1"/>
        <v>0.54994913377726007</v>
      </c>
    </row>
    <row r="68" spans="1:24">
      <c r="A68" s="43">
        <f>'Growth&amp;Taper'!A68</f>
        <v>26</v>
      </c>
      <c r="B68" s="44">
        <f>'Growth&amp;Taper'!B68</f>
        <v>43.180204588218828</v>
      </c>
      <c r="C68" s="45">
        <f>'Growth&amp;Taper'!C68</f>
        <v>332.77432153066877</v>
      </c>
      <c r="D68" s="44">
        <f>'Growth&amp;Taper'!D68</f>
        <v>57.752676916697553</v>
      </c>
      <c r="E68" s="44">
        <f>'Growth&amp;Taper'!E68</f>
        <v>41.65922211228834</v>
      </c>
      <c r="F68" s="44">
        <f>'Growth&amp;Taper'!F68</f>
        <v>623.65534747371396</v>
      </c>
      <c r="G68" s="44">
        <f>'Growth&amp;Taper'!G68</f>
        <v>36.784968107937139</v>
      </c>
      <c r="H68" s="142">
        <f>IF(OR(sectvol('Growth&amp;Taper'!$H68,$G68,H$2,I$2)&lt;0,'Growth&amp;Taper'!I68=""),"",sectvol('Growth&amp;Taper'!$H68,$G68,H$2,I$2))</f>
        <v>0.30305745622175051</v>
      </c>
      <c r="I68" s="142">
        <f>IF(OR(sectvol('Growth&amp;Taper'!$H68,$G68,I$2,J$2)&lt;0,'Growth&amp;Taper'!J68=""),"",sectvol('Growth&amp;Taper'!$H68,$G68,I$2,J$2))</f>
        <v>0.24130722342191979</v>
      </c>
      <c r="J68" s="142">
        <f>IF(OR(sectvol('Growth&amp;Taper'!$H68,$G68,J$2,K$2)&lt;0,'Growth&amp;Taper'!K68=""),"",sectvol('Growth&amp;Taper'!$H68,$G68,J$2,K$2))</f>
        <v>0.20434037577309716</v>
      </c>
      <c r="K68" s="142">
        <f>IF(OR(sectvol('Growth&amp;Taper'!$H68,$G68,K$2,L$2)&lt;0,'Growth&amp;Taper'!L68=""),"",sectvol('Growth&amp;Taper'!$H68,$G68,K$2,L$2))</f>
        <v>0.1727040812474242</v>
      </c>
      <c r="L68" s="142">
        <f>IF(OR(sectvol('Growth&amp;Taper'!$H68,$G68,L$2,M$2)&lt;0,'Growth&amp;Taper'!M68=""),"",sectvol('Growth&amp;Taper'!$H68,$G68,L$2,M$2))</f>
        <v>0.14310958328354151</v>
      </c>
      <c r="M68" s="142">
        <f>IF(OR(sectvol('Growth&amp;Taper'!$H68,$G68,M$2,N$2)&lt;0,'Growth&amp;Taper'!N68=""),"",sectvol('Growth&amp;Taper'!$H68,$G68,M$2,N$2))</f>
        <v>0.11402941818328255</v>
      </c>
      <c r="N68" s="142">
        <f>IF(OR(sectvol('Growth&amp;Taper'!$H68,$G68,N$2,O$2)&lt;0,'Growth&amp;Taper'!O68=""),"",sectvol('Growth&amp;Taper'!$H68,$G68,N$2,O$2))</f>
        <v>8.5225537081225516E-2</v>
      </c>
      <c r="O68" s="142">
        <f>IF(OR(sectvol('Growth&amp;Taper'!$H68,$G68,O$2,P$2)&lt;0,'Growth&amp;Taper'!P68=""),"",sectvol('Growth&amp;Taper'!$H68,$G68,O$2,P$2))</f>
        <v>5.7549673941082236E-2</v>
      </c>
      <c r="P68" s="142">
        <f>IF(OR(sectvol('Growth&amp;Taper'!$H68,$G68,P$2,Q$2)&lt;0,'Growth&amp;Taper'!Q68=""),"",sectvol('Growth&amp;Taper'!$H68,$G68,P$2,Q$2))</f>
        <v>3.2747180671856488E-2</v>
      </c>
      <c r="Q68" s="142">
        <f>IF(OR(sectvol('Growth&amp;Taper'!$H68,$G68,Q$2,R$2)&lt;0,'Growth&amp;Taper'!R68=""),"",sectvol('Growth&amp;Taper'!$H68,$G68,Q$2,R$2))</f>
        <v>1.3260888340656588E-2</v>
      </c>
      <c r="R68" s="142" t="str">
        <f>IF(OR(sectvol('Growth&amp;Taper'!$H68,$G68,R$2,S$2)&lt;0,'Growth&amp;Taper'!S68=""),"",sectvol('Growth&amp;Taper'!$H68,$G68,R$2,S$2))</f>
        <v/>
      </c>
      <c r="S68" s="142" t="str">
        <f>IF(OR(sectvol('Growth&amp;Taper'!$H68,$G68,S$2,T$2)&lt;0,'Growth&amp;Taper'!T68=""),"",sectvol('Growth&amp;Taper'!$H68,$G68,S$2,T$2))</f>
        <v/>
      </c>
      <c r="T68" s="14"/>
      <c r="U68" s="87">
        <f>SUMIF('Growth&amp;Taper'!I68:R68,"&lt;"&amp;wasteCutoff*100,Volume!H68:T68)</f>
        <v>1.3260888340656588E-2</v>
      </c>
      <c r="V68" s="87">
        <f>SUMIF('Growth&amp;Taper'!I68:R68,"&lt;"&amp;pulpCutoff*100,Volume!H68:T68)-U68</f>
        <v>0.60536547440841249</v>
      </c>
      <c r="W68" s="87">
        <f t="shared" si="3"/>
        <v>0.74870505541676757</v>
      </c>
      <c r="X68" s="163">
        <f t="shared" ref="X68:X131" si="4">IF(SUM(U68:W68)=0,0,W68/(SUM(U68:W68)))</f>
        <v>0.54756662903357711</v>
      </c>
    </row>
    <row r="69" spans="1:24">
      <c r="A69" s="43">
        <f>'Growth&amp;Taper'!A69</f>
        <v>27</v>
      </c>
      <c r="B69" s="44">
        <f>'Growth&amp;Taper'!B69</f>
        <v>43.8553981708015</v>
      </c>
      <c r="C69" s="45">
        <f>'Growth&amp;Taper'!C69</f>
        <v>328.96933742567302</v>
      </c>
      <c r="D69" s="44">
        <f>'Growth&amp;Taper'!D69</f>
        <v>58.599446973293169</v>
      </c>
      <c r="E69" s="44">
        <f>'Growth&amp;Taper'!E69</f>
        <v>42.205499904714088</v>
      </c>
      <c r="F69" s="44">
        <f>'Growth&amp;Taper'!F69</f>
        <v>641.74129484239904</v>
      </c>
      <c r="G69" s="44">
        <f>'Growth&amp;Taper'!G69</f>
        <v>36.997568428208879</v>
      </c>
      <c r="H69" s="142">
        <f>IF(OR(sectvol('Growth&amp;Taper'!$H69,$G69,H$2,I$2)&lt;0,'Growth&amp;Taper'!I69=""),"",sectvol('Growth&amp;Taper'!$H69,$G69,H$2,I$2))</f>
        <v>0.31118103157915988</v>
      </c>
      <c r="I69" s="142">
        <f>IF(OR(sectvol('Growth&amp;Taper'!$H69,$G69,I$2,J$2)&lt;0,'Growth&amp;Taper'!J69=""),"",sectvol('Growth&amp;Taper'!$H69,$G69,I$2,J$2))</f>
        <v>0.24792682796454357</v>
      </c>
      <c r="J69" s="142">
        <f>IF(OR(sectvol('Growth&amp;Taper'!$H69,$G69,J$2,K$2)&lt;0,'Growth&amp;Taper'!K69=""),"",sectvol('Growth&amp;Taper'!$H69,$G69,J$2,K$2))</f>
        <v>0.21012917281491417</v>
      </c>
      <c r="K69" s="142">
        <f>IF(OR(sectvol('Growth&amp;Taper'!$H69,$G69,K$2,L$2)&lt;0,'Growth&amp;Taper'!L69=""),"",sectvol('Growth&amp;Taper'!$H69,$G69,K$2,L$2))</f>
        <v>0.17780496718220418</v>
      </c>
      <c r="L69" s="142">
        <f>IF(OR(sectvol('Growth&amp;Taper'!$H69,$G69,L$2,M$2)&lt;0,'Growth&amp;Taper'!M69=""),"",sectvol('Growth&amp;Taper'!$H69,$G69,L$2,M$2))</f>
        <v>0.147596440865223</v>
      </c>
      <c r="M69" s="142">
        <f>IF(OR(sectvol('Growth&amp;Taper'!$H69,$G69,M$2,N$2)&lt;0,'Growth&amp;Taper'!N69=""),"",sectvol('Growth&amp;Taper'!$H69,$G69,M$2,N$2))</f>
        <v>0.11793076262254409</v>
      </c>
      <c r="N69" s="142">
        <f>IF(OR(sectvol('Growth&amp;Taper'!$H69,$G69,N$2,O$2)&lt;0,'Growth&amp;Taper'!O69=""),"",sectvol('Growth&amp;Taper'!$H69,$G69,N$2,O$2))</f>
        <v>8.8533174443418627E-2</v>
      </c>
      <c r="O69" s="142">
        <f>IF(OR(sectvol('Growth&amp;Taper'!$H69,$G69,O$2,P$2)&lt;0,'Growth&amp;Taper'!P69=""),"",sectvol('Growth&amp;Taper'!$H69,$G69,O$2,P$2))</f>
        <v>6.0227696927139175E-2</v>
      </c>
      <c r="P69" s="142">
        <f>IF(OR(sectvol('Growth&amp;Taper'!$H69,$G69,P$2,Q$2)&lt;0,'Growth&amp;Taper'!Q69=""),"",sectvol('Growth&amp;Taper'!$H69,$G69,P$2,Q$2))</f>
        <v>3.4741609282268861E-2</v>
      </c>
      <c r="Q69" s="142">
        <f>IF(OR(sectvol('Growth&amp;Taper'!$H69,$G69,Q$2,R$2)&lt;0,'Growth&amp;Taper'!R69=""),"",sectvol('Growth&amp;Taper'!$H69,$G69,Q$2,R$2))</f>
        <v>1.4509958821917189E-2</v>
      </c>
      <c r="R69" s="142" t="str">
        <f>IF(OR(sectvol('Growth&amp;Taper'!$H69,$G69,R$2,S$2)&lt;0,'Growth&amp;Taper'!S69=""),"",sectvol('Growth&amp;Taper'!$H69,$G69,R$2,S$2))</f>
        <v/>
      </c>
      <c r="S69" s="142" t="str">
        <f>IF(OR(sectvol('Growth&amp;Taper'!$H69,$G69,S$2,T$2)&lt;0,'Growth&amp;Taper'!T69=""),"",sectvol('Growth&amp;Taper'!$H69,$G69,S$2,T$2))</f>
        <v/>
      </c>
      <c r="T69" s="14"/>
      <c r="U69" s="87">
        <f>SUMIF('Growth&amp;Taper'!I69:R69,"&lt;"&amp;wasteCutoff*100,Volume!H69:T69)</f>
        <v>0</v>
      </c>
      <c r="V69" s="87">
        <f>SUMIF('Growth&amp;Taper'!I69:R69,"&lt;"&amp;pulpCutoff*100,Volume!H69:T69)-U69</f>
        <v>0.46353964296251099</v>
      </c>
      <c r="W69" s="87">
        <f t="shared" si="3"/>
        <v>0.94704199954082147</v>
      </c>
      <c r="X69" s="163">
        <f t="shared" si="4"/>
        <v>0.67138403833196358</v>
      </c>
    </row>
    <row r="70" spans="1:24">
      <c r="A70" s="43">
        <f>'Growth&amp;Taper'!A70</f>
        <v>28</v>
      </c>
      <c r="B70" s="44">
        <f>'Growth&amp;Taper'!B70</f>
        <v>44.483945627490066</v>
      </c>
      <c r="C70" s="45">
        <f>'Growth&amp;Taper'!C70</f>
        <v>325.20785999502846</v>
      </c>
      <c r="D70" s="44">
        <f>'Growth&amp;Taper'!D70</f>
        <v>59.388845996134556</v>
      </c>
      <c r="E70" s="44">
        <f>'Growth&amp;Taper'!E70</f>
        <v>42.733840669139674</v>
      </c>
      <c r="F70" s="44">
        <f>'Growth&amp;Taper'!F70</f>
        <v>658.82254417072318</v>
      </c>
      <c r="G70" s="44">
        <f>'Growth&amp;Taper'!G70</f>
        <v>37.200586348455637</v>
      </c>
      <c r="H70" s="142">
        <f>IF(OR(sectvol('Growth&amp;Taper'!$H70,$G70,H$2,I$2)&lt;0,'Growth&amp;Taper'!I70=""),"",sectvol('Growth&amp;Taper'!$H70,$G70,H$2,I$2))</f>
        <v>0.31914126933031262</v>
      </c>
      <c r="I70" s="142">
        <f>IF(OR(sectvol('Growth&amp;Taper'!$H70,$G70,I$2,J$2)&lt;0,'Growth&amp;Taper'!J70=""),"",sectvol('Growth&amp;Taper'!$H70,$G70,I$2,J$2))</f>
        <v>0.25441517602287422</v>
      </c>
      <c r="J70" s="142">
        <f>IF(OR(sectvol('Growth&amp;Taper'!$H70,$G70,J$2,K$2)&lt;0,'Growth&amp;Taper'!K70=""),"",sectvol('Growth&amp;Taper'!$H70,$G70,J$2,K$2))</f>
        <v>0.21580554014749853</v>
      </c>
      <c r="K70" s="142">
        <f>IF(OR(sectvol('Growth&amp;Taper'!$H70,$G70,K$2,L$2)&lt;0,'Growth&amp;Taper'!L70=""),"",sectvol('Growth&amp;Taper'!$H70,$G70,K$2,L$2))</f>
        <v>0.1828090983816954</v>
      </c>
      <c r="L70" s="142">
        <f>IF(OR(sectvol('Growth&amp;Taper'!$H70,$G70,L$2,M$2)&lt;0,'Growth&amp;Taper'!M70=""),"",sectvol('Growth&amp;Taper'!$H70,$G70,L$2,M$2))</f>
        <v>0.15200072745704385</v>
      </c>
      <c r="M70" s="142">
        <f>IF(OR(sectvol('Growth&amp;Taper'!$H70,$G70,M$2,N$2)&lt;0,'Growth&amp;Taper'!N70=""),"",sectvol('Growth&amp;Taper'!$H70,$G70,M$2,N$2))</f>
        <v>0.12176374096781464</v>
      </c>
      <c r="N70" s="142">
        <f>IF(OR(sectvol('Growth&amp;Taper'!$H70,$G70,N$2,O$2)&lt;0,'Growth&amp;Taper'!O70=""),"",sectvol('Growth&amp;Taper'!$H70,$G70,N$2,O$2))</f>
        <v>9.1787960497347262E-2</v>
      </c>
      <c r="O70" s="142">
        <f>IF(OR(sectvol('Growth&amp;Taper'!$H70,$G70,O$2,P$2)&lt;0,'Growth&amp;Taper'!P70=""),"",sectvol('Growth&amp;Taper'!$H70,$G70,O$2,P$2))</f>
        <v>6.2870687225092314E-2</v>
      </c>
      <c r="P70" s="142">
        <f>IF(OR(sectvol('Growth&amp;Taper'!$H70,$G70,P$2,Q$2)&lt;0,'Growth&amp;Taper'!Q70=""),"",sectvol('Growth&amp;Taper'!$H70,$G70,P$2,Q$2))</f>
        <v>3.6721764235437042E-2</v>
      </c>
      <c r="Q70" s="142">
        <f>IF(OR(sectvol('Growth&amp;Taper'!$H70,$G70,Q$2,R$2)&lt;0,'Growth&amp;Taper'!R70=""),"",sectvol('Growth&amp;Taper'!$H70,$G70,Q$2,R$2))</f>
        <v>1.576867194031038E-2</v>
      </c>
      <c r="R70" s="142">
        <f>IF(OR(sectvol('Growth&amp;Taper'!$H70,$G70,R$2,S$2)&lt;0,'Growth&amp;Taper'!S70=""),"",sectvol('Growth&amp;Taper'!$H70,$G70,R$2,S$2))</f>
        <v>2.9616236428623649E-3</v>
      </c>
      <c r="S70" s="142" t="str">
        <f>IF(OR(sectvol('Growth&amp;Taper'!$H70,$G70,S$2,T$2)&lt;0,'Growth&amp;Taper'!T70=""),"",sectvol('Growth&amp;Taper'!$H70,$G70,S$2,T$2))</f>
        <v/>
      </c>
      <c r="T70" s="14"/>
      <c r="U70" s="87">
        <f>SUMIF('Growth&amp;Taper'!I70:R70,"&lt;"&amp;wasteCutoff*100,Volume!H70:T70)</f>
        <v>0</v>
      </c>
      <c r="V70" s="87">
        <f>SUMIF('Growth&amp;Taper'!I70:R70,"&lt;"&amp;pulpCutoff*100,Volume!H70:T70)-U70</f>
        <v>0.4809135523230455</v>
      </c>
      <c r="W70" s="87">
        <f t="shared" si="3"/>
        <v>0.97513270752524317</v>
      </c>
      <c r="X70" s="163">
        <f t="shared" si="4"/>
        <v>0.66971272439300533</v>
      </c>
    </row>
    <row r="71" spans="1:24">
      <c r="A71" s="43">
        <f>'Growth&amp;Taper'!A71</f>
        <v>29</v>
      </c>
      <c r="B71" s="44">
        <f>'Growth&amp;Taper'!B71</f>
        <v>45.068897348763649</v>
      </c>
      <c r="C71" s="45">
        <f>'Growth&amp;Taper'!C71</f>
        <v>321.48939177786247</v>
      </c>
      <c r="D71" s="44">
        <f>'Growth&amp;Taper'!D71</f>
        <v>60.125470614119557</v>
      </c>
      <c r="E71" s="44">
        <f>'Growth&amp;Taper'!E71</f>
        <v>43.24599769546289</v>
      </c>
      <c r="F71" s="44">
        <f>'Growth&amp;Taper'!F71</f>
        <v>674.94272731145657</v>
      </c>
      <c r="G71" s="44">
        <f>'Growth&amp;Taper'!G71</f>
        <v>37.395003772966483</v>
      </c>
      <c r="H71" s="142">
        <f>IF(OR(sectvol('Growth&amp;Taper'!$H71,$G71,H$2,I$2)&lt;0,'Growth&amp;Taper'!I71=""),"",sectvol('Growth&amp;Taper'!$H71,$G71,H$2,I$2))</f>
        <v>0.32695475019645936</v>
      </c>
      <c r="I71" s="142">
        <f>IF(OR(sectvol('Growth&amp;Taper'!$H71,$G71,I$2,J$2)&lt;0,'Growth&amp;Taper'!J71=""),"",sectvol('Growth&amp;Taper'!$H71,$G71,I$2,J$2))</f>
        <v>0.2607856204109813</v>
      </c>
      <c r="J71" s="142">
        <f>IF(OR(sectvol('Growth&amp;Taper'!$H71,$G71,J$2,K$2)&lt;0,'Growth&amp;Taper'!K71=""),"",sectvol('Growth&amp;Taper'!$H71,$G71,J$2,K$2))</f>
        <v>0.22138095145557146</v>
      </c>
      <c r="K71" s="142">
        <f>IF(OR(sectvol('Growth&amp;Taper'!$H71,$G71,K$2,L$2)&lt;0,'Growth&amp;Taper'!L71=""),"",sectvol('Growth&amp;Taper'!$H71,$G71,K$2,L$2))</f>
        <v>0.18772639142736125</v>
      </c>
      <c r="L71" s="142">
        <f>IF(OR(sectvol('Growth&amp;Taper'!$H71,$G71,L$2,M$2)&lt;0,'Growth&amp;Taper'!M71=""),"",sectvol('Growth&amp;Taper'!$H71,$G71,L$2,M$2))</f>
        <v>0.15633094584100576</v>
      </c>
      <c r="M71" s="142">
        <f>IF(OR(sectvol('Growth&amp;Taper'!$H71,$G71,M$2,N$2)&lt;0,'Growth&amp;Taper'!N71=""),"",sectvol('Growth&amp;Taper'!$H71,$G71,M$2,N$2))</f>
        <v>0.12553542883038618</v>
      </c>
      <c r="N71" s="142">
        <f>IF(OR(sectvol('Growth&amp;Taper'!$H71,$G71,N$2,O$2)&lt;0,'Growth&amp;Taper'!O71=""),"",sectvol('Growth&amp;Taper'!$H71,$G71,N$2,O$2))</f>
        <v>9.4995395647006278E-2</v>
      </c>
      <c r="O71" s="142">
        <f>IF(OR(sectvol('Growth&amp;Taper'!$H71,$G71,O$2,P$2)&lt;0,'Growth&amp;Taper'!P71=""),"",sectvol('Growth&amp;Taper'!$H71,$G71,O$2,P$2))</f>
        <v>6.5482317191976627E-2</v>
      </c>
      <c r="P71" s="142">
        <f>IF(OR(sectvol('Growth&amp;Taper'!$H71,$G71,P$2,Q$2)&lt;0,'Growth&amp;Taper'!Q71=""),"",sectvol('Growth&amp;Taper'!$H71,$G71,P$2,Q$2))</f>
        <v>3.8689169825411505E-2</v>
      </c>
      <c r="Q71" s="142">
        <f>IF(OR(sectvol('Growth&amp;Taper'!$H71,$G71,Q$2,R$2)&lt;0,'Growth&amp;Taper'!R71=""),"",sectvol('Growth&amp;Taper'!$H71,$G71,Q$2,R$2))</f>
        <v>1.7036062128223031E-2</v>
      </c>
      <c r="R71" s="142">
        <f>IF(OR(sectvol('Growth&amp;Taper'!$H71,$G71,R$2,S$2)&lt;0,'Growth&amp;Taper'!S71=""),"",sectvol('Growth&amp;Taper'!$H71,$G71,R$2,S$2))</f>
        <v>3.4758618281488475E-3</v>
      </c>
      <c r="S71" s="142" t="str">
        <f>IF(OR(sectvol('Growth&amp;Taper'!$H71,$G71,S$2,T$2)&lt;0,'Growth&amp;Taper'!T71=""),"",sectvol('Growth&amp;Taper'!$H71,$G71,S$2,T$2))</f>
        <v/>
      </c>
      <c r="T71" s="14"/>
      <c r="U71" s="87">
        <f>SUMIF('Growth&amp;Taper'!I71:R71,"&lt;"&amp;wasteCutoff*100,Volume!H71:T71)</f>
        <v>0</v>
      </c>
      <c r="V71" s="87">
        <f>SUMIF('Growth&amp;Taper'!I71:R71,"&lt;"&amp;pulpCutoff*100,Volume!H71:T71)-U71</f>
        <v>0.49806931946400934</v>
      </c>
      <c r="W71" s="87">
        <f t="shared" si="3"/>
        <v>1.0003235753185222</v>
      </c>
      <c r="X71" s="163">
        <f t="shared" si="4"/>
        <v>0.66759764998999382</v>
      </c>
    </row>
    <row r="72" spans="1:24">
      <c r="A72" s="43">
        <f>'Growth&amp;Taper'!A72</f>
        <v>30</v>
      </c>
      <c r="B72" s="44">
        <f>'Growth&amp;Taper'!B72</f>
        <v>45.613131596217499</v>
      </c>
      <c r="C72" s="45">
        <f>'Growth&amp;Taper'!C72</f>
        <v>317.81344100133367</v>
      </c>
      <c r="D72" s="44">
        <f>'Growth&amp;Taper'!D72</f>
        <v>60.813450872350515</v>
      </c>
      <c r="E72" s="44">
        <f>'Growth&amp;Taper'!E72</f>
        <v>43.743516625834438</v>
      </c>
      <c r="F72" s="44">
        <f>'Growth&amp;Taper'!F72</f>
        <v>690.14556677334747</v>
      </c>
      <c r="G72" s="44">
        <f>'Growth&amp;Taper'!G72</f>
        <v>37.581672247094573</v>
      </c>
      <c r="H72" s="142">
        <f>IF(OR(sectvol('Growth&amp;Taper'!$H72,$G72,H$2,I$2)&lt;0,'Growth&amp;Taper'!I72=""),"",sectvol('Growth&amp;Taper'!$H72,$G72,H$2,I$2))</f>
        <v>0.33463644162394979</v>
      </c>
      <c r="I72" s="142">
        <f>IF(OR(sectvol('Growth&amp;Taper'!$H72,$G72,I$2,J$2)&lt;0,'Growth&amp;Taper'!J72=""),"",sectvol('Growth&amp;Taper'!$H72,$G72,I$2,J$2))</f>
        <v>0.26705022359297892</v>
      </c>
      <c r="J72" s="142">
        <f>IF(OR(sectvol('Growth&amp;Taper'!$H72,$G72,J$2,K$2)&lt;0,'Growth&amp;Taper'!K72=""),"",sectvol('Growth&amp;Taper'!$H72,$G72,J$2,K$2))</f>
        <v>0.22686578302556604</v>
      </c>
      <c r="K72" s="142">
        <f>IF(OR(sectvol('Growth&amp;Taper'!$H72,$G72,K$2,L$2)&lt;0,'Growth&amp;Taper'!L72=""),"",sectvol('Growth&amp;Taper'!$H72,$G72,K$2,L$2))</f>
        <v>0.19256582526361599</v>
      </c>
      <c r="L72" s="142">
        <f>IF(OR(sectvol('Growth&amp;Taper'!$H72,$G72,L$2,M$2)&lt;0,'Growth&amp;Taper'!M72=""),"",sectvol('Growth&amp;Taper'!$H72,$G72,L$2,M$2))</f>
        <v>0.16059480795894304</v>
      </c>
      <c r="M72" s="142">
        <f>IF(OR(sectvol('Growth&amp;Taper'!$H72,$G72,M$2,N$2)&lt;0,'Growth&amp;Taper'!N72=""),"",sectvol('Growth&amp;Taper'!$H72,$G72,M$2,N$2))</f>
        <v>0.12925226439186044</v>
      </c>
      <c r="N72" s="142">
        <f>IF(OR(sectvol('Growth&amp;Taper'!$H72,$G72,N$2,O$2)&lt;0,'Growth&amp;Taper'!O72=""),"",sectvol('Growth&amp;Taper'!$H72,$G72,N$2,O$2))</f>
        <v>9.8160520109198318E-2</v>
      </c>
      <c r="O72" s="142">
        <f>IF(OR(sectvol('Growth&amp;Taper'!$H72,$G72,O$2,P$2)&lt;0,'Growth&amp;Taper'!P72=""),"",sectvol('Growth&amp;Taper'!$H72,$G72,O$2,P$2))</f>
        <v>6.8066013614381818E-2</v>
      </c>
      <c r="P72" s="142">
        <f>IF(OR(sectvol('Growth&amp;Taper'!$H72,$G72,P$2,Q$2)&lt;0,'Growth&amp;Taper'!Q72=""),"",sectvol('Growth&amp;Taper'!$H72,$G72,P$2,Q$2))</f>
        <v>4.0645365360032978E-2</v>
      </c>
      <c r="Q72" s="142">
        <f>IF(OR(sectvol('Growth&amp;Taper'!$H72,$G72,Q$2,R$2)&lt;0,'Growth&amp;Taper'!R72=""),"",sectvol('Growth&amp;Taper'!$H72,$G72,Q$2,R$2))</f>
        <v>1.8311487755444698E-2</v>
      </c>
      <c r="R72" s="142">
        <f>IF(OR(sectvol('Growth&amp;Taper'!$H72,$G72,R$2,S$2)&lt;0,'Growth&amp;Taper'!S72=""),"",sectvol('Growth&amp;Taper'!$H72,$G72,R$2,S$2))</f>
        <v>4.0196953637874127E-3</v>
      </c>
      <c r="S72" s="142" t="str">
        <f>IF(OR(sectvol('Growth&amp;Taper'!$H72,$G72,S$2,T$2)&lt;0,'Growth&amp;Taper'!T72=""),"",sectvol('Growth&amp;Taper'!$H72,$G72,S$2,T$2))</f>
        <v/>
      </c>
      <c r="T72" s="14"/>
      <c r="U72" s="87">
        <f>SUMIF('Growth&amp;Taper'!I72:R72,"&lt;"&amp;wasteCutoff*100,Volume!H72:T72)</f>
        <v>0</v>
      </c>
      <c r="V72" s="87">
        <f>SUMIF('Growth&amp;Taper'!I72:R72,"&lt;"&amp;pulpCutoff*100,Volume!H72:T72)-U72</f>
        <v>0.51503045918986134</v>
      </c>
      <c r="W72" s="87">
        <f t="shared" si="3"/>
        <v>1.0251379688698981</v>
      </c>
      <c r="X72" s="163">
        <f t="shared" si="4"/>
        <v>0.66560120970751524</v>
      </c>
    </row>
    <row r="73" spans="1:24">
      <c r="A73" s="43">
        <f>'Growth&amp;Taper'!A73</f>
        <v>31</v>
      </c>
      <c r="B73" s="44">
        <f>'Growth&amp;Taper'!B73</f>
        <v>46.119359481498122</v>
      </c>
      <c r="C73" s="45">
        <f>'Growth&amp;Taper'!C73</f>
        <v>314.17952151559405</v>
      </c>
      <c r="D73" s="44">
        <f>'Growth&amp;Taper'!D73</f>
        <v>61.456506038752259</v>
      </c>
      <c r="E73" s="44">
        <f>'Growth&amp;Taper'!E73</f>
        <v>44.22776526584331</v>
      </c>
      <c r="F73" s="44">
        <f>'Growth&amp;Taper'!F73</f>
        <v>704.47440723234752</v>
      </c>
      <c r="G73" s="44">
        <f>'Growth&amp;Taper'!G73</f>
        <v>37.761333909511578</v>
      </c>
      <c r="H73" s="142">
        <f>IF(OR(sectvol('Growth&amp;Taper'!$H73,$G73,H$2,I$2)&lt;0,'Growth&amp;Taper'!I73=""),"",sectvol('Growth&amp;Taper'!$H73,$G73,H$2,I$2))</f>
        <v>0.34219988605777507</v>
      </c>
      <c r="I73" s="142">
        <f>IF(OR(sectvol('Growth&amp;Taper'!$H73,$G73,I$2,J$2)&lt;0,'Growth&amp;Taper'!J73=""),"",sectvol('Growth&amp;Taper'!$H73,$G73,I$2,J$2))</f>
        <v>0.27321990701617715</v>
      </c>
      <c r="J73" s="142">
        <f>IF(OR(sectvol('Growth&amp;Taper'!$H73,$G73,J$2,K$2)&lt;0,'Growth&amp;Taper'!K73=""),"",sectvol('Growth&amp;Taper'!$H73,$G73,J$2,K$2))</f>
        <v>0.23226943913117748</v>
      </c>
      <c r="K73" s="142">
        <f>IF(OR(sectvol('Growth&amp;Taper'!$H73,$G73,K$2,L$2)&lt;0,'Growth&amp;Taper'!L73=""),"",sectvol('Growth&amp;Taper'!$H73,$G73,K$2,L$2))</f>
        <v>0.19733554681832755</v>
      </c>
      <c r="L73" s="142">
        <f>IF(OR(sectvol('Growth&amp;Taper'!$H73,$G73,L$2,M$2)&lt;0,'Growth&amp;Taper'!M73=""),"",sectvol('Growth&amp;Taper'!$H73,$G73,L$2,M$2))</f>
        <v>0.16479932205226167</v>
      </c>
      <c r="M73" s="142">
        <f>IF(OR(sectvol('Growth&amp;Taper'!$H73,$G73,M$2,N$2)&lt;0,'Growth&amp;Taper'!N73=""),"",sectvol('Growth&amp;Taper'!$H73,$G73,M$2,N$2))</f>
        <v>0.13292011531904768</v>
      </c>
      <c r="N73" s="142">
        <f>IF(OR(sectvol('Growth&amp;Taper'!$H73,$G73,N$2,O$2)&lt;0,'Growth&amp;Taper'!O73=""),"",sectvol('Growth&amp;Taper'!$H73,$G73,N$2,O$2))</f>
        <v>0.10128795613746444</v>
      </c>
      <c r="O73" s="142">
        <f>IF(OR(sectvol('Growth&amp;Taper'!$H73,$G73,O$2,P$2)&lt;0,'Growth&amp;Taper'!P73=""),"",sectvol('Growth&amp;Taper'!$H73,$G73,O$2,P$2))</f>
        <v>7.0624968612876801E-2</v>
      </c>
      <c r="P73" s="142">
        <f>IF(OR(sectvol('Growth&amp;Taper'!$H73,$G73,P$2,Q$2)&lt;0,'Growth&amp;Taper'!Q73=""),"",sectvol('Growth&amp;Taper'!$H73,$G73,P$2,Q$2))</f>
        <v>4.2591876761389147E-2</v>
      </c>
      <c r="Q73" s="142">
        <f>IF(OR(sectvol('Growth&amp;Taper'!$H73,$G73,Q$2,R$2)&lt;0,'Growth&amp;Taper'!R73=""),"",sectvol('Growth&amp;Taper'!$H73,$G73,Q$2,R$2))</f>
        <v>1.9594555138627061E-2</v>
      </c>
      <c r="R73" s="142">
        <f>IF(OR(sectvol('Growth&amp;Taper'!$H73,$G73,R$2,S$2)&lt;0,'Growth&amp;Taper'!S73=""),"",sectvol('Growth&amp;Taper'!$H73,$G73,R$2,S$2))</f>
        <v>4.5905796862198501E-3</v>
      </c>
      <c r="S73" s="142" t="str">
        <f>IF(OR(sectvol('Growth&amp;Taper'!$H73,$G73,S$2,T$2)&lt;0,'Growth&amp;Taper'!T73=""),"",sectvol('Growth&amp;Taper'!$H73,$G73,S$2,T$2))</f>
        <v/>
      </c>
      <c r="T73" s="14"/>
      <c r="U73" s="87">
        <f>SUMIF('Growth&amp;Taper'!I73:R73,"&lt;"&amp;wasteCutoff*100,Volume!H73:T73)</f>
        <v>0</v>
      </c>
      <c r="V73" s="87">
        <f>SUMIF('Growth&amp;Taper'!I73:R73,"&lt;"&amp;pulpCutoff*100,Volume!H73:T73)-U73</f>
        <v>0.53181879402166687</v>
      </c>
      <c r="W73" s="87">
        <f t="shared" si="3"/>
        <v>1.0496153587096768</v>
      </c>
      <c r="X73" s="163">
        <f t="shared" si="4"/>
        <v>0.66371107320330325</v>
      </c>
    </row>
    <row r="74" spans="1:24">
      <c r="A74" s="43">
        <f>'Growth&amp;Taper'!A74</f>
        <v>32</v>
      </c>
      <c r="B74" s="44">
        <f>'Growth&amp;Taper'!B74</f>
        <v>46.59013078307958</v>
      </c>
      <c r="C74" s="45">
        <f>'Growth&amp;Taper'!C74</f>
        <v>310.58715272949519</v>
      </c>
      <c r="D74" s="44">
        <f>'Growth&amp;Taper'!D74</f>
        <v>62.057992958937454</v>
      </c>
      <c r="E74" s="44">
        <f>'Growth&amp;Taper'!E74</f>
        <v>44.699958424403704</v>
      </c>
      <c r="F74" s="44">
        <f>'Growth&amp;Taper'!F74</f>
        <v>717.97185450616098</v>
      </c>
      <c r="G74" s="44">
        <f>'Growth&amp;Taper'!G74</f>
        <v>37.934638527143761</v>
      </c>
      <c r="H74" s="142">
        <f>IF(OR(sectvol('Growth&amp;Taper'!$H74,$G74,H$2,I$2)&lt;0,'Growth&amp;Taper'!I74=""),"",sectvol('Growth&amp;Taper'!$H74,$G74,H$2,I$2))</f>
        <v>0.34965736507908929</v>
      </c>
      <c r="I74" s="142">
        <f>IF(OR(sectvol('Growth&amp;Taper'!$H74,$G74,I$2,J$2)&lt;0,'Growth&amp;Taper'!J74=""),"",sectvol('Growth&amp;Taper'!$H74,$G74,I$2,J$2))</f>
        <v>0.27930458155364535</v>
      </c>
      <c r="J74" s="142">
        <f>IF(OR(sectvol('Growth&amp;Taper'!$H74,$G74,J$2,K$2)&lt;0,'Growth&amp;Taper'!K74=""),"",sectvol('Growth&amp;Taper'!$H74,$G74,J$2,K$2))</f>
        <v>0.23760046188418027</v>
      </c>
      <c r="K74" s="142">
        <f>IF(OR(sectvol('Growth&amp;Taper'!$H74,$G74,K$2,L$2)&lt;0,'Growth&amp;Taper'!L74=""),"",sectvol('Growth&amp;Taper'!$H74,$G74,K$2,L$2))</f>
        <v>0.20204296384368148</v>
      </c>
      <c r="L74" s="142">
        <f>IF(OR(sectvol('Growth&amp;Taper'!$H74,$G74,L$2,M$2)&lt;0,'Growth&amp;Taper'!M74=""),"",sectvol('Growth&amp;Taper'!$H74,$G74,L$2,M$2))</f>
        <v>0.16895086967013279</v>
      </c>
      <c r="M74" s="142">
        <f>IF(OR(sectvol('Growth&amp;Taper'!$H74,$G74,M$2,N$2)&lt;0,'Growth&amp;Taper'!N74=""),"",sectvol('Growth&amp;Taper'!$H74,$G74,M$2,N$2))</f>
        <v>0.13654433864154181</v>
      </c>
      <c r="N74" s="142">
        <f>IF(OR(sectvol('Growth&amp;Taper'!$H74,$G74,N$2,O$2)&lt;0,'Growth&amp;Taper'!O74=""),"",sectvol('Growth&amp;Taper'!$H74,$G74,N$2,O$2))</f>
        <v>0.10438194725697642</v>
      </c>
      <c r="O74" s="142">
        <f>IF(OR(sectvol('Growth&amp;Taper'!$H74,$G74,O$2,P$2)&lt;0,'Growth&amp;Taper'!P74=""),"",sectvol('Growth&amp;Taper'!$H74,$G74,O$2,P$2))</f>
        <v>7.3162152966606719E-2</v>
      </c>
      <c r="P74" s="142">
        <f>IF(OR(sectvol('Growth&amp;Taper'!$H74,$G74,P$2,Q$2)&lt;0,'Growth&amp;Taper'!Q74=""),"",sectvol('Growth&amp;Taper'!$H74,$G74,P$2,Q$2))</f>
        <v>4.453019760767625E-2</v>
      </c>
      <c r="Q74" s="142">
        <f>IF(OR(sectvol('Growth&amp;Taper'!$H74,$G74,Q$2,R$2)&lt;0,'Growth&amp;Taper'!R74=""),"",sectvol('Growth&amp;Taper'!$H74,$G74,Q$2,R$2))</f>
        <v>2.0885060666011836E-2</v>
      </c>
      <c r="R74" s="142">
        <f>IF(OR(sectvol('Growth&amp;Taper'!$H74,$G74,R$2,S$2)&lt;0,'Growth&amp;Taper'!S74=""),"",sectvol('Growth&amp;Taper'!$H74,$G74,R$2,S$2))</f>
        <v>5.186412785777964E-3</v>
      </c>
      <c r="S74" s="142" t="str">
        <f>IF(OR(sectvol('Growth&amp;Taper'!$H74,$G74,S$2,T$2)&lt;0,'Growth&amp;Taper'!T74=""),"",sectvol('Growth&amp;Taper'!$H74,$G74,S$2,T$2))</f>
        <v/>
      </c>
      <c r="T74" s="14"/>
      <c r="U74" s="87">
        <f>SUMIF('Growth&amp;Taper'!I74:R74,"&lt;"&amp;wasteCutoff*100,Volume!H74:T74)</f>
        <v>0</v>
      </c>
      <c r="V74" s="87">
        <f>SUMIF('Growth&amp;Taper'!I74:R74,"&lt;"&amp;pulpCutoff*100,Volume!H74:T74)-U74</f>
        <v>0.54845456680894578</v>
      </c>
      <c r="W74" s="87">
        <f t="shared" si="3"/>
        <v>1.0737917851463743</v>
      </c>
      <c r="X74" s="163">
        <f t="shared" si="4"/>
        <v>0.66191659722465424</v>
      </c>
    </row>
    <row r="75" spans="1:24">
      <c r="A75" s="43">
        <f>'Growth&amp;Taper'!A75</f>
        <v>33</v>
      </c>
      <c r="B75" s="44">
        <f>'Growth&amp;Taper'!B75</f>
        <v>47.027840337308113</v>
      </c>
      <c r="C75" s="45">
        <f>'Growth&amp;Taper'!C75</f>
        <v>307.03585954702919</v>
      </c>
      <c r="D75" s="44">
        <f>'Growth&amp;Taper'!D75</f>
        <v>62.62094801216908</v>
      </c>
      <c r="E75" s="44">
        <f>'Growth&amp;Taper'!E75</f>
        <v>45.161178718851652</v>
      </c>
      <c r="F75" s="44">
        <f>'Growth&amp;Taper'!F75</f>
        <v>730.67950147715396</v>
      </c>
      <c r="G75" s="44">
        <f>'Growth&amp;Taper'!G75</f>
        <v>38.102157441730206</v>
      </c>
      <c r="H75" s="142">
        <f>IF(OR(sectvol('Growth&amp;Taper'!$H75,$G75,H$2,I$2)&lt;0,'Growth&amp;Taper'!I75=""),"",sectvol('Growth&amp;Taper'!$H75,$G75,H$2,I$2))</f>
        <v>0.35702004258075082</v>
      </c>
      <c r="I75" s="142">
        <f>IF(OR(sectvol('Growth&amp;Taper'!$H75,$G75,I$2,J$2)&lt;0,'Growth&amp;Taper'!J75=""),"",sectvol('Growth&amp;Taper'!$H75,$G75,I$2,J$2))</f>
        <v>0.28531326147929303</v>
      </c>
      <c r="J75" s="142">
        <f>IF(OR(sectvol('Growth&amp;Taper'!$H75,$G75,J$2,K$2)&lt;0,'Growth&amp;Taper'!K75=""),"",sectvol('Growth&amp;Taper'!$H75,$G75,J$2,K$2))</f>
        <v>0.24286662746401566</v>
      </c>
      <c r="K75" s="142">
        <f>IF(OR(sectvol('Growth&amp;Taper'!$H75,$G75,K$2,L$2)&lt;0,'Growth&amp;Taper'!L75=""),"",sectvol('Growth&amp;Taper'!$H75,$G75,K$2,L$2))</f>
        <v>0.20669482647638326</v>
      </c>
      <c r="L75" s="142">
        <f>IF(OR(sectvol('Growth&amp;Taper'!$H75,$G75,L$2,M$2)&lt;0,'Growth&amp;Taper'!M75=""),"",sectvol('Growth&amp;Taper'!$H75,$G75,L$2,M$2))</f>
        <v>0.17305527362796463</v>
      </c>
      <c r="M75" s="142">
        <f>IF(OR(sectvol('Growth&amp;Taper'!$H75,$G75,M$2,N$2)&lt;0,'Growth&amp;Taper'!N75=""),"",sectvol('Growth&amp;Taper'!$H75,$G75,M$2,N$2))</f>
        <v>0.1401298341380311</v>
      </c>
      <c r="N75" s="142">
        <f>IF(OR(sectvol('Growth&amp;Taper'!$H75,$G75,N$2,O$2)&lt;0,'Growth&amp;Taper'!O75=""),"",sectvol('Growth&amp;Taper'!$H75,$G75,N$2,O$2))</f>
        <v>0.10744639429330519</v>
      </c>
      <c r="O75" s="142">
        <f>IF(OR(sectvol('Growth&amp;Taper'!$H75,$G75,O$2,P$2)&lt;0,'Growth&amp;Taper'!P75=""),"",sectvol('Growth&amp;Taper'!$H75,$G75,O$2,P$2))</f>
        <v>7.5680330562837503E-2</v>
      </c>
      <c r="P75" s="142">
        <f>IF(OR(sectvol('Growth&amp;Taper'!$H75,$G75,P$2,Q$2)&lt;0,'Growth&amp;Taper'!Q75=""),"",sectvol('Growth&amp;Taper'!$H75,$G75,P$2,Q$2))</f>
        <v>4.6461776875136251E-2</v>
      </c>
      <c r="Q75" s="142">
        <f>IF(OR(sectvol('Growth&amp;Taper'!$H75,$G75,Q$2,R$2)&lt;0,'Growth&amp;Taper'!R75=""),"",sectvol('Growth&amp;Taper'!$H75,$G75,Q$2,R$2))</f>
        <v>2.2182946477190373E-2</v>
      </c>
      <c r="R75" s="142">
        <f>IF(OR(sectvol('Growth&amp;Taper'!$H75,$G75,R$2,S$2)&lt;0,'Growth&amp;Taper'!S75=""),"",sectvol('Growth&amp;Taper'!$H75,$G75,R$2,S$2))</f>
        <v>5.8054540749849122E-3</v>
      </c>
      <c r="S75" s="142" t="str">
        <f>IF(OR(sectvol('Growth&amp;Taper'!$H75,$G75,S$2,T$2)&lt;0,'Growth&amp;Taper'!T75=""),"",sectvol('Growth&amp;Taper'!$H75,$G75,S$2,T$2))</f>
        <v/>
      </c>
      <c r="T75" s="14"/>
      <c r="U75" s="87">
        <f>SUMIF('Growth&amp;Taper'!I75:R75,"&lt;"&amp;wasteCutoff*100,Volume!H75:T75)</f>
        <v>0</v>
      </c>
      <c r="V75" s="87">
        <f>SUMIF('Growth&amp;Taper'!I75:R75,"&lt;"&amp;pulpCutoff*100,Volume!H75:T75)-U75</f>
        <v>0.56495655597446492</v>
      </c>
      <c r="W75" s="87">
        <f t="shared" si="3"/>
        <v>1.097700212075428</v>
      </c>
      <c r="X75" s="163">
        <f t="shared" si="4"/>
        <v>0.66020854885335434</v>
      </c>
    </row>
    <row r="76" spans="1:24">
      <c r="A76" s="43">
        <f>'Growth&amp;Taper'!A76</f>
        <v>34</v>
      </c>
      <c r="B76" s="44">
        <f>'Growth&amp;Taper'!B76</f>
        <v>47.434734796097516</v>
      </c>
      <c r="C76" s="45">
        <f>'Growth&amp;Taper'!C76</f>
        <v>303.52517230449661</v>
      </c>
      <c r="D76" s="44">
        <f>'Growth&amp;Taper'!D76</f>
        <v>63.148123576013148</v>
      </c>
      <c r="E76" s="44">
        <f>'Growth&amp;Taper'!E76</f>
        <v>45.612394086470928</v>
      </c>
      <c r="F76" s="44">
        <f>'Growth&amp;Taper'!F76</f>
        <v>742.63772432111296</v>
      </c>
      <c r="G76" s="44">
        <f>'Growth&amp;Taper'!G76</f>
        <v>38.264395062304594</v>
      </c>
      <c r="H76" s="142">
        <f>IF(OR(sectvol('Growth&amp;Taper'!$H76,$G76,H$2,I$2)&lt;0,'Growth&amp;Taper'!I76=""),"",sectvol('Growth&amp;Taper'!$H76,$G76,H$2,I$2))</f>
        <v>0.36429808978342249</v>
      </c>
      <c r="I76" s="142">
        <f>IF(OR(sectvol('Growth&amp;Taper'!$H76,$G76,I$2,J$2)&lt;0,'Growth&amp;Taper'!J76=""),"",sectvol('Growth&amp;Taper'!$H76,$G76,I$2,J$2))</f>
        <v>0.29125416413325</v>
      </c>
      <c r="J76" s="142">
        <f>IF(OR(sectvol('Growth&amp;Taper'!$H76,$G76,J$2,K$2)&lt;0,'Growth&amp;Taper'!K76=""),"",sectvol('Growth&amp;Taper'!$H76,$G76,J$2,K$2))</f>
        <v>0.24807503045418011</v>
      </c>
      <c r="K76" s="142">
        <f>IF(OR(sectvol('Growth&amp;Taper'!$H76,$G76,K$2,L$2)&lt;0,'Growth&amp;Taper'!L76=""),"",sectvol('Growth&amp;Taper'!$H76,$G76,K$2,L$2))</f>
        <v>0.21129729889453441</v>
      </c>
      <c r="L76" s="142">
        <f>IF(OR(sectvol('Growth&amp;Taper'!$H76,$G76,L$2,M$2)&lt;0,'Growth&amp;Taper'!M76=""),"",sectvol('Growth&amp;Taper'!$H76,$G76,L$2,M$2))</f>
        <v>0.17711785794621476</v>
      </c>
      <c r="M76" s="142">
        <f>IF(OR(sectvol('Growth&amp;Taper'!$H76,$G76,M$2,N$2)&lt;0,'Growth&amp;Taper'!N76=""),"",sectvol('Growth&amp;Taper'!$H76,$G76,M$2,N$2))</f>
        <v>0.14368109182880839</v>
      </c>
      <c r="N76" s="142">
        <f>IF(OR(sectvol('Growth&amp;Taper'!$H76,$G76,N$2,O$2)&lt;0,'Growth&amp;Taper'!O76=""),"",sectvol('Growth&amp;Taper'!$H76,$G76,N$2,O$2))</f>
        <v>0.11048488819208152</v>
      </c>
      <c r="O76" s="142">
        <f>IF(OR(sectvol('Growth&amp;Taper'!$H76,$G76,O$2,P$2)&lt;0,'Growth&amp;Taper'!P76=""),"",sectvol('Growth&amp;Taper'!$H76,$G76,O$2,P$2))</f>
        <v>7.8182073133677241E-2</v>
      </c>
      <c r="P76" s="142">
        <f>IF(OR(sectvol('Growth&amp;Taper'!$H76,$G76,P$2,Q$2)&lt;0,'Growth&amp;Taper'!Q76=""),"",sectvol('Growth&amp;Taper'!$H76,$G76,P$2,Q$2))</f>
        <v>4.8388011432621461E-2</v>
      </c>
      <c r="Q76" s="142">
        <f>IF(OR(sectvol('Growth&amp;Taper'!$H76,$G76,Q$2,R$2)&lt;0,'Growth&amp;Taper'!R76=""),"",sectvol('Growth&amp;Taper'!$H76,$G76,Q$2,R$2))</f>
        <v>2.3488266361202874E-2</v>
      </c>
      <c r="R76" s="142">
        <f>IF(OR(sectvol('Growth&amp;Taper'!$H76,$G76,R$2,S$2)&lt;0,'Growth&amp;Taper'!S76=""),"",sectvol('Growth&amp;Taper'!$H76,$G76,R$2,S$2))</f>
        <v>6.4462598144279463E-3</v>
      </c>
      <c r="S76" s="142" t="str">
        <f>IF(OR(sectvol('Growth&amp;Taper'!$H76,$G76,S$2,T$2)&lt;0,'Growth&amp;Taper'!T76=""),"",sectvol('Growth&amp;Taper'!$H76,$G76,S$2,T$2))</f>
        <v/>
      </c>
      <c r="T76" s="14"/>
      <c r="U76" s="87">
        <f>SUMIF('Growth&amp;Taper'!I76:R76,"&lt;"&amp;wasteCutoff*100,Volume!H76:T76)</f>
        <v>0</v>
      </c>
      <c r="V76" s="87">
        <f>SUMIF('Growth&amp;Taper'!I76:R76,"&lt;"&amp;pulpCutoff*100,Volume!H76:T76)-U76</f>
        <v>0.5813421888946062</v>
      </c>
      <c r="W76" s="87">
        <f t="shared" si="3"/>
        <v>1.1213708430798146</v>
      </c>
      <c r="X76" s="163">
        <f t="shared" si="4"/>
        <v>0.65857888089310201</v>
      </c>
    </row>
    <row r="77" spans="1:24">
      <c r="A77" s="43">
        <f>'Growth&amp;Taper'!A77</f>
        <v>35</v>
      </c>
      <c r="B77" s="44">
        <f>'Growth&amp;Taper'!B77</f>
        <v>47.812919588283179</v>
      </c>
      <c r="C77" s="45">
        <f>'Growth&amp;Taper'!C77</f>
        <v>300.05462670839279</v>
      </c>
      <c r="D77" s="44">
        <f>'Growth&amp;Taper'!D77</f>
        <v>63.642019777684553</v>
      </c>
      <c r="E77" s="44">
        <f>'Growth&amp;Taper'!E77</f>
        <v>46.054472592761208</v>
      </c>
      <c r="F77" s="44">
        <f>'Growth&amp;Taper'!F77</f>
        <v>753.8855355077892</v>
      </c>
      <c r="G77" s="44">
        <f>'Growth&amp;Taper'!G77</f>
        <v>38.421798393222218</v>
      </c>
      <c r="H77" s="142">
        <f>IF(OR(sectvol('Growth&amp;Taper'!$H77,$G77,H$2,I$2)&lt;0,'Growth&amp;Taper'!I77=""),"",sectvol('Growth&amp;Taper'!$H77,$G77,H$2,I$2))</f>
        <v>0.37150079453999796</v>
      </c>
      <c r="I77" s="142">
        <f>IF(OR(sectvol('Growth&amp;Taper'!$H77,$G77,I$2,J$2)&lt;0,'Growth&amp;Taper'!J77=""),"",sectvol('Growth&amp;Taper'!$H77,$G77,I$2,J$2))</f>
        <v>0.29713479717435476</v>
      </c>
      <c r="J77" s="142">
        <f>IF(OR(sectvol('Growth&amp;Taper'!$H77,$G77,J$2,K$2)&lt;0,'Growth&amp;Taper'!K77=""),"",sectvol('Growth&amp;Taper'!$H77,$G77,J$2,K$2))</f>
        <v>0.25323215782049668</v>
      </c>
      <c r="K77" s="142">
        <f>IF(OR(sectvol('Growth&amp;Taper'!$H77,$G77,K$2,L$2)&lt;0,'Growth&amp;Taper'!L77=""),"",sectvol('Growth&amp;Taper'!$H77,$G77,K$2,L$2))</f>
        <v>0.21585602231030521</v>
      </c>
      <c r="L77" s="142">
        <f>IF(OR(sectvol('Growth&amp;Taper'!$H77,$G77,L$2,M$2)&lt;0,'Growth&amp;Taper'!M77=""),"",sectvol('Growth&amp;Taper'!$H77,$G77,L$2,M$2))</f>
        <v>0.18114350071925861</v>
      </c>
      <c r="M77" s="142">
        <f>IF(OR(sectvol('Growth&amp;Taper'!$H77,$G77,M$2,N$2)&lt;0,'Growth&amp;Taper'!N77=""),"",sectvol('Growth&amp;Taper'!$H77,$G77,M$2,N$2))</f>
        <v>0.14720223417296502</v>
      </c>
      <c r="N77" s="142">
        <f>IF(OR(sectvol('Growth&amp;Taper'!$H77,$G77,N$2,O$2)&lt;0,'Growth&amp;Taper'!O77=""),"",sectvol('Growth&amp;Taper'!$H77,$G77,N$2,O$2))</f>
        <v>0.11350073975153102</v>
      </c>
      <c r="O77" s="142">
        <f>IF(OR(sectvol('Growth&amp;Taper'!$H77,$G77,O$2,P$2)&lt;0,'Growth&amp;Taper'!P77=""),"",sectvol('Growth&amp;Taper'!$H77,$G77,O$2,P$2))</f>
        <v>8.0669774749228679E-2</v>
      </c>
      <c r="P77" s="142">
        <f>IF(OR(sectvol('Growth&amp;Taper'!$H77,$G77,P$2,Q$2)&lt;0,'Growth&amp;Taper'!Q77=""),"",sectvol('Growth&amp;Taper'!$H77,$G77,P$2,Q$2))</f>
        <v>5.0310241897826007E-2</v>
      </c>
      <c r="Q77" s="142">
        <f>IF(OR(sectvol('Growth&amp;Taper'!$H77,$G77,Q$2,R$2)&lt;0,'Growth&amp;Taper'!R77=""),"",sectvol('Growth&amp;Taper'!$H77,$G77,Q$2,R$2))</f>
        <v>2.4801159409990361E-2</v>
      </c>
      <c r="R77" s="142">
        <f>IF(OR(sectvol('Growth&amp;Taper'!$H77,$G77,R$2,S$2)&lt;0,'Growth&amp;Taper'!S77=""),"",sectvol('Growth&amp;Taper'!$H77,$G77,R$2,S$2))</f>
        <v>7.1076313793203187E-3</v>
      </c>
      <c r="S77" s="142" t="str">
        <f>IF(OR(sectvol('Growth&amp;Taper'!$H77,$G77,S$2,T$2)&lt;0,'Growth&amp;Taper'!T77=""),"",sectvol('Growth&amp;Taper'!$H77,$G77,S$2,T$2))</f>
        <v/>
      </c>
      <c r="T77" s="14"/>
      <c r="U77" s="87">
        <f>SUMIF('Growth&amp;Taper'!I77:R77,"&lt;"&amp;wasteCutoff*100,Volume!H77:T77)</f>
        <v>0</v>
      </c>
      <c r="V77" s="87">
        <f>SUMIF('Growth&amp;Taper'!I77:R77,"&lt;"&amp;pulpCutoff*100,Volume!H77:T77)-U77</f>
        <v>0.41648414998154104</v>
      </c>
      <c r="W77" s="87">
        <f t="shared" si="3"/>
        <v>1.3259749039437339</v>
      </c>
      <c r="X77" s="163">
        <f t="shared" si="4"/>
        <v>0.76097908926851499</v>
      </c>
    </row>
    <row r="78" spans="1:24">
      <c r="A78" s="43">
        <f>'Growth&amp;Taper'!A78</f>
        <v>36</v>
      </c>
      <c r="B78" s="44">
        <f>'Growth&amp;Taper'!B78</f>
        <v>48.164365957328627</v>
      </c>
      <c r="C78" s="45">
        <f>'Growth&amp;Taper'!C78</f>
        <v>296.62376377400426</v>
      </c>
      <c r="D78" s="44">
        <f>'Growth&amp;Taper'!D78</f>
        <v>64.104912196752323</v>
      </c>
      <c r="E78" s="44">
        <f>'Growth&amp;Taper'!E78</f>
        <v>46.488195009380192</v>
      </c>
      <c r="F78" s="44">
        <f>'Growth&amp;Taper'!F78</f>
        <v>764.4604825443588</v>
      </c>
      <c r="G78" s="44">
        <f>'Growth&amp;Taper'!G78</f>
        <v>38.574764978777651</v>
      </c>
      <c r="H78" s="142">
        <f>IF(OR(sectvol('Growth&amp;Taper'!$H78,$G78,H$2,I$2)&lt;0,'Growth&amp;Taper'!I78=""),"",sectvol('Growth&amp;Taper'!$H78,$G78,H$2,I$2))</f>
        <v>0.37863665705113747</v>
      </c>
      <c r="I78" s="142">
        <f>IF(OR(sectvol('Growth&amp;Taper'!$H78,$G78,I$2,J$2)&lt;0,'Growth&amp;Taper'!J78=""),"",sectvol('Growth&amp;Taper'!$H78,$G78,I$2,J$2))</f>
        <v>0.30296203507317787</v>
      </c>
      <c r="J78" s="142">
        <f>IF(OR(sectvol('Growth&amp;Taper'!$H78,$G78,J$2,K$2)&lt;0,'Growth&amp;Taper'!K78=""),"",sectvol('Growth&amp;Taper'!$H78,$G78,J$2,K$2))</f>
        <v>0.25834395388033171</v>
      </c>
      <c r="K78" s="142">
        <f>IF(OR(sectvol('Growth&amp;Taper'!$H78,$G78,K$2,L$2)&lt;0,'Growth&amp;Taper'!L78=""),"",sectvol('Growth&amp;Taper'!$H78,$G78,K$2,L$2))</f>
        <v>0.22037617039794588</v>
      </c>
      <c r="L78" s="142">
        <f>IF(OR(sectvol('Growth&amp;Taper'!$H78,$G78,L$2,M$2)&lt;0,'Growth&amp;Taper'!M78=""),"",sectvol('Growth&amp;Taper'!$H78,$G78,L$2,M$2))</f>
        <v>0.18513668077240286</v>
      </c>
      <c r="M78" s="142">
        <f>IF(OR(sectvol('Growth&amp;Taper'!$H78,$G78,M$2,N$2)&lt;0,'Growth&amp;Taper'!N78=""),"",sectvol('Growth&amp;Taper'!$H78,$G78,M$2,N$2))</f>
        <v>0.15069705354161911</v>
      </c>
      <c r="N78" s="142">
        <f>IF(OR(sectvol('Growth&amp;Taper'!$H78,$G78,N$2,O$2)&lt;0,'Growth&amp;Taper'!O78=""),"",sectvol('Growth&amp;Taper'!$H78,$G78,N$2,O$2))</f>
        <v>0.11649700645813268</v>
      </c>
      <c r="O78" s="142">
        <f>IF(OR(sectvol('Growth&amp;Taper'!$H78,$G78,O$2,P$2)&lt;0,'Growth&amp;Taper'!P78=""),"",sectvol('Growth&amp;Taper'!$H78,$G78,O$2,P$2))</f>
        <v>8.3145665742491479E-2</v>
      </c>
      <c r="P78" s="142">
        <f>IF(OR(sectvol('Growth&amp;Taper'!$H78,$G78,P$2,Q$2)&lt;0,'Growth&amp;Taper'!Q78=""),"",sectvol('Growth&amp;Taper'!$H78,$G78,P$2,Q$2))</f>
        <v>5.2229750857404181E-2</v>
      </c>
      <c r="Q78" s="142">
        <f>IF(OR(sectvol('Growth&amp;Taper'!$H78,$G78,Q$2,R$2)&lt;0,'Growth&amp;Taper'!R78=""),"",sectvol('Growth&amp;Taper'!$H78,$G78,Q$2,R$2))</f>
        <v>2.6121829594342429E-2</v>
      </c>
      <c r="R78" s="142">
        <f>IF(OR(sectvol('Growth&amp;Taper'!$H78,$G78,R$2,S$2)&lt;0,'Growth&amp;Taper'!S78=""),"",sectvol('Growth&amp;Taper'!$H78,$G78,R$2,S$2))</f>
        <v>7.7885735589406906E-3</v>
      </c>
      <c r="S78" s="142" t="str">
        <f>IF(OR(sectvol('Growth&amp;Taper'!$H78,$G78,S$2,T$2)&lt;0,'Growth&amp;Taper'!T78=""),"",sectvol('Growth&amp;Taper'!$H78,$G78,S$2,T$2))</f>
        <v/>
      </c>
      <c r="T78" s="14"/>
      <c r="U78" s="87">
        <f>SUMIF('Growth&amp;Taper'!I78:R78,"&lt;"&amp;wasteCutoff*100,Volume!H78:T78)</f>
        <v>0</v>
      </c>
      <c r="V78" s="87">
        <f>SUMIF('Growth&amp;Taper'!I78:R78,"&lt;"&amp;pulpCutoff*100,Volume!H78:T78)-U78</f>
        <v>0.42869130619398987</v>
      </c>
      <c r="W78" s="87">
        <f t="shared" si="3"/>
        <v>1.3532440707339364</v>
      </c>
      <c r="X78" s="163">
        <f t="shared" si="4"/>
        <v>0.7594237637657445</v>
      </c>
    </row>
    <row r="79" spans="1:24">
      <c r="A79" s="43">
        <f>'Growth&amp;Taper'!A79</f>
        <v>37</v>
      </c>
      <c r="B79" s="44">
        <f>'Growth&amp;Taper'!B79</f>
        <v>48.490917976674957</v>
      </c>
      <c r="C79" s="45">
        <f>'Growth&amp;Taper'!C79</f>
        <v>293.23212976470745</v>
      </c>
      <c r="D79" s="44">
        <f>'Growth&amp;Taper'!D79</f>
        <v>64.538876086000116</v>
      </c>
      <c r="E79" s="44">
        <f>'Growth&amp;Taper'!E79</f>
        <v>46.914265542806362</v>
      </c>
      <c r="F79" s="44">
        <f>'Growth&amp;Taper'!F79</f>
        <v>774.39858345946277</v>
      </c>
      <c r="G79" s="44">
        <f>'Growth&amp;Taper'!G79</f>
        <v>38.723649563243157</v>
      </c>
      <c r="H79" s="142">
        <f>IF(OR(sectvol('Growth&amp;Taper'!$H79,$G79,H$2,I$2)&lt;0,'Growth&amp;Taper'!I79=""),"",sectvol('Growth&amp;Taper'!$H79,$G79,H$2,I$2))</f>
        <v>0.38571347382460974</v>
      </c>
      <c r="I79" s="142">
        <f>IF(OR(sectvol('Growth&amp;Taper'!$H79,$G79,I$2,J$2)&lt;0,'Growth&amp;Taper'!J79=""),"",sectvol('Growth&amp;Taper'!$H79,$G79,I$2,J$2))</f>
        <v>0.30874218627891126</v>
      </c>
      <c r="J79" s="142">
        <f>IF(OR(sectvol('Growth&amp;Taper'!$H79,$G79,J$2,K$2)&lt;0,'Growth&amp;Taper'!K79=""),"",sectvol('Growth&amp;Taper'!$H79,$G79,J$2,K$2))</f>
        <v>0.26341587743992578</v>
      </c>
      <c r="K79" s="142">
        <f>IF(OR(sectvol('Growth&amp;Taper'!$H79,$G79,K$2,L$2)&lt;0,'Growth&amp;Taper'!L79=""),"",sectvol('Growth&amp;Taper'!$H79,$G79,K$2,L$2))</f>
        <v>0.22486249812395287</v>
      </c>
      <c r="L79" s="142">
        <f>IF(OR(sectvol('Growth&amp;Taper'!$H79,$G79,L$2,M$2)&lt;0,'Growth&amp;Taper'!M79=""),"",sectvol('Growth&amp;Taper'!$H79,$G79,L$2,M$2))</f>
        <v>0.18910151887200344</v>
      </c>
      <c r="M79" s="142">
        <f>IF(OR(sectvol('Growth&amp;Taper'!$H79,$G79,M$2,N$2)&lt;0,'Growth&amp;Taper'!N79=""),"",sectvol('Growth&amp;Taper'!$H79,$G79,M$2,N$2))</f>
        <v>0.15416904549693577</v>
      </c>
      <c r="N79" s="142">
        <f>IF(OR(sectvol('Growth&amp;Taper'!$H79,$G79,N$2,O$2)&lt;0,'Growth&amp;Taper'!O79=""),"",sectvol('Growth&amp;Taper'!$H79,$G79,N$2,O$2))</f>
        <v>0.11947651664816297</v>
      </c>
      <c r="O79" s="142">
        <f>IF(OR(sectvol('Growth&amp;Taper'!$H79,$G79,O$2,P$2)&lt;0,'Growth&amp;Taper'!P79=""),"",sectvol('Growth&amp;Taper'!$H79,$G79,O$2,P$2))</f>
        <v>8.5611825879223002E-2</v>
      </c>
      <c r="P79" s="142">
        <f>IF(OR(sectvol('Growth&amp;Taper'!$H79,$G79,P$2,Q$2)&lt;0,'Growth&amp;Taper'!Q79=""),"",sectvol('Growth&amp;Taper'!$H79,$G79,P$2,Q$2))</f>
        <v>5.4147762732972185E-2</v>
      </c>
      <c r="Q79" s="142">
        <f>IF(OR(sectvol('Growth&amp;Taper'!$H79,$G79,Q$2,R$2)&lt;0,'Growth&amp;Taper'!R79=""),"",sectvol('Growth&amp;Taper'!$H79,$G79,Q$2,R$2))</f>
        <v>2.7450529888136198E-2</v>
      </c>
      <c r="R79" s="142">
        <f>IF(OR(sectvol('Growth&amp;Taper'!$H79,$G79,R$2,S$2)&lt;0,'Growth&amp;Taper'!S79=""),"",sectvol('Growth&amp;Taper'!$H79,$G79,R$2,S$2))</f>
        <v>8.4882607500824051E-3</v>
      </c>
      <c r="S79" s="142" t="str">
        <f>IF(OR(sectvol('Growth&amp;Taper'!$H79,$G79,S$2,T$2)&lt;0,'Growth&amp;Taper'!T79=""),"",sectvol('Growth&amp;Taper'!$H79,$G79,S$2,T$2))</f>
        <v/>
      </c>
      <c r="T79" s="14"/>
      <c r="U79" s="87">
        <f>SUMIF('Growth&amp;Taper'!I79:R79,"&lt;"&amp;wasteCutoff*100,Volume!H79:T79)</f>
        <v>0</v>
      </c>
      <c r="V79" s="87">
        <f>SUMIF('Growth&amp;Taper'!I79:R79,"&lt;"&amp;pulpCutoff*100,Volume!H79:T79)-U79</f>
        <v>0.44085568064543007</v>
      </c>
      <c r="W79" s="87">
        <f t="shared" si="3"/>
        <v>1.3803238152894861</v>
      </c>
      <c r="X79" s="163">
        <f t="shared" si="4"/>
        <v>0.75792848446324423</v>
      </c>
    </row>
    <row r="80" spans="1:24">
      <c r="A80" s="43">
        <f>'Growth&amp;Taper'!A80</f>
        <v>38</v>
      </c>
      <c r="B80" s="44">
        <f>'Growth&amp;Taper'!B80</f>
        <v>48.794299466966052</v>
      </c>
      <c r="C80" s="45">
        <f>'Growth&amp;Taper'!C80</f>
        <v>289.87927613196126</v>
      </c>
      <c r="D80" s="44">
        <f>'Growth&amp;Taper'!D80</f>
        <v>64.945807593417399</v>
      </c>
      <c r="E80" s="44">
        <f>'Growth&amp;Taper'!E80</f>
        <v>47.333321022405869</v>
      </c>
      <c r="F80" s="44">
        <f>'Growth&amp;Taper'!F80</f>
        <v>783.73429167035363</v>
      </c>
      <c r="G80" s="44">
        <f>'Growth&amp;Taper'!G80</f>
        <v>38.868769702380384</v>
      </c>
      <c r="H80" s="142">
        <f>IF(OR(sectvol('Growth&amp;Taper'!$H80,$G80,H$2,I$2)&lt;0,'Growth&amp;Taper'!I80=""),"",sectvol('Growth&amp;Taper'!$H80,$G80,H$2,I$2))</f>
        <v>0.39273841145626043</v>
      </c>
      <c r="I80" s="142">
        <f>IF(OR(sectvol('Growth&amp;Taper'!$H80,$G80,I$2,J$2)&lt;0,'Growth&amp;Taper'!J80=""),"",sectvol('Growth&amp;Taper'!$H80,$G80,I$2,J$2))</f>
        <v>0.31448105229834811</v>
      </c>
      <c r="J80" s="142">
        <f>IF(OR(sectvol('Growth&amp;Taper'!$H80,$G80,J$2,K$2)&lt;0,'Growth&amp;Taper'!K80=""),"",sectvol('Growth&amp;Taper'!$H80,$G80,J$2,K$2))</f>
        <v>0.26845295212230513</v>
      </c>
      <c r="K80" s="142">
        <f>IF(OR(sectvol('Growth&amp;Taper'!$H80,$G80,K$2,L$2)&lt;0,'Growth&amp;Taper'!L80=""),"",sectvol('Growth&amp;Taper'!$H80,$G80,K$2,L$2))</f>
        <v>0.22931938482434189</v>
      </c>
      <c r="L80" s="142">
        <f>IF(OR(sectvol('Growth&amp;Taper'!$H80,$G80,L$2,M$2)&lt;0,'Growth&amp;Taper'!M80=""),"",sectvol('Growth&amp;Taper'!$H80,$G80,L$2,M$2))</f>
        <v>0.1930418141645569</v>
      </c>
      <c r="M80" s="142">
        <f>IF(OR(sectvol('Growth&amp;Taper'!$H80,$G80,M$2,N$2)&lt;0,'Growth&amp;Taper'!N80=""),"",sectvol('Growth&amp;Taper'!$H80,$G80,M$2,N$2))</f>
        <v>0.15762143835895009</v>
      </c>
      <c r="N80" s="142">
        <f>IF(OR(sectvol('Growth&amp;Taper'!$H80,$G80,N$2,O$2)&lt;0,'Growth&amp;Taper'!O80=""),"",sectvol('Growth&amp;Taper'!$H80,$G80,N$2,O$2))</f>
        <v>0.12244189122823804</v>
      </c>
      <c r="O80" s="142">
        <f>IF(OR(sectvol('Growth&amp;Taper'!$H80,$G80,O$2,P$2)&lt;0,'Growth&amp;Taper'!P80=""),"",sectvol('Growth&amp;Taper'!$H80,$G80,O$2,P$2))</f>
        <v>8.8070196677670395E-2</v>
      </c>
      <c r="P80" s="142">
        <f>IF(OR(sectvol('Growth&amp;Taper'!$H80,$G80,P$2,Q$2)&lt;0,'Growth&amp;Taper'!Q80=""),"",sectvol('Growth&amp;Taper'!$H80,$G80,P$2,Q$2))</f>
        <v>5.6065444775327475E-2</v>
      </c>
      <c r="Q80" s="142">
        <f>IF(OR(sectvol('Growth&amp;Taper'!$H80,$G80,Q$2,R$2)&lt;0,'Growth&amp;Taper'!R80=""),"",sectvol('Growth&amp;Taper'!$H80,$G80,Q$2,R$2))</f>
        <v>2.8787549903385723E-2</v>
      </c>
      <c r="R80" s="142">
        <f>IF(OR(sectvol('Growth&amp;Taper'!$H80,$G80,R$2,S$2)&lt;0,'Growth&amp;Taper'!S80=""),"",sectvol('Growth&amp;Taper'!$H80,$G80,R$2,S$2))</f>
        <v>9.2060094024464401E-3</v>
      </c>
      <c r="S80" s="142" t="str">
        <f>IF(OR(sectvol('Growth&amp;Taper'!$H80,$G80,S$2,T$2)&lt;0,'Growth&amp;Taper'!T80=""),"",sectvol('Growth&amp;Taper'!$H80,$G80,S$2,T$2))</f>
        <v/>
      </c>
      <c r="T80" s="14"/>
      <c r="U80" s="87">
        <f>SUMIF('Growth&amp;Taper'!I80:R80,"&lt;"&amp;wasteCutoff*100,Volume!H80:T80)</f>
        <v>0</v>
      </c>
      <c r="V80" s="87">
        <f>SUMIF('Growth&amp;Taper'!I80:R80,"&lt;"&amp;pulpCutoff*100,Volume!H80:T80)-U80</f>
        <v>0.45298652094357178</v>
      </c>
      <c r="W80" s="87">
        <f t="shared" si="3"/>
        <v>1.407239624268259</v>
      </c>
      <c r="X80" s="163">
        <f t="shared" si="4"/>
        <v>0.75648846667941627</v>
      </c>
    </row>
    <row r="81" spans="1:24">
      <c r="A81" s="43">
        <f>'Growth&amp;Taper'!A81</f>
        <v>39</v>
      </c>
      <c r="B81" s="44">
        <f>'Growth&amp;Taper'!B81</f>
        <v>49.07612075780132</v>
      </c>
      <c r="C81" s="45">
        <f>'Growth&amp;Taper'!C81</f>
        <v>286.56475945598595</v>
      </c>
      <c r="D81" s="44">
        <f>'Growth&amp;Taper'!D81</f>
        <v>65.327442396887434</v>
      </c>
      <c r="E81" s="44">
        <f>'Growth&amp;Taper'!E81</f>
        <v>47.745938799263797</v>
      </c>
      <c r="F81" s="44">
        <f>'Growth&amp;Taper'!F81</f>
        <v>792.50048421492136</v>
      </c>
      <c r="G81" s="44">
        <f>'Growth&amp;Taper'!G81</f>
        <v>39.010410514158785</v>
      </c>
      <c r="H81" s="142">
        <f>IF(OR(sectvol('Growth&amp;Taper'!$H81,$G81,H$2,I$2)&lt;0,'Growth&amp;Taper'!I81=""),"",sectvol('Growth&amp;Taper'!$H81,$G81,H$2,I$2))</f>
        <v>0.39971807158896877</v>
      </c>
      <c r="I81" s="142">
        <f>IF(OR(sectvol('Growth&amp;Taper'!$H81,$G81,I$2,J$2)&lt;0,'Growth&amp;Taper'!J81=""),"",sectvol('Growth&amp;Taper'!$H81,$G81,I$2,J$2))</f>
        <v>0.32018397975446966</v>
      </c>
      <c r="J81" s="142">
        <f>IF(OR(sectvol('Growth&amp;Taper'!$H81,$G81,J$2,K$2)&lt;0,'Growth&amp;Taper'!K81=""),"",sectvol('Growth&amp;Taper'!$H81,$G81,J$2,K$2))</f>
        <v>0.2734598107711611</v>
      </c>
      <c r="K81" s="142">
        <f>IF(OR(sectvol('Growth&amp;Taper'!$H81,$G81,K$2,L$2)&lt;0,'Growth&amp;Taper'!L81=""),"",sectvol('Growth&amp;Taper'!$H81,$G81,K$2,L$2))</f>
        <v>0.23375087226453317</v>
      </c>
      <c r="L81" s="142">
        <f>IF(OR(sectvol('Growth&amp;Taper'!$H81,$G81,L$2,M$2)&lt;0,'Growth&amp;Taper'!M81=""),"",sectvol('Growth&amp;Taper'!$H81,$G81,L$2,M$2))</f>
        <v>0.1969610764383144</v>
      </c>
      <c r="M81" s="142">
        <f>IF(OR(sectvol('Growth&amp;Taper'!$H81,$G81,M$2,N$2)&lt;0,'Growth&amp;Taper'!N81=""),"",sectvol('Growth&amp;Taper'!$H81,$G81,M$2,N$2))</f>
        <v>0.1610572194932669</v>
      </c>
      <c r="N81" s="142">
        <f>IF(OR(sectvol('Growth&amp;Taper'!$H81,$G81,N$2,O$2)&lt;0,'Growth&amp;Taper'!O81=""),"",sectvol('Growth&amp;Taper'!$H81,$G81,N$2,O$2))</f>
        <v>0.12539556318487044</v>
      </c>
      <c r="O81" s="142">
        <f>IF(OR(sectvol('Growth&amp;Taper'!$H81,$G81,O$2,P$2)&lt;0,'Growth&amp;Taper'!P81=""),"",sectvol('Growth&amp;Taper'!$H81,$G81,O$2,P$2))</f>
        <v>9.052259284336367E-2</v>
      </c>
      <c r="P81" s="142">
        <f>IF(OR(sectvol('Growth&amp;Taper'!$H81,$G81,P$2,Q$2)&lt;0,'Growth&amp;Taper'!Q81=""),"",sectvol('Growth&amp;Taper'!$H81,$G81,P$2,Q$2))</f>
        <v>5.7983908813440364E-2</v>
      </c>
      <c r="Q81" s="142">
        <f>IF(OR(sectvol('Growth&amp;Taper'!$H81,$G81,Q$2,R$2)&lt;0,'Growth&amp;Taper'!R81=""),"",sectvol('Growth&amp;Taper'!$H81,$G81,Q$2,R$2))</f>
        <v>3.0133206247781062E-2</v>
      </c>
      <c r="R81" s="142">
        <f>IF(OR(sectvol('Growth&amp;Taper'!$H81,$G81,R$2,S$2)&lt;0,'Growth&amp;Taper'!S81=""),"",sectvol('Growth&amp;Taper'!$H81,$G81,R$2,S$2))</f>
        <v>9.9412554460473514E-3</v>
      </c>
      <c r="S81" s="142" t="str">
        <f>IF(OR(sectvol('Growth&amp;Taper'!$H81,$G81,S$2,T$2)&lt;0,'Growth&amp;Taper'!T81=""),"",sectvol('Growth&amp;Taper'!$H81,$G81,S$2,T$2))</f>
        <v/>
      </c>
      <c r="T81" s="14"/>
      <c r="U81" s="87">
        <f>SUMIF('Growth&amp;Taper'!I81:R81,"&lt;"&amp;wasteCutoff*100,Volume!H81:T81)</f>
        <v>0</v>
      </c>
      <c r="V81" s="87">
        <f>SUMIF('Growth&amp;Taper'!I81:R81,"&lt;"&amp;pulpCutoff*100,Volume!H81:T81)-U81</f>
        <v>0.4650924905827224</v>
      </c>
      <c r="W81" s="87">
        <f t="shared" si="3"/>
        <v>1.4340150662634943</v>
      </c>
      <c r="X81" s="163">
        <f t="shared" si="4"/>
        <v>0.75509944715554411</v>
      </c>
    </row>
    <row r="82" spans="1:24">
      <c r="A82" s="22">
        <f>'Growth&amp;Taper'!A82</f>
        <v>40</v>
      </c>
      <c r="B82" s="35">
        <f>'Growth&amp;Taper'!B82</f>
        <v>49.337885251448235</v>
      </c>
      <c r="C82" s="29">
        <f>'Growth&amp;Taper'!C82</f>
        <v>283.28814138712016</v>
      </c>
      <c r="D82" s="35">
        <f>'Growth&amp;Taper'!D82</f>
        <v>65.685372102501617</v>
      </c>
      <c r="E82" s="35">
        <f>'Growth&amp;Taper'!E82</f>
        <v>48.152643561478406</v>
      </c>
      <c r="F82" s="35">
        <f>'Growth&amp;Taper'!F82</f>
        <v>800.72846842377203</v>
      </c>
      <c r="G82" s="35">
        <f>'Growth&amp;Taper'!G82</f>
        <v>39.148828718947662</v>
      </c>
      <c r="H82" s="143">
        <f>IF(OR(sectvol('Growth&amp;Taper'!$H82,$G82,H$2,I$2)&lt;0,'Growth&amp;Taper'!I82=""),"",sectvol('Growth&amp;Taper'!$H82,$G82,H$2,I$2))</f>
        <v>0.40665854821484904</v>
      </c>
      <c r="I82" s="143">
        <f>IF(OR(sectvol('Growth&amp;Taper'!$H82,$G82,I$2,J$2)&lt;0,'Growth&amp;Taper'!J82=""),"",sectvol('Growth&amp;Taper'!$H82,$G82,I$2,J$2))</f>
        <v>0.32585590634395212</v>
      </c>
      <c r="J82" s="143">
        <f>IF(OR(sectvol('Growth&amp;Taper'!$H82,$G82,J$2,K$2)&lt;0,'Growth&amp;Taper'!K82=""),"",sectvol('Growth&amp;Taper'!$H82,$G82,J$2,K$2))</f>
        <v>0.278440734696208</v>
      </c>
      <c r="K82" s="143">
        <f>IF(OR(sectvol('Growth&amp;Taper'!$H82,$G82,K$2,L$2)&lt;0,'Growth&amp;Taper'!L82=""),"",sectvol('Growth&amp;Taper'!$H82,$G82,K$2,L$2))</f>
        <v>0.23816069832048636</v>
      </c>
      <c r="L82" s="143">
        <f>IF(OR(sectvol('Growth&amp;Taper'!$H82,$G82,L$2,M$2)&lt;0,'Growth&amp;Taper'!M82=""),"",sectvol('Growth&amp;Taper'!$H82,$G82,L$2,M$2))</f>
        <v>0.20086255472655379</v>
      </c>
      <c r="M82" s="143">
        <f>IF(OR(sectvol('Growth&amp;Taper'!$H82,$G82,M$2,N$2)&lt;0,'Growth&amp;Taper'!N82=""),"",sectvol('Growth&amp;Taper'!$H82,$G82,M$2,N$2))</f>
        <v>0.16447915870537511</v>
      </c>
      <c r="N82" s="143">
        <f>IF(OR(sectvol('Growth&amp;Taper'!$H82,$G82,N$2,O$2)&lt;0,'Growth&amp;Taper'!O82=""),"",sectvol('Growth&amp;Taper'!$H82,$G82,N$2,O$2))</f>
        <v>0.12833979510222782</v>
      </c>
      <c r="O82" s="143">
        <f>IF(OR(sectvol('Growth&amp;Taper'!$H82,$G82,O$2,P$2)&lt;0,'Growth&amp;Taper'!P82=""),"",sectvol('Growth&amp;Taper'!$H82,$G82,O$2,P$2))</f>
        <v>9.2970712823064225E-2</v>
      </c>
      <c r="P82" s="143">
        <f>IF(OR(sectvol('Growth&amp;Taper'!$H82,$G82,P$2,Q$2)&lt;0,'Growth&amp;Taper'!Q82=""),"",sectvol('Growth&amp;Taper'!$H82,$G82,P$2,Q$2))</f>
        <v>5.9904213489091647E-2</v>
      </c>
      <c r="Q82" s="143">
        <f>IF(OR(sectvol('Growth&amp;Taper'!$H82,$G82,Q$2,R$2)&lt;0,'Growth&amp;Taper'!R82=""),"",sectvol('Growth&amp;Taper'!$H82,$G82,Q$2,R$2))</f>
        <v>3.1487835002152145E-2</v>
      </c>
      <c r="R82" s="143">
        <f>IF(OR(sectvol('Growth&amp;Taper'!$H82,$G82,R$2,S$2)&lt;0,'Growth&amp;Taper'!S82=""),"",sectvol('Growth&amp;Taper'!$H82,$G82,R$2,S$2))</f>
        <v>1.0693535711721797E-2</v>
      </c>
      <c r="S82" s="143" t="str">
        <f>IF(OR(sectvol('Growth&amp;Taper'!$H82,$G82,S$2,T$2)&lt;0,'Growth&amp;Taper'!T82=""),"",sectvol('Growth&amp;Taper'!$H82,$G82,S$2,T$2))</f>
        <v/>
      </c>
      <c r="T82" s="1"/>
      <c r="U82" s="144">
        <f>SUMIF('Growth&amp;Taper'!I82:R82,"&lt;"&amp;wasteCutoff*100,Volume!H82:T82)</f>
        <v>0</v>
      </c>
      <c r="V82" s="144">
        <f>SUMIF('Growth&amp;Taper'!I82:R82,"&lt;"&amp;pulpCutoff*100,Volume!H82:T82)-U82</f>
        <v>0.47718171512191093</v>
      </c>
      <c r="W82" s="144">
        <f t="shared" si="3"/>
        <v>1.4606719780137711</v>
      </c>
      <c r="X82" s="163">
        <f t="shared" si="4"/>
        <v>0.75375761502935079</v>
      </c>
    </row>
    <row r="83" spans="1:24">
      <c r="A83" s="4">
        <f>'Growth&amp;Taper'!A83</f>
        <v>1</v>
      </c>
      <c r="B83" s="33">
        <f>'Growth&amp;Taper'!B83</f>
        <v>1.9185685717487204</v>
      </c>
      <c r="C83" s="27">
        <f>'Growth&amp;Taper'!C83</f>
        <v>1128.7462150115782</v>
      </c>
      <c r="D83" s="33">
        <f>'Growth&amp;Taper'!D83</f>
        <v>1.6320070467005531E-3</v>
      </c>
      <c r="E83" s="33">
        <f>'Growth&amp;Taper'!E83</f>
        <v>0.12024384671731167</v>
      </c>
      <c r="F83" s="33">
        <f>'Growth&amp;Taper'!F83</f>
        <v>2.4049198674484761E-3</v>
      </c>
      <c r="G83" s="33">
        <f>'Growth&amp;Taper'!G83</f>
        <v>0.38371371434974411</v>
      </c>
      <c r="H83" s="7" t="str">
        <f>IF(OR(sectvol('Growth&amp;Taper'!$H83,$G83,H$2,I$2)&lt;0,'Growth&amp;Taper'!I83=""),"",sectvol('Growth&amp;Taper'!$H83,$G83,H$2,I$2))</f>
        <v/>
      </c>
      <c r="I83" s="7" t="str">
        <f>IF(OR(sectvol('Growth&amp;Taper'!$H83,$G83,I$2,J$2)&lt;0,'Growth&amp;Taper'!J83=""),"",sectvol('Growth&amp;Taper'!$H83,$G83,I$2,J$2))</f>
        <v/>
      </c>
      <c r="J83" s="7" t="str">
        <f>IF(OR(sectvol('Growth&amp;Taper'!$H83,$G83,J$2,K$2)&lt;0,'Growth&amp;Taper'!K83=""),"",sectvol('Growth&amp;Taper'!$H83,$G83,J$2,K$2))</f>
        <v/>
      </c>
      <c r="K83" s="7" t="str">
        <f>IF(OR(sectvol('Growth&amp;Taper'!$H83,$G83,K$2,L$2)&lt;0,'Growth&amp;Taper'!L83=""),"",sectvol('Growth&amp;Taper'!$H83,$G83,K$2,L$2))</f>
        <v/>
      </c>
      <c r="L83" s="7" t="str">
        <f>IF(OR(sectvol('Growth&amp;Taper'!$H83,$G83,L$2,M$2)&lt;0,'Growth&amp;Taper'!M83=""),"",sectvol('Growth&amp;Taper'!$H83,$G83,L$2,M$2))</f>
        <v/>
      </c>
      <c r="M83" s="7" t="str">
        <f>IF(OR(sectvol('Growth&amp;Taper'!$H83,$G83,M$2,N$2)&lt;0,'Growth&amp;Taper'!N83=""),"",sectvol('Growth&amp;Taper'!$H83,$G83,M$2,N$2))</f>
        <v/>
      </c>
      <c r="N83" s="7" t="str">
        <f>IF(OR(sectvol('Growth&amp;Taper'!$H83,$G83,N$2,O$2)&lt;0,'Growth&amp;Taper'!O83=""),"",sectvol('Growth&amp;Taper'!$H83,$G83,N$2,O$2))</f>
        <v/>
      </c>
      <c r="O83" s="7" t="str">
        <f>IF(OR(sectvol('Growth&amp;Taper'!$H83,$G83,O$2,P$2)&lt;0,'Growth&amp;Taper'!P83=""),"",sectvol('Growth&amp;Taper'!$H83,$G83,O$2,P$2))</f>
        <v/>
      </c>
      <c r="P83" s="7" t="str">
        <f>IF(OR(sectvol('Growth&amp;Taper'!$H83,$G83,P$2,Q$2)&lt;0,'Growth&amp;Taper'!Q83=""),"",sectvol('Growth&amp;Taper'!$H83,$G83,P$2,Q$2))</f>
        <v/>
      </c>
      <c r="Q83" s="7" t="str">
        <f>IF(OR(sectvol('Growth&amp;Taper'!$H83,$G83,Q$2,R$2)&lt;0,'Growth&amp;Taper'!R83=""),"",sectvol('Growth&amp;Taper'!$H83,$G83,Q$2,R$2))</f>
        <v/>
      </c>
      <c r="R83" s="7" t="str">
        <f>IF(OR(sectvol('Growth&amp;Taper'!$H83,$G83,R$2,S$2)&lt;0,'Growth&amp;Taper'!S83=""),"",sectvol('Growth&amp;Taper'!$H83,$G83,R$2,S$2))</f>
        <v/>
      </c>
      <c r="S83" s="7" t="str">
        <f>IF(OR(sectvol('Growth&amp;Taper'!$H83,$G83,S$2,T$2)&lt;0,'Growth&amp;Taper'!T83=""),"",sectvol('Growth&amp;Taper'!$H83,$G83,S$2,T$2))</f>
        <v/>
      </c>
      <c r="U83" s="2">
        <f>SUMIF('Growth&amp;Taper'!I83:R83,"&lt;"&amp;wasteCutoff*100,Volume!H83:T83)</f>
        <v>0</v>
      </c>
      <c r="V83" s="2">
        <f>SUMIF('Growth&amp;Taper'!I83:R83,"&lt;"&amp;pulpCutoff*100,Volume!H83:T83)-U83</f>
        <v>0</v>
      </c>
      <c r="W83" s="2">
        <f t="shared" si="0"/>
        <v>0</v>
      </c>
      <c r="X83" s="163">
        <f t="shared" si="4"/>
        <v>0</v>
      </c>
    </row>
    <row r="84" spans="1:24">
      <c r="A84" s="4">
        <f>'Growth&amp;Taper'!A84</f>
        <v>2</v>
      </c>
      <c r="B84" s="33">
        <f>'Growth&amp;Taper'!B84</f>
        <v>4.2007205410600932</v>
      </c>
      <c r="C84" s="27">
        <f>'Growth&amp;Taper'!C84</f>
        <v>1115.8399865894512</v>
      </c>
      <c r="D84" s="33">
        <f>'Growth&amp;Taper'!D84</f>
        <v>0.39325755700131498</v>
      </c>
      <c r="E84" s="33">
        <f>'Growth&amp;Taper'!E84</f>
        <v>1.8773168501281814</v>
      </c>
      <c r="F84" s="33">
        <f>'Growth&amp;Taper'!F84</f>
        <v>0.7823319713440603</v>
      </c>
      <c r="G84" s="33">
        <f>'Growth&amp;Taper'!G84</f>
        <v>0.84014410821201868</v>
      </c>
      <c r="H84" s="7" t="str">
        <f>IF(OR(sectvol('Growth&amp;Taper'!$H84,$G84,H$2,I$2)&lt;0,'Growth&amp;Taper'!I84=""),"",sectvol('Growth&amp;Taper'!$H84,$G84,H$2,I$2))</f>
        <v/>
      </c>
      <c r="I84" s="7" t="str">
        <f>IF(OR(sectvol('Growth&amp;Taper'!$H84,$G84,I$2,J$2)&lt;0,'Growth&amp;Taper'!J84=""),"",sectvol('Growth&amp;Taper'!$H84,$G84,I$2,J$2))</f>
        <v/>
      </c>
      <c r="J84" s="7" t="str">
        <f>IF(OR(sectvol('Growth&amp;Taper'!$H84,$G84,J$2,K$2)&lt;0,'Growth&amp;Taper'!K84=""),"",sectvol('Growth&amp;Taper'!$H84,$G84,J$2,K$2))</f>
        <v/>
      </c>
      <c r="K84" s="7" t="str">
        <f>IF(OR(sectvol('Growth&amp;Taper'!$H84,$G84,K$2,L$2)&lt;0,'Growth&amp;Taper'!L84=""),"",sectvol('Growth&amp;Taper'!$H84,$G84,K$2,L$2))</f>
        <v/>
      </c>
      <c r="L84" s="7" t="str">
        <f>IF(OR(sectvol('Growth&amp;Taper'!$H84,$G84,L$2,M$2)&lt;0,'Growth&amp;Taper'!M84=""),"",sectvol('Growth&amp;Taper'!$H84,$G84,L$2,M$2))</f>
        <v/>
      </c>
      <c r="M84" s="7" t="str">
        <f>IF(OR(sectvol('Growth&amp;Taper'!$H84,$G84,M$2,N$2)&lt;0,'Growth&amp;Taper'!N84=""),"",sectvol('Growth&amp;Taper'!$H84,$G84,M$2,N$2))</f>
        <v/>
      </c>
      <c r="N84" s="7" t="str">
        <f>IF(OR(sectvol('Growth&amp;Taper'!$H84,$G84,N$2,O$2)&lt;0,'Growth&amp;Taper'!O84=""),"",sectvol('Growth&amp;Taper'!$H84,$G84,N$2,O$2))</f>
        <v/>
      </c>
      <c r="O84" s="7" t="str">
        <f>IF(OR(sectvol('Growth&amp;Taper'!$H84,$G84,O$2,P$2)&lt;0,'Growth&amp;Taper'!P84=""),"",sectvol('Growth&amp;Taper'!$H84,$G84,O$2,P$2))</f>
        <v/>
      </c>
      <c r="P84" s="7" t="str">
        <f>IF(OR(sectvol('Growth&amp;Taper'!$H84,$G84,P$2,Q$2)&lt;0,'Growth&amp;Taper'!Q84=""),"",sectvol('Growth&amp;Taper'!$H84,$G84,P$2,Q$2))</f>
        <v/>
      </c>
      <c r="Q84" s="7" t="str">
        <f>IF(OR(sectvol('Growth&amp;Taper'!$H84,$G84,Q$2,R$2)&lt;0,'Growth&amp;Taper'!R84=""),"",sectvol('Growth&amp;Taper'!$H84,$G84,Q$2,R$2))</f>
        <v/>
      </c>
      <c r="R84" s="7" t="str">
        <f>IF(OR(sectvol('Growth&amp;Taper'!$H84,$G84,R$2,S$2)&lt;0,'Growth&amp;Taper'!S84=""),"",sectvol('Growth&amp;Taper'!$H84,$G84,R$2,S$2))</f>
        <v/>
      </c>
      <c r="S84" s="7" t="str">
        <f>IF(OR(sectvol('Growth&amp;Taper'!$H84,$G84,S$2,T$2)&lt;0,'Growth&amp;Taper'!T84=""),"",sectvol('Growth&amp;Taper'!$H84,$G84,S$2,T$2))</f>
        <v/>
      </c>
      <c r="U84" s="2">
        <f>SUMIF('Growth&amp;Taper'!I84:R84,"&lt;"&amp;wasteCutoff*100,Volume!H84:T84)</f>
        <v>0</v>
      </c>
      <c r="V84" s="2">
        <f>SUMIF('Growth&amp;Taper'!I84:R84,"&lt;"&amp;pulpCutoff*100,Volume!H84:T84)-U84</f>
        <v>0</v>
      </c>
      <c r="W84" s="2">
        <f t="shared" si="0"/>
        <v>0</v>
      </c>
      <c r="X84" s="163">
        <f t="shared" si="4"/>
        <v>0</v>
      </c>
    </row>
    <row r="85" spans="1:24">
      <c r="A85" s="4">
        <f>'Growth&amp;Taper'!A85</f>
        <v>3</v>
      </c>
      <c r="B85" s="33">
        <f>'Growth&amp;Taper'!B85</f>
        <v>6.66484149405421</v>
      </c>
      <c r="C85" s="27">
        <f>'Growth&amp;Taper'!C85</f>
        <v>1103.0813296319004</v>
      </c>
      <c r="D85" s="33">
        <f>'Growth&amp;Taper'!D85</f>
        <v>2.494095849351448</v>
      </c>
      <c r="E85" s="33">
        <f>'Growth&amp;Taper'!E85</f>
        <v>4.7550249804800213</v>
      </c>
      <c r="F85" s="33">
        <f>'Growth&amp;Taper'!F85</f>
        <v>6.3506019758862422</v>
      </c>
      <c r="G85" s="33">
        <f>'Growth&amp;Taper'!G85</f>
        <v>1.3675027464923233</v>
      </c>
      <c r="H85" s="7" t="str">
        <f>IF(OR(sectvol('Growth&amp;Taper'!$H85,$G85,H$2,I$2)&lt;0,'Growth&amp;Taper'!I85=""),"",sectvol('Growth&amp;Taper'!$H85,$G85,H$2,I$2))</f>
        <v/>
      </c>
      <c r="I85" s="7" t="str">
        <f>IF(OR(sectvol('Growth&amp;Taper'!$H85,$G85,I$2,J$2)&lt;0,'Growth&amp;Taper'!J85=""),"",sectvol('Growth&amp;Taper'!$H85,$G85,I$2,J$2))</f>
        <v/>
      </c>
      <c r="J85" s="7" t="str">
        <f>IF(OR(sectvol('Growth&amp;Taper'!$H85,$G85,J$2,K$2)&lt;0,'Growth&amp;Taper'!K85=""),"",sectvol('Growth&amp;Taper'!$H85,$G85,J$2,K$2))</f>
        <v/>
      </c>
      <c r="K85" s="7" t="str">
        <f>IF(OR(sectvol('Growth&amp;Taper'!$H85,$G85,K$2,L$2)&lt;0,'Growth&amp;Taper'!L85=""),"",sectvol('Growth&amp;Taper'!$H85,$G85,K$2,L$2))</f>
        <v/>
      </c>
      <c r="L85" s="7" t="str">
        <f>IF(OR(sectvol('Growth&amp;Taper'!$H85,$G85,L$2,M$2)&lt;0,'Growth&amp;Taper'!M85=""),"",sectvol('Growth&amp;Taper'!$H85,$G85,L$2,M$2))</f>
        <v/>
      </c>
      <c r="M85" s="7" t="str">
        <f>IF(OR(sectvol('Growth&amp;Taper'!$H85,$G85,M$2,N$2)&lt;0,'Growth&amp;Taper'!N85=""),"",sectvol('Growth&amp;Taper'!$H85,$G85,M$2,N$2))</f>
        <v/>
      </c>
      <c r="N85" s="7" t="str">
        <f>IF(OR(sectvol('Growth&amp;Taper'!$H85,$G85,N$2,O$2)&lt;0,'Growth&amp;Taper'!O85=""),"",sectvol('Growth&amp;Taper'!$H85,$G85,N$2,O$2))</f>
        <v/>
      </c>
      <c r="O85" s="7" t="str">
        <f>IF(OR(sectvol('Growth&amp;Taper'!$H85,$G85,O$2,P$2)&lt;0,'Growth&amp;Taper'!P85=""),"",sectvol('Growth&amp;Taper'!$H85,$G85,O$2,P$2))</f>
        <v/>
      </c>
      <c r="P85" s="7" t="str">
        <f>IF(OR(sectvol('Growth&amp;Taper'!$H85,$G85,P$2,Q$2)&lt;0,'Growth&amp;Taper'!Q85=""),"",sectvol('Growth&amp;Taper'!$H85,$G85,P$2,Q$2))</f>
        <v/>
      </c>
      <c r="Q85" s="7" t="str">
        <f>IF(OR(sectvol('Growth&amp;Taper'!$H85,$G85,Q$2,R$2)&lt;0,'Growth&amp;Taper'!R85=""),"",sectvol('Growth&amp;Taper'!$H85,$G85,Q$2,R$2))</f>
        <v/>
      </c>
      <c r="R85" s="7" t="str">
        <f>IF(OR(sectvol('Growth&amp;Taper'!$H85,$G85,R$2,S$2)&lt;0,'Growth&amp;Taper'!S85=""),"",sectvol('Growth&amp;Taper'!$H85,$G85,R$2,S$2))</f>
        <v/>
      </c>
      <c r="S85" s="7" t="str">
        <f>IF(OR(sectvol('Growth&amp;Taper'!$H85,$G85,S$2,T$2)&lt;0,'Growth&amp;Taper'!T85=""),"",sectvol('Growth&amp;Taper'!$H85,$G85,S$2,T$2))</f>
        <v/>
      </c>
      <c r="U85" s="2">
        <f>SUMIF('Growth&amp;Taper'!I85:R85,"&lt;"&amp;wasteCutoff*100,Volume!H85:T85)</f>
        <v>0</v>
      </c>
      <c r="V85" s="2">
        <f>SUMIF('Growth&amp;Taper'!I85:R85,"&lt;"&amp;pulpCutoff*100,Volume!H85:T85)-U85</f>
        <v>0</v>
      </c>
      <c r="W85" s="2">
        <f t="shared" si="0"/>
        <v>0</v>
      </c>
      <c r="X85" s="163">
        <f t="shared" si="4"/>
        <v>0</v>
      </c>
    </row>
    <row r="86" spans="1:24">
      <c r="A86" s="4">
        <f>'Growth&amp;Taper'!A86</f>
        <v>4</v>
      </c>
      <c r="B86" s="33">
        <f>'Growth&amp;Taper'!B86</f>
        <v>9.1785543631405062</v>
      </c>
      <c r="C86" s="27">
        <f>'Growth&amp;Taper'!C86</f>
        <v>1090.4685567879474</v>
      </c>
      <c r="D86" s="33">
        <f>'Growth&amp;Taper'!D86</f>
        <v>6.3150643116886034</v>
      </c>
      <c r="E86" s="33">
        <f>'Growth&amp;Taper'!E86</f>
        <v>7.609958968770111</v>
      </c>
      <c r="F86" s="33">
        <f>'Growth&amp;Taper'!F86</f>
        <v>19.667341290849233</v>
      </c>
      <c r="G86" s="33">
        <f>'Growth&amp;Taper'!G86</f>
        <v>9.0416076461430066</v>
      </c>
      <c r="H86" s="7">
        <f>IF(OR(sectvol('Growth&amp;Taper'!$H86,$G86,H$2,I$2)&lt;0,'Growth&amp;Taper'!I86=""),"",sectvol('Growth&amp;Taper'!$H86,$G86,H$2,I$2))</f>
        <v>9.3258847616598944E-3</v>
      </c>
      <c r="I86" s="7">
        <f>IF(OR(sectvol('Growth&amp;Taper'!$H86,$G86,I$2,J$2)&lt;0,'Growth&amp;Taper'!J86=""),"",sectvol('Growth&amp;Taper'!$H86,$G86,I$2,J$2))</f>
        <v>3.8573291147634223E-3</v>
      </c>
      <c r="J86" s="7" t="str">
        <f>IF(OR(sectvol('Growth&amp;Taper'!$H86,$G86,J$2,K$2)&lt;0,'Growth&amp;Taper'!K86=""),"",sectvol('Growth&amp;Taper'!$H86,$G86,J$2,K$2))</f>
        <v/>
      </c>
      <c r="K86" s="7" t="str">
        <f>IF(OR(sectvol('Growth&amp;Taper'!$H86,$G86,K$2,L$2)&lt;0,'Growth&amp;Taper'!L86=""),"",sectvol('Growth&amp;Taper'!$H86,$G86,K$2,L$2))</f>
        <v/>
      </c>
      <c r="L86" s="7" t="str">
        <f>IF(OR(sectvol('Growth&amp;Taper'!$H86,$G86,L$2,M$2)&lt;0,'Growth&amp;Taper'!M86=""),"",sectvol('Growth&amp;Taper'!$H86,$G86,L$2,M$2))</f>
        <v/>
      </c>
      <c r="M86" s="7" t="str">
        <f>IF(OR(sectvol('Growth&amp;Taper'!$H86,$G86,M$2,N$2)&lt;0,'Growth&amp;Taper'!N86=""),"",sectvol('Growth&amp;Taper'!$H86,$G86,M$2,N$2))</f>
        <v/>
      </c>
      <c r="N86" s="7" t="str">
        <f>IF(OR(sectvol('Growth&amp;Taper'!$H86,$G86,N$2,O$2)&lt;0,'Growth&amp;Taper'!O86=""),"",sectvol('Growth&amp;Taper'!$H86,$G86,N$2,O$2))</f>
        <v/>
      </c>
      <c r="O86" s="7" t="str">
        <f>IF(OR(sectvol('Growth&amp;Taper'!$H86,$G86,O$2,P$2)&lt;0,'Growth&amp;Taper'!P86=""),"",sectvol('Growth&amp;Taper'!$H86,$G86,O$2,P$2))</f>
        <v/>
      </c>
      <c r="P86" s="7" t="str">
        <f>IF(OR(sectvol('Growth&amp;Taper'!$H86,$G86,P$2,Q$2)&lt;0,'Growth&amp;Taper'!Q86=""),"",sectvol('Growth&amp;Taper'!$H86,$G86,P$2,Q$2))</f>
        <v/>
      </c>
      <c r="Q86" s="7" t="str">
        <f>IF(OR(sectvol('Growth&amp;Taper'!$H86,$G86,Q$2,R$2)&lt;0,'Growth&amp;Taper'!R86=""),"",sectvol('Growth&amp;Taper'!$H86,$G86,Q$2,R$2))</f>
        <v/>
      </c>
      <c r="R86" s="7" t="str">
        <f>IF(OR(sectvol('Growth&amp;Taper'!$H86,$G86,R$2,S$2)&lt;0,'Growth&amp;Taper'!S86=""),"",sectvol('Growth&amp;Taper'!$H86,$G86,R$2,S$2))</f>
        <v/>
      </c>
      <c r="S86" s="7" t="str">
        <f>IF(OR(sectvol('Growth&amp;Taper'!$H86,$G86,S$2,T$2)&lt;0,'Growth&amp;Taper'!T86=""),"",sectvol('Growth&amp;Taper'!$H86,$G86,S$2,T$2))</f>
        <v/>
      </c>
      <c r="U86" s="2">
        <f>SUMIF('Growth&amp;Taper'!I86:R86,"&lt;"&amp;wasteCutoff*100,Volume!H86:T86)</f>
        <v>1.3183213876423317E-2</v>
      </c>
      <c r="V86" s="2">
        <f>SUMIF('Growth&amp;Taper'!I86:R86,"&lt;"&amp;pulpCutoff*100,Volume!H86:T86)-U86</f>
        <v>0</v>
      </c>
      <c r="W86" s="2">
        <f t="shared" si="0"/>
        <v>0</v>
      </c>
      <c r="X86" s="163">
        <f t="shared" si="4"/>
        <v>0</v>
      </c>
    </row>
    <row r="87" spans="1:24">
      <c r="A87" s="4">
        <f>'Growth&amp;Taper'!A87</f>
        <v>5</v>
      </c>
      <c r="B87" s="33">
        <f>'Growth&amp;Taper'!B87</f>
        <v>11.674351093832627</v>
      </c>
      <c r="C87" s="27">
        <f>'Growth&amp;Taper'!C87</f>
        <v>1078</v>
      </c>
      <c r="D87" s="33">
        <f>'Growth&amp;Taper'!D87</f>
        <v>11.05</v>
      </c>
      <c r="E87" s="33">
        <f>'Growth&amp;Taper'!E87</f>
        <v>10.124457428372343</v>
      </c>
      <c r="F87" s="33">
        <f>'Growth&amp;Taper'!F87</f>
        <v>40.646356986628227</v>
      </c>
      <c r="G87" s="33">
        <f>'Growth&amp;Taper'!G87</f>
        <v>13.700620854068973</v>
      </c>
      <c r="H87" s="7">
        <f>IF(OR(sectvol('Growth&amp;Taper'!$H87,$G87,H$2,I$2)&lt;0,'Growth&amp;Taper'!I87=""),"",sectvol('Growth&amp;Taper'!$H87,$G87,H$2,I$2))</f>
        <v>1.6949072036030268E-2</v>
      </c>
      <c r="I87" s="7">
        <f>IF(OR(sectvol('Growth&amp;Taper'!$H87,$G87,I$2,J$2)&lt;0,'Growth&amp;Taper'!J87=""),"",sectvol('Growth&amp;Taper'!$H87,$G87,I$2,J$2))</f>
        <v>1.0476246534057789E-2</v>
      </c>
      <c r="J87" s="7">
        <f>IF(OR(sectvol('Growth&amp;Taper'!$H87,$G87,J$2,K$2)&lt;0,'Growth&amp;Taper'!K87=""),"",sectvol('Growth&amp;Taper'!$H87,$G87,J$2,K$2))</f>
        <v>5.1692258487820433E-3</v>
      </c>
      <c r="K87" s="7" t="str">
        <f>IF(OR(sectvol('Growth&amp;Taper'!$H87,$G87,K$2,L$2)&lt;0,'Growth&amp;Taper'!L87=""),"",sectvol('Growth&amp;Taper'!$H87,$G87,K$2,L$2))</f>
        <v/>
      </c>
      <c r="L87" s="7" t="str">
        <f>IF(OR(sectvol('Growth&amp;Taper'!$H87,$G87,L$2,M$2)&lt;0,'Growth&amp;Taper'!M87=""),"",sectvol('Growth&amp;Taper'!$H87,$G87,L$2,M$2))</f>
        <v/>
      </c>
      <c r="M87" s="7" t="str">
        <f>IF(OR(sectvol('Growth&amp;Taper'!$H87,$G87,M$2,N$2)&lt;0,'Growth&amp;Taper'!N87=""),"",sectvol('Growth&amp;Taper'!$H87,$G87,M$2,N$2))</f>
        <v/>
      </c>
      <c r="N87" s="7" t="str">
        <f>IF(OR(sectvol('Growth&amp;Taper'!$H87,$G87,N$2,O$2)&lt;0,'Growth&amp;Taper'!O87=""),"",sectvol('Growth&amp;Taper'!$H87,$G87,N$2,O$2))</f>
        <v/>
      </c>
      <c r="O87" s="7" t="str">
        <f>IF(OR(sectvol('Growth&amp;Taper'!$H87,$G87,O$2,P$2)&lt;0,'Growth&amp;Taper'!P87=""),"",sectvol('Growth&amp;Taper'!$H87,$G87,O$2,P$2))</f>
        <v/>
      </c>
      <c r="P87" s="7" t="str">
        <f>IF(OR(sectvol('Growth&amp;Taper'!$H87,$G87,P$2,Q$2)&lt;0,'Growth&amp;Taper'!Q87=""),"",sectvol('Growth&amp;Taper'!$H87,$G87,P$2,Q$2))</f>
        <v/>
      </c>
      <c r="Q87" s="7" t="str">
        <f>IF(OR(sectvol('Growth&amp;Taper'!$H87,$G87,Q$2,R$2)&lt;0,'Growth&amp;Taper'!R87=""),"",sectvol('Growth&amp;Taper'!$H87,$G87,Q$2,R$2))</f>
        <v/>
      </c>
      <c r="R87" s="7" t="str">
        <f>IF(OR(sectvol('Growth&amp;Taper'!$H87,$G87,R$2,S$2)&lt;0,'Growth&amp;Taper'!S87=""),"",sectvol('Growth&amp;Taper'!$H87,$G87,R$2,S$2))</f>
        <v/>
      </c>
      <c r="S87" s="7" t="str">
        <f>IF(OR(sectvol('Growth&amp;Taper'!$H87,$G87,S$2,T$2)&lt;0,'Growth&amp;Taper'!T87=""),"",sectvol('Growth&amp;Taper'!$H87,$G87,S$2,T$2))</f>
        <v/>
      </c>
      <c r="U87" s="2">
        <f>SUMIF('Growth&amp;Taper'!I87:R87,"&lt;"&amp;wasteCutoff*100,Volume!H87:T87)</f>
        <v>5.1692258487820433E-3</v>
      </c>
      <c r="V87" s="2">
        <f>SUMIF('Growth&amp;Taper'!I87:R87,"&lt;"&amp;pulpCutoff*100,Volume!H87:T87)-U87</f>
        <v>2.7425318570088057E-2</v>
      </c>
      <c r="W87" s="2">
        <f t="shared" si="0"/>
        <v>0</v>
      </c>
      <c r="X87" s="163">
        <f t="shared" si="4"/>
        <v>0</v>
      </c>
    </row>
    <row r="88" spans="1:24">
      <c r="A88" s="4">
        <f>'Growth&amp;Taper'!A88</f>
        <v>6</v>
      </c>
      <c r="B88" s="33">
        <f>'Growth&amp;Taper'!B88</f>
        <v>14.113219235602134</v>
      </c>
      <c r="C88" s="27">
        <f>'Growth&amp;Taper'!C88</f>
        <v>1065.6740102832503</v>
      </c>
      <c r="D88" s="33">
        <f>'Growth&amp;Taper'!D88</f>
        <v>16.059935339860473</v>
      </c>
      <c r="E88" s="33">
        <f>'Growth&amp;Taper'!E88</f>
        <v>12.27607997436264</v>
      </c>
      <c r="F88" s="33">
        <f>'Growth&amp;Taper'!F88</f>
        <v>67.92690252305114</v>
      </c>
      <c r="G88" s="33">
        <f>'Growth&amp;Taper'!G88</f>
        <v>16.845269751232614</v>
      </c>
      <c r="H88" s="7">
        <f>IF(OR(sectvol('Growth&amp;Taper'!$H88,$G88,H$2,I$2)&lt;0,'Growth&amp;Taper'!I88=""),"",sectvol('Growth&amp;Taper'!$H88,$G88,H$2,I$2))</f>
        <v>2.5172338692223337E-2</v>
      </c>
      <c r="I88" s="7">
        <f>IF(OR(sectvol('Growth&amp;Taper'!$H88,$G88,I$2,J$2)&lt;0,'Growth&amp;Taper'!J88=""),"",sectvol('Growth&amp;Taper'!$H88,$G88,I$2,J$2))</f>
        <v>1.7078012874270309E-2</v>
      </c>
      <c r="J88" s="7">
        <f>IF(OR(sectvol('Growth&amp;Taper'!$H88,$G88,J$2,K$2)&lt;0,'Growth&amp;Taper'!K88=""),"",sectvol('Growth&amp;Taper'!$H88,$G88,J$2,K$2))</f>
        <v>1.0843310948497768E-2</v>
      </c>
      <c r="K88" s="7">
        <f>IF(OR(sectvol('Growth&amp;Taper'!$H88,$G88,K$2,L$2)&lt;0,'Growth&amp;Taper'!L88=""),"",sectvol('Growth&amp;Taper'!$H88,$G88,K$2,L$2))</f>
        <v>4.9815131809594357E-3</v>
      </c>
      <c r="L88" s="7" t="str">
        <f>IF(OR(sectvol('Growth&amp;Taper'!$H88,$G88,L$2,M$2)&lt;0,'Growth&amp;Taper'!M88=""),"",sectvol('Growth&amp;Taper'!$H88,$G88,L$2,M$2))</f>
        <v/>
      </c>
      <c r="M88" s="7" t="str">
        <f>IF(OR(sectvol('Growth&amp;Taper'!$H88,$G88,M$2,N$2)&lt;0,'Growth&amp;Taper'!N88=""),"",sectvol('Growth&amp;Taper'!$H88,$G88,M$2,N$2))</f>
        <v/>
      </c>
      <c r="N88" s="7" t="str">
        <f>IF(OR(sectvol('Growth&amp;Taper'!$H88,$G88,N$2,O$2)&lt;0,'Growth&amp;Taper'!O88=""),"",sectvol('Growth&amp;Taper'!$H88,$G88,N$2,O$2))</f>
        <v/>
      </c>
      <c r="O88" s="7" t="str">
        <f>IF(OR(sectvol('Growth&amp;Taper'!$H88,$G88,O$2,P$2)&lt;0,'Growth&amp;Taper'!P88=""),"",sectvol('Growth&amp;Taper'!$H88,$G88,O$2,P$2))</f>
        <v/>
      </c>
      <c r="P88" s="7" t="str">
        <f>IF(OR(sectvol('Growth&amp;Taper'!$H88,$G88,P$2,Q$2)&lt;0,'Growth&amp;Taper'!Q88=""),"",sectvol('Growth&amp;Taper'!$H88,$G88,P$2,Q$2))</f>
        <v/>
      </c>
      <c r="Q88" s="7" t="str">
        <f>IF(OR(sectvol('Growth&amp;Taper'!$H88,$G88,Q$2,R$2)&lt;0,'Growth&amp;Taper'!R88=""),"",sectvol('Growth&amp;Taper'!$H88,$G88,Q$2,R$2))</f>
        <v/>
      </c>
      <c r="R88" s="7" t="str">
        <f>IF(OR(sectvol('Growth&amp;Taper'!$H88,$G88,R$2,S$2)&lt;0,'Growth&amp;Taper'!S88=""),"",sectvol('Growth&amp;Taper'!$H88,$G88,R$2,S$2))</f>
        <v/>
      </c>
      <c r="S88" s="7" t="str">
        <f>IF(OR(sectvol('Growth&amp;Taper'!$H88,$G88,S$2,T$2)&lt;0,'Growth&amp;Taper'!T88=""),"",sectvol('Growth&amp;Taper'!$H88,$G88,S$2,T$2))</f>
        <v/>
      </c>
      <c r="U88" s="2">
        <f>SUMIF('Growth&amp;Taper'!I88:R88,"&lt;"&amp;wasteCutoff*100,Volume!H88:T88)</f>
        <v>4.9815131809594357E-3</v>
      </c>
      <c r="V88" s="2">
        <f>SUMIF('Growth&amp;Taper'!I88:R88,"&lt;"&amp;pulpCutoff*100,Volume!H88:T88)-U88</f>
        <v>5.3093662514991417E-2</v>
      </c>
      <c r="W88" s="2">
        <f t="shared" ref="W88:W181" si="5">SUM(H88:T88)-V88-U88</f>
        <v>0</v>
      </c>
      <c r="X88" s="163">
        <f t="shared" si="4"/>
        <v>0</v>
      </c>
    </row>
    <row r="89" spans="1:24">
      <c r="A89" s="4">
        <f>'Growth&amp;Taper'!A89</f>
        <v>7</v>
      </c>
      <c r="B89" s="33">
        <f>'Growth&amp;Taper'!B89</f>
        <v>16.471613052056259</v>
      </c>
      <c r="C89" s="27">
        <f>'Growth&amp;Taper'!C89</f>
        <v>1053.4889575075927</v>
      </c>
      <c r="D89" s="33">
        <f>'Growth&amp;Taper'!D89</f>
        <v>20.984547145864152</v>
      </c>
      <c r="E89" s="33">
        <f>'Growth&amp;Taper'!E89</f>
        <v>14.113502574990584</v>
      </c>
      <c r="F89" s="33">
        <f>'Growth&amp;Taper'!F89</f>
        <v>99.940680020701834</v>
      </c>
      <c r="G89" s="33">
        <f>'Growth&amp;Taper'!G89</f>
        <v>19.121432727851936</v>
      </c>
      <c r="H89" s="7">
        <f>IF(OR(sectvol('Growth&amp;Taper'!$H89,$G89,H$2,I$2)&lt;0,'Growth&amp;Taper'!I89=""),"",sectvol('Growth&amp;Taper'!$H89,$G89,H$2,I$2))</f>
        <v>3.3479358369609996E-2</v>
      </c>
      <c r="I89" s="7">
        <f>IF(OR(sectvol('Growth&amp;Taper'!$H89,$G89,I$2,J$2)&lt;0,'Growth&amp;Taper'!J89=""),"",sectvol('Growth&amp;Taper'!$H89,$G89,I$2,J$2))</f>
        <v>2.3672535475998742E-2</v>
      </c>
      <c r="J89" s="7">
        <f>IF(OR(sectvol('Growth&amp;Taper'!$H89,$G89,J$2,K$2)&lt;0,'Growth&amp;Taper'!K89=""),"",sectvol('Growth&amp;Taper'!$H89,$G89,J$2,K$2))</f>
        <v>1.64527887658753E-2</v>
      </c>
      <c r="K89" s="7">
        <f>IF(OR(sectvol('Growth&amp;Taper'!$H89,$G89,K$2,L$2)&lt;0,'Growth&amp;Taper'!L89=""),"",sectvol('Growth&amp;Taper'!$H89,$G89,K$2,L$2))</f>
        <v>9.5505906038348201E-3</v>
      </c>
      <c r="L89" s="7">
        <f>IF(OR(sectvol('Growth&amp;Taper'!$H89,$G89,L$2,M$2)&lt;0,'Growth&amp;Taper'!M89=""),"",sectvol('Growth&amp;Taper'!$H89,$G89,L$2,M$2))</f>
        <v>3.5153463724780882E-3</v>
      </c>
      <c r="M89" s="7" t="str">
        <f>IF(OR(sectvol('Growth&amp;Taper'!$H89,$G89,M$2,N$2)&lt;0,'Growth&amp;Taper'!N89=""),"",sectvol('Growth&amp;Taper'!$H89,$G89,M$2,N$2))</f>
        <v/>
      </c>
      <c r="N89" s="7" t="str">
        <f>IF(OR(sectvol('Growth&amp;Taper'!$H89,$G89,N$2,O$2)&lt;0,'Growth&amp;Taper'!O89=""),"",sectvol('Growth&amp;Taper'!$H89,$G89,N$2,O$2))</f>
        <v/>
      </c>
      <c r="O89" s="7" t="str">
        <f>IF(OR(sectvol('Growth&amp;Taper'!$H89,$G89,O$2,P$2)&lt;0,'Growth&amp;Taper'!P89=""),"",sectvol('Growth&amp;Taper'!$H89,$G89,O$2,P$2))</f>
        <v/>
      </c>
      <c r="P89" s="7" t="str">
        <f>IF(OR(sectvol('Growth&amp;Taper'!$H89,$G89,P$2,Q$2)&lt;0,'Growth&amp;Taper'!Q89=""),"",sectvol('Growth&amp;Taper'!$H89,$G89,P$2,Q$2))</f>
        <v/>
      </c>
      <c r="Q89" s="7" t="str">
        <f>IF(OR(sectvol('Growth&amp;Taper'!$H89,$G89,Q$2,R$2)&lt;0,'Growth&amp;Taper'!R89=""),"",sectvol('Growth&amp;Taper'!$H89,$G89,Q$2,R$2))</f>
        <v/>
      </c>
      <c r="R89" s="7" t="str">
        <f>IF(OR(sectvol('Growth&amp;Taper'!$H89,$G89,R$2,S$2)&lt;0,'Growth&amp;Taper'!S89=""),"",sectvol('Growth&amp;Taper'!$H89,$G89,R$2,S$2))</f>
        <v/>
      </c>
      <c r="S89" s="7" t="str">
        <f>IF(OR(sectvol('Growth&amp;Taper'!$H89,$G89,S$2,T$2)&lt;0,'Growth&amp;Taper'!T89=""),"",sectvol('Growth&amp;Taper'!$H89,$G89,S$2,T$2))</f>
        <v/>
      </c>
      <c r="U89" s="2">
        <f>SUMIF('Growth&amp;Taper'!I89:R89,"&lt;"&amp;wasteCutoff*100,Volume!H89:T89)</f>
        <v>1.3065936976312909E-2</v>
      </c>
      <c r="V89" s="2">
        <f>SUMIF('Growth&amp;Taper'!I89:R89,"&lt;"&amp;pulpCutoff*100,Volume!H89:T89)-U89</f>
        <v>7.3604682611484035E-2</v>
      </c>
      <c r="W89" s="2">
        <f t="shared" si="5"/>
        <v>0</v>
      </c>
      <c r="X89" s="163">
        <f t="shared" si="4"/>
        <v>0</v>
      </c>
    </row>
    <row r="90" spans="1:24">
      <c r="A90" s="4">
        <f>'Growth&amp;Taper'!A90</f>
        <v>8</v>
      </c>
      <c r="B90" s="33">
        <f>'Growth&amp;Taper'!B90</f>
        <v>18.735353492979787</v>
      </c>
      <c r="C90" s="27">
        <f>'Growth&amp;Taper'!C90</f>
        <v>1041.443230182038</v>
      </c>
      <c r="D90" s="33">
        <f>'Growth&amp;Taper'!D90</f>
        <v>25.649371270593686</v>
      </c>
      <c r="E90" s="33">
        <f>'Growth&amp;Taper'!E90</f>
        <v>15.693527088408633</v>
      </c>
      <c r="F90" s="33">
        <f>'Growth&amp;Taper'!F90</f>
        <v>135.27965462517656</v>
      </c>
      <c r="G90" s="33">
        <f>'Growth&amp;Taper'!G90</f>
        <v>20.853145792670045</v>
      </c>
      <c r="H90" s="7">
        <f>IF(OR(sectvol('Growth&amp;Taper'!$H90,$G90,H$2,I$2)&lt;0,'Growth&amp;Taper'!I90=""),"",sectvol('Growth&amp;Taper'!$H90,$G90,H$2,I$2))</f>
        <v>4.1577135636658741E-2</v>
      </c>
      <c r="I90" s="7">
        <f>IF(OR(sectvol('Growth&amp;Taper'!$H90,$G90,I$2,J$2)&lt;0,'Growth&amp;Taper'!J90=""),"",sectvol('Growth&amp;Taper'!$H90,$G90,I$2,J$2))</f>
        <v>3.0097209841969591E-2</v>
      </c>
      <c r="J90" s="7">
        <f>IF(OR(sectvol('Growth&amp;Taper'!$H90,$G90,J$2,K$2)&lt;0,'Growth&amp;Taper'!K90=""),"",sectvol('Growth&amp;Taper'!$H90,$G90,J$2,K$2))</f>
        <v>2.1895789482945634E-2</v>
      </c>
      <c r="K90" s="7">
        <f>IF(OR(sectvol('Growth&amp;Taper'!$H90,$G90,K$2,L$2)&lt;0,'Growth&amp;Taper'!L90=""),"",sectvol('Growth&amp;Taper'!$H90,$G90,K$2,L$2))</f>
        <v>1.4108589279025472E-2</v>
      </c>
      <c r="L90" s="7">
        <f>IF(OR(sectvol('Growth&amp;Taper'!$H90,$G90,L$2,M$2)&lt;0,'Growth&amp;Taper'!M90=""),"",sectvol('Growth&amp;Taper'!$H90,$G90,L$2,M$2))</f>
        <v>6.8264688859572143E-3</v>
      </c>
      <c r="M90" s="7">
        <f>IF(OR(sectvol('Growth&amp;Taper'!$H90,$G90,M$2,N$2)&lt;0,'Growth&amp;Taper'!N90=""),"",sectvol('Growth&amp;Taper'!$H90,$G90,M$2,N$2))</f>
        <v>1.5331496089415781E-3</v>
      </c>
      <c r="N90" s="7" t="str">
        <f>IF(OR(sectvol('Growth&amp;Taper'!$H90,$G90,N$2,O$2)&lt;0,'Growth&amp;Taper'!O90=""),"",sectvol('Growth&amp;Taper'!$H90,$G90,N$2,O$2))</f>
        <v/>
      </c>
      <c r="O90" s="7" t="str">
        <f>IF(OR(sectvol('Growth&amp;Taper'!$H90,$G90,O$2,P$2)&lt;0,'Growth&amp;Taper'!P90=""),"",sectvol('Growth&amp;Taper'!$H90,$G90,O$2,P$2))</f>
        <v/>
      </c>
      <c r="P90" s="7" t="str">
        <f>IF(OR(sectvol('Growth&amp;Taper'!$H90,$G90,P$2,Q$2)&lt;0,'Growth&amp;Taper'!Q90=""),"",sectvol('Growth&amp;Taper'!$H90,$G90,P$2,Q$2))</f>
        <v/>
      </c>
      <c r="Q90" s="7" t="str">
        <f>IF(OR(sectvol('Growth&amp;Taper'!$H90,$G90,Q$2,R$2)&lt;0,'Growth&amp;Taper'!R90=""),"",sectvol('Growth&amp;Taper'!$H90,$G90,Q$2,R$2))</f>
        <v/>
      </c>
      <c r="R90" s="7" t="str">
        <f>IF(OR(sectvol('Growth&amp;Taper'!$H90,$G90,R$2,S$2)&lt;0,'Growth&amp;Taper'!S90=""),"",sectvol('Growth&amp;Taper'!$H90,$G90,R$2,S$2))</f>
        <v/>
      </c>
      <c r="S90" s="7" t="str">
        <f>IF(OR(sectvol('Growth&amp;Taper'!$H90,$G90,S$2,T$2)&lt;0,'Growth&amp;Taper'!T90=""),"",sectvol('Growth&amp;Taper'!$H90,$G90,S$2,T$2))</f>
        <v/>
      </c>
      <c r="U90" s="2">
        <f>SUMIF('Growth&amp;Taper'!I90:R90,"&lt;"&amp;wasteCutoff*100,Volume!H90:T90)</f>
        <v>8.359618494898793E-3</v>
      </c>
      <c r="V90" s="2">
        <f>SUMIF('Growth&amp;Taper'!I90:R90,"&lt;"&amp;pulpCutoff*100,Volume!H90:T90)-U90</f>
        <v>0.10767872424059943</v>
      </c>
      <c r="W90" s="2">
        <f t="shared" si="5"/>
        <v>0</v>
      </c>
      <c r="X90" s="163">
        <f t="shared" si="4"/>
        <v>0</v>
      </c>
    </row>
    <row r="91" spans="1:24">
      <c r="A91" s="4">
        <f>'Growth&amp;Taper'!A91</f>
        <v>9</v>
      </c>
      <c r="B91" s="33">
        <f>'Growth&amp;Taper'!B91</f>
        <v>20.896311548372974</v>
      </c>
      <c r="C91" s="27">
        <f>'Growth&amp;Taper'!C91</f>
        <v>1029.5352352415905</v>
      </c>
      <c r="D91" s="33">
        <f>'Growth&amp;Taper'!D91</f>
        <v>29.983629355617023</v>
      </c>
      <c r="E91" s="33">
        <f>'Growth&amp;Taper'!E91</f>
        <v>17.065597288558312</v>
      </c>
      <c r="F91" s="33">
        <f>'Growth&amp;Taper'!F91</f>
        <v>172.78265537253847</v>
      </c>
      <c r="G91" s="33">
        <f>'Growth&amp;Taper'!G91</f>
        <v>22.220943055050963</v>
      </c>
      <c r="H91" s="7">
        <f>IF(OR(sectvol('Growth&amp;Taper'!$H91,$G91,H$2,I$2)&lt;0,'Growth&amp;Taper'!I91=""),"",sectvol('Growth&amp;Taper'!$H91,$G91,H$2,I$2))</f>
        <v>4.9328268070351275E-2</v>
      </c>
      <c r="I91" s="7">
        <f>IF(OR(sectvol('Growth&amp;Taper'!$H91,$G91,I$2,J$2)&lt;0,'Growth&amp;Taper'!J91=""),"",sectvol('Growth&amp;Taper'!$H91,$G91,I$2,J$2))</f>
        <v>3.6255925073373829E-2</v>
      </c>
      <c r="J91" s="7">
        <f>IF(OR(sectvol('Growth&amp;Taper'!$H91,$G91,J$2,K$2)&lt;0,'Growth&amp;Taper'!K91=""),"",sectvol('Growth&amp;Taper'!$H91,$G91,J$2,K$2))</f>
        <v>2.7112034183105128E-2</v>
      </c>
      <c r="K91" s="7">
        <f>IF(OR(sectvol('Growth&amp;Taper'!$H91,$G91,K$2,L$2)&lt;0,'Growth&amp;Taper'!L91=""),"",sectvol('Growth&amp;Taper'!$H91,$G91,K$2,L$2))</f>
        <v>1.8518271790229857E-2</v>
      </c>
      <c r="L91" s="7">
        <f>IF(OR(sectvol('Growth&amp;Taper'!$H91,$G91,L$2,M$2)&lt;0,'Growth&amp;Taper'!M91=""),"",sectvol('Growth&amp;Taper'!$H91,$G91,L$2,M$2))</f>
        <v>1.0259336257006198E-2</v>
      </c>
      <c r="M91" s="7">
        <f>IF(OR(sectvol('Growth&amp;Taper'!$H91,$G91,M$2,N$2)&lt;0,'Growth&amp;Taper'!N91=""),"",sectvol('Growth&amp;Taper'!$H91,$G91,M$2,N$2))</f>
        <v>3.488247203696569E-3</v>
      </c>
      <c r="N91" s="7" t="str">
        <f>IF(OR(sectvol('Growth&amp;Taper'!$H91,$G91,N$2,O$2)&lt;0,'Growth&amp;Taper'!O91=""),"",sectvol('Growth&amp;Taper'!$H91,$G91,N$2,O$2))</f>
        <v/>
      </c>
      <c r="O91" s="7" t="str">
        <f>IF(OR(sectvol('Growth&amp;Taper'!$H91,$G91,O$2,P$2)&lt;0,'Growth&amp;Taper'!P91=""),"",sectvol('Growth&amp;Taper'!$H91,$G91,O$2,P$2))</f>
        <v/>
      </c>
      <c r="P91" s="7" t="str">
        <f>IF(OR(sectvol('Growth&amp;Taper'!$H91,$G91,P$2,Q$2)&lt;0,'Growth&amp;Taper'!Q91=""),"",sectvol('Growth&amp;Taper'!$H91,$G91,P$2,Q$2))</f>
        <v/>
      </c>
      <c r="Q91" s="7" t="str">
        <f>IF(OR(sectvol('Growth&amp;Taper'!$H91,$G91,Q$2,R$2)&lt;0,'Growth&amp;Taper'!R91=""),"",sectvol('Growth&amp;Taper'!$H91,$G91,Q$2,R$2))</f>
        <v/>
      </c>
      <c r="R91" s="7" t="str">
        <f>IF(OR(sectvol('Growth&amp;Taper'!$H91,$G91,R$2,S$2)&lt;0,'Growth&amp;Taper'!S91=""),"",sectvol('Growth&amp;Taper'!$H91,$G91,R$2,S$2))</f>
        <v/>
      </c>
      <c r="S91" s="7" t="str">
        <f>IF(OR(sectvol('Growth&amp;Taper'!$H91,$G91,S$2,T$2)&lt;0,'Growth&amp;Taper'!T91=""),"",sectvol('Growth&amp;Taper'!$H91,$G91,S$2,T$2))</f>
        <v/>
      </c>
      <c r="U91" s="2">
        <f>SUMIF('Growth&amp;Taper'!I91:R91,"&lt;"&amp;wasteCutoff*100,Volume!H91:T91)</f>
        <v>1.3747583460702768E-2</v>
      </c>
      <c r="V91" s="2">
        <f>SUMIF('Growth&amp;Taper'!I91:R91,"&lt;"&amp;pulpCutoff*100,Volume!H91:T91)-U91</f>
        <v>0.1312144991170601</v>
      </c>
      <c r="W91" s="2">
        <f t="shared" si="5"/>
        <v>0</v>
      </c>
      <c r="X91" s="163">
        <f t="shared" si="4"/>
        <v>0</v>
      </c>
    </row>
    <row r="92" spans="1:24">
      <c r="A92" s="153">
        <f>'Growth&amp;Taper'!A92</f>
        <v>10</v>
      </c>
      <c r="B92" s="154">
        <f>'Growth&amp;Taper'!B92</f>
        <v>22.950423605072722</v>
      </c>
      <c r="C92" s="155">
        <f>'Growth&amp;Taper'!C92</f>
        <v>600</v>
      </c>
      <c r="D92" s="154">
        <f>'Growth&amp;Taper'!D92</f>
        <v>31.378395776790416</v>
      </c>
      <c r="E92" s="154">
        <f>'Growth&amp;Taper'!E92</f>
        <v>22.86860867972748</v>
      </c>
      <c r="F92" s="154">
        <f>'Growth&amp;Taper'!F92</f>
        <v>195.38686098610413</v>
      </c>
      <c r="G92" s="154">
        <f>'Growth&amp;Taper'!G92</f>
        <v>26.99752394412452</v>
      </c>
      <c r="H92" s="7">
        <f>IF(OR(sectvol('Growth&amp;Taper'!$H92,$G92,H$2,I$2)&lt;0,'Growth&amp;Taper'!I92=""),"",sectvol('Growth&amp;Taper'!$H92,$G92,H$2,I$2))</f>
        <v>8.9543437363774181E-2</v>
      </c>
      <c r="I92" s="7">
        <f>IF(OR(sectvol('Growth&amp;Taper'!$H92,$G92,I$2,J$2)&lt;0,'Growth&amp;Taper'!J92=""),"",sectvol('Growth&amp;Taper'!$H92,$G92,I$2,J$2))</f>
        <v>6.8381279880281365E-2</v>
      </c>
      <c r="J92" s="7">
        <f>IF(OR(sectvol('Growth&amp;Taper'!$H92,$G92,J$2,K$2)&lt;0,'Growth&amp;Taper'!K92=""),"",sectvol('Growth&amp;Taper'!$H92,$G92,J$2,K$2))</f>
        <v>5.4450457929372559E-2</v>
      </c>
      <c r="K92" s="7">
        <f>IF(OR(sectvol('Growth&amp;Taper'!$H92,$G92,K$2,L$2)&lt;0,'Growth&amp;Taper'!L92=""),"",sectvol('Growth&amp;Taper'!$H92,$G92,K$2,L$2))</f>
        <v>4.1884764110676508E-2</v>
      </c>
      <c r="L92" s="7">
        <f>IF(OR(sectvol('Growth&amp;Taper'!$H92,$G92,L$2,M$2)&lt;0,'Growth&amp;Taper'!M92=""),"",sectvol('Growth&amp;Taper'!$H92,$G92,L$2,M$2))</f>
        <v>2.9578026351544936E-2</v>
      </c>
      <c r="M92" s="7">
        <f>IF(OR(sectvol('Growth&amp;Taper'!$H92,$G92,M$2,N$2)&lt;0,'Growth&amp;Taper'!N92=""),"",sectvol('Growth&amp;Taper'!$H92,$G92,M$2,N$2))</f>
        <v>1.7754954306266814E-2</v>
      </c>
      <c r="N92" s="7">
        <f>IF(OR(sectvol('Growth&amp;Taper'!$H92,$G92,N$2,O$2)&lt;0,'Growth&amp;Taper'!O92=""),"",sectvol('Growth&amp;Taper'!$H92,$G92,N$2,O$2))</f>
        <v>7.6714354350489074E-3</v>
      </c>
      <c r="O92" s="7" t="str">
        <f>IF(OR(sectvol('Growth&amp;Taper'!$H92,$G92,O$2,P$2)&lt;0,'Growth&amp;Taper'!P92=""),"",sectvol('Growth&amp;Taper'!$H92,$G92,O$2,P$2))</f>
        <v/>
      </c>
      <c r="P92" s="7" t="str">
        <f>IF(OR(sectvol('Growth&amp;Taper'!$H92,$G92,P$2,Q$2)&lt;0,'Growth&amp;Taper'!Q92=""),"",sectvol('Growth&amp;Taper'!$H92,$G92,P$2,Q$2))</f>
        <v/>
      </c>
      <c r="Q92" s="7" t="str">
        <f>IF(OR(sectvol('Growth&amp;Taper'!$H92,$G92,Q$2,R$2)&lt;0,'Growth&amp;Taper'!R92=""),"",sectvol('Growth&amp;Taper'!$H92,$G92,Q$2,R$2))</f>
        <v/>
      </c>
      <c r="R92" s="7" t="str">
        <f>IF(OR(sectvol('Growth&amp;Taper'!$H92,$G92,R$2,S$2)&lt;0,'Growth&amp;Taper'!S92=""),"",sectvol('Growth&amp;Taper'!$H92,$G92,R$2,S$2))</f>
        <v/>
      </c>
      <c r="S92" s="7" t="str">
        <f>IF(OR(sectvol('Growth&amp;Taper'!$H92,$G92,S$2,T$2)&lt;0,'Growth&amp;Taper'!T92=""),"",sectvol('Growth&amp;Taper'!$H92,$G92,S$2,T$2))</f>
        <v/>
      </c>
      <c r="U92" s="2">
        <f>SUMIF('Growth&amp;Taper'!I92:R92,"&lt;"&amp;wasteCutoff*100,Volume!H92:T92)</f>
        <v>7.6714354350489074E-3</v>
      </c>
      <c r="V92" s="2">
        <f>SUMIF('Growth&amp;Taper'!I92:R92,"&lt;"&amp;pulpCutoff*100,Volume!H92:T92)-U92</f>
        <v>0.30159291994191639</v>
      </c>
      <c r="W92" s="2">
        <f t="shared" si="5"/>
        <v>-1.7347234759768071E-17</v>
      </c>
      <c r="X92" s="163">
        <f t="shared" si="4"/>
        <v>-5.6091930602941169E-17</v>
      </c>
    </row>
    <row r="93" spans="1:24">
      <c r="A93" s="4">
        <f>'Growth&amp;Taper'!A93</f>
        <v>11</v>
      </c>
      <c r="B93" s="33">
        <f>'Growth&amp;Taper'!B93</f>
        <v>24.896423131258256</v>
      </c>
      <c r="C93" s="27">
        <f>'Growth&amp;Taper'!C93</f>
        <v>593.13952334874784</v>
      </c>
      <c r="D93" s="33">
        <f>'Growth&amp;Taper'!D93</f>
        <v>34.744376673188093</v>
      </c>
      <c r="E93" s="33">
        <f>'Growth&amp;Taper'!E93</f>
        <v>24.202700713347163</v>
      </c>
      <c r="F93" s="33">
        <f>'Growth&amp;Taper'!F93</f>
        <v>231.62657063789285</v>
      </c>
      <c r="G93" s="33">
        <f>'Growth&amp;Taper'!G93</f>
        <v>27.922795847449787</v>
      </c>
      <c r="H93" s="7">
        <f>IF(OR(sectvol('Growth&amp;Taper'!$H93,$G93,H$2,I$2)&lt;0,'Growth&amp;Taper'!I93=""),"",sectvol('Growth&amp;Taper'!$H93,$G93,H$2,I$2))</f>
        <v>0.10049538119105272</v>
      </c>
      <c r="I93" s="7">
        <f>IF(OR(sectvol('Growth&amp;Taper'!$H93,$G93,I$2,J$2)&lt;0,'Growth&amp;Taper'!J93=""),"",sectvol('Growth&amp;Taper'!$H93,$G93,I$2,J$2))</f>
        <v>7.717167392743976E-2</v>
      </c>
      <c r="J93" s="7">
        <f>IF(OR(sectvol('Growth&amp;Taper'!$H93,$G93,J$2,K$2)&lt;0,'Growth&amp;Taper'!K93=""),"",sectvol('Growth&amp;Taper'!$H93,$G93,J$2,K$2))</f>
        <v>6.1973135340781804E-2</v>
      </c>
      <c r="K93" s="7">
        <f>IF(OR(sectvol('Growth&amp;Taper'!$H93,$G93,K$2,L$2)&lt;0,'Growth&amp;Taper'!L93=""),"",sectvol('Growth&amp;Taper'!$H93,$G93,K$2,L$2))</f>
        <v>4.8360650871786356E-2</v>
      </c>
      <c r="L93" s="7">
        <f>IF(OR(sectvol('Growth&amp;Taper'!$H93,$G93,L$2,M$2)&lt;0,'Growth&amp;Taper'!M93=""),"",sectvol('Growth&amp;Taper'!$H93,$G93,L$2,M$2))</f>
        <v>3.5064485066905078E-2</v>
      </c>
      <c r="M93" s="7">
        <f>IF(OR(sectvol('Growth&amp;Taper'!$H93,$G93,M$2,N$2)&lt;0,'Growth&amp;Taper'!N93=""),"",sectvol('Growth&amp;Taper'!$H93,$G93,M$2,N$2))</f>
        <v>2.215109648624956E-2</v>
      </c>
      <c r="N93" s="7">
        <f>IF(OR(sectvol('Growth&amp;Taper'!$H93,$G93,N$2,O$2)&lt;0,'Growth&amp;Taper'!O93=""),"",sectvol('Growth&amp;Taper'!$H93,$G93,N$2,O$2))</f>
        <v>1.0734674340902681E-2</v>
      </c>
      <c r="O93" s="7">
        <f>IF(OR(sectvol('Growth&amp;Taper'!$H93,$G93,O$2,P$2)&lt;0,'Growth&amp;Taper'!P93=""),"",sectvol('Growth&amp;Taper'!$H93,$G93,O$2,P$2))</f>
        <v>2.7064160045169937E-3</v>
      </c>
      <c r="P93" s="7" t="str">
        <f>IF(OR(sectvol('Growth&amp;Taper'!$H93,$G93,P$2,Q$2)&lt;0,'Growth&amp;Taper'!Q93=""),"",sectvol('Growth&amp;Taper'!$H93,$G93,P$2,Q$2))</f>
        <v/>
      </c>
      <c r="Q93" s="7" t="str">
        <f>IF(OR(sectvol('Growth&amp;Taper'!$H93,$G93,Q$2,R$2)&lt;0,'Growth&amp;Taper'!R93=""),"",sectvol('Growth&amp;Taper'!$H93,$G93,Q$2,R$2))</f>
        <v/>
      </c>
      <c r="R93" s="7" t="str">
        <f>IF(OR(sectvol('Growth&amp;Taper'!$H93,$G93,R$2,S$2)&lt;0,'Growth&amp;Taper'!S93=""),"",sectvol('Growth&amp;Taper'!$H93,$G93,R$2,S$2))</f>
        <v/>
      </c>
      <c r="S93" s="7" t="str">
        <f>IF(OR(sectvol('Growth&amp;Taper'!$H93,$G93,S$2,T$2)&lt;0,'Growth&amp;Taper'!T93=""),"",sectvol('Growth&amp;Taper'!$H93,$G93,S$2,T$2))</f>
        <v/>
      </c>
      <c r="U93" s="2">
        <f>SUMIF('Growth&amp;Taper'!I93:R93,"&lt;"&amp;wasteCutoff*100,Volume!H93:T93)</f>
        <v>1.3441090345419675E-2</v>
      </c>
      <c r="V93" s="2">
        <f>SUMIF('Growth&amp;Taper'!I93:R93,"&lt;"&amp;pulpCutoff*100,Volume!H93:T93)-U93</f>
        <v>0.34521642288421528</v>
      </c>
      <c r="W93" s="2">
        <f t="shared" si="5"/>
        <v>0</v>
      </c>
      <c r="X93" s="163">
        <f t="shared" si="4"/>
        <v>0</v>
      </c>
    </row>
    <row r="94" spans="1:24">
      <c r="A94" s="4">
        <f>'Growth&amp;Taper'!A94</f>
        <v>12</v>
      </c>
      <c r="B94" s="33">
        <f>'Growth&amp;Taper'!B94</f>
        <v>26.734991187586083</v>
      </c>
      <c r="C94" s="27">
        <f>'Growth&amp;Taper'!C94</f>
        <v>586.35749026396627</v>
      </c>
      <c r="D94" s="33">
        <f>'Growth&amp;Taper'!D94</f>
        <v>37.817792936747544</v>
      </c>
      <c r="E94" s="33">
        <f>'Growth&amp;Taper'!E94</f>
        <v>25.396089630656022</v>
      </c>
      <c r="F94" s="33">
        <f>'Growth&amp;Taper'!F94</f>
        <v>267.82969421714301</v>
      </c>
      <c r="G94" s="33">
        <f>'Growth&amp;Taper'!G94</f>
        <v>28.708245374738965</v>
      </c>
      <c r="H94" s="7">
        <f>IF(OR(sectvol('Growth&amp;Taper'!$H94,$G94,H$2,I$2)&lt;0,'Growth&amp;Taper'!I94=""),"",sectvol('Growth&amp;Taper'!$H94,$G94,H$2,I$2))</f>
        <v>0.11083465280186044</v>
      </c>
      <c r="I94" s="7">
        <f>IF(OR(sectvol('Growth&amp;Taper'!$H94,$G94,I$2,J$2)&lt;0,'Growth&amp;Taper'!J94=""),"",sectvol('Growth&amp;Taper'!$H94,$G94,I$2,J$2))</f>
        <v>8.5483103103332903E-2</v>
      </c>
      <c r="J94" s="7">
        <f>IF(OR(sectvol('Growth&amp;Taper'!$H94,$G94,J$2,K$2)&lt;0,'Growth&amp;Taper'!K94=""),"",sectvol('Growth&amp;Taper'!$H94,$G94,J$2,K$2))</f>
        <v>6.9100550098486313E-2</v>
      </c>
      <c r="K94" s="7">
        <f>IF(OR(sectvol('Growth&amp;Taper'!$H94,$G94,K$2,L$2)&lt;0,'Growth&amp;Taper'!L94=""),"",sectvol('Growth&amp;Taper'!$H94,$G94,K$2,L$2))</f>
        <v>5.4510002960469914E-2</v>
      </c>
      <c r="L94" s="7">
        <f>IF(OR(sectvol('Growth&amp;Taper'!$H94,$G94,L$2,M$2)&lt;0,'Growth&amp;Taper'!M94=""),"",sectvol('Growth&amp;Taper'!$H94,$G94,L$2,M$2))</f>
        <v>4.0300936329655326E-2</v>
      </c>
      <c r="M94" s="7">
        <f>IF(OR(sectvol('Growth&amp;Taper'!$H94,$G94,M$2,N$2)&lt;0,'Growth&amp;Taper'!N94=""),"",sectvol('Growth&amp;Taper'!$H94,$G94,M$2,N$2))</f>
        <v>2.6407476964365517E-2</v>
      </c>
      <c r="N94" s="7">
        <f>IF(OR(sectvol('Growth&amp;Taper'!$H94,$G94,N$2,O$2)&lt;0,'Growth&amp;Taper'!O94=""),"",sectvol('Growth&amp;Taper'!$H94,$G94,N$2,O$2))</f>
        <v>1.3826141016411508E-2</v>
      </c>
      <c r="O94" s="7">
        <f>IF(OR(sectvol('Growth&amp;Taper'!$H94,$G94,O$2,P$2)&lt;0,'Growth&amp;Taper'!P94=""),"",sectvol('Growth&amp;Taper'!$H94,$G94,O$2,P$2))</f>
        <v>4.3572057689156337E-3</v>
      </c>
      <c r="P94" s="7" t="str">
        <f>IF(OR(sectvol('Growth&amp;Taper'!$H94,$G94,P$2,Q$2)&lt;0,'Growth&amp;Taper'!Q94=""),"",sectvol('Growth&amp;Taper'!$H94,$G94,P$2,Q$2))</f>
        <v/>
      </c>
      <c r="Q94" s="7" t="str">
        <f>IF(OR(sectvol('Growth&amp;Taper'!$H94,$G94,Q$2,R$2)&lt;0,'Growth&amp;Taper'!R94=""),"",sectvol('Growth&amp;Taper'!$H94,$G94,Q$2,R$2))</f>
        <v/>
      </c>
      <c r="R94" s="7" t="str">
        <f>IF(OR(sectvol('Growth&amp;Taper'!$H94,$G94,R$2,S$2)&lt;0,'Growth&amp;Taper'!S94=""),"",sectvol('Growth&amp;Taper'!$H94,$G94,R$2,S$2))</f>
        <v/>
      </c>
      <c r="S94" s="7" t="str">
        <f>IF(OR(sectvol('Growth&amp;Taper'!$H94,$G94,S$2,T$2)&lt;0,'Growth&amp;Taper'!T94=""),"",sectvol('Growth&amp;Taper'!$H94,$G94,S$2,T$2))</f>
        <v/>
      </c>
      <c r="U94" s="2">
        <f>SUMIF('Growth&amp;Taper'!I94:R94,"&lt;"&amp;wasteCutoff*100,Volume!H94:T94)</f>
        <v>4.3572057689156337E-3</v>
      </c>
      <c r="V94" s="2">
        <f>SUMIF('Growth&amp;Taper'!I94:R94,"&lt;"&amp;pulpCutoff*100,Volume!H94:T94)-U94</f>
        <v>0.40046286327458192</v>
      </c>
      <c r="W94" s="2">
        <f t="shared" si="5"/>
        <v>0</v>
      </c>
      <c r="X94" s="163">
        <f t="shared" si="4"/>
        <v>0</v>
      </c>
    </row>
    <row r="95" spans="1:24">
      <c r="A95" s="4">
        <f>'Growth&amp;Taper'!A95</f>
        <v>13</v>
      </c>
      <c r="B95" s="33">
        <f>'Growth&amp;Taper'!B95</f>
        <v>28.468167638575657</v>
      </c>
      <c r="C95" s="27">
        <f>'Growth&amp;Taper'!C95</f>
        <v>579.65300381189502</v>
      </c>
      <c r="D95" s="33">
        <f>'Growth&amp;Taper'!D95</f>
        <v>40.623115896102874</v>
      </c>
      <c r="E95" s="33">
        <f>'Growth&amp;Taper'!E95</f>
        <v>26.472964090122225</v>
      </c>
      <c r="F95" s="33">
        <f>'Growth&amp;Taper'!F95</f>
        <v>303.60928270487597</v>
      </c>
      <c r="G95" s="33">
        <f>'Growth&amp;Taper'!G95</f>
        <v>29.385953512262336</v>
      </c>
      <c r="H95" s="7">
        <f>IF(OR(sectvol('Growth&amp;Taper'!$H95,$G95,H$2,I$2)&lt;0,'Growth&amp;Taper'!I95=""),"",sectvol('Growth&amp;Taper'!$H95,$G95,H$2,I$2))</f>
        <v>0.12060463361625223</v>
      </c>
      <c r="I95" s="7">
        <f>IF(OR(sectvol('Growth&amp;Taper'!$H95,$G95,I$2,J$2)&lt;0,'Growth&amp;Taper'!J95=""),"",sectvol('Growth&amp;Taper'!$H95,$G95,I$2,J$2))</f>
        <v>9.3347092726525277E-2</v>
      </c>
      <c r="J95" s="7">
        <f>IF(OR(sectvol('Growth&amp;Taper'!$H95,$G95,J$2,K$2)&lt;0,'Growth&amp;Taper'!K95=""),"",sectvol('Growth&amp;Taper'!$H95,$G95,J$2,K$2))</f>
        <v>7.5856257711921615E-2</v>
      </c>
      <c r="K95" s="7">
        <f>IF(OR(sectvol('Growth&amp;Taper'!$H95,$G95,K$2,L$2)&lt;0,'Growth&amp;Taper'!L95=""),"",sectvol('Growth&amp;Taper'!$H95,$G95,K$2,L$2))</f>
        <v>6.034975619450432E-2</v>
      </c>
      <c r="L95" s="7">
        <f>IF(OR(sectvol('Growth&amp;Taper'!$H95,$G95,L$2,M$2)&lt;0,'Growth&amp;Taper'!M95=""),"",sectvol('Growth&amp;Taper'!$H95,$G95,L$2,M$2))</f>
        <v>4.5293120123608865E-2</v>
      </c>
      <c r="M95" s="7">
        <f>IF(OR(sectvol('Growth&amp;Taper'!$H95,$G95,M$2,N$2)&lt;0,'Growth&amp;Taper'!N95=""),"",sectvol('Growth&amp;Taper'!$H95,$G95,M$2,N$2))</f>
        <v>3.0506998825926127E-2</v>
      </c>
      <c r="N95" s="7">
        <f>IF(OR(sectvol('Growth&amp;Taper'!$H95,$G95,N$2,O$2)&lt;0,'Growth&amp;Taper'!O95=""),"",sectvol('Growth&amp;Taper'!$H95,$G95,N$2,O$2))</f>
        <v>1.6887723830859444E-2</v>
      </c>
      <c r="O95" s="7">
        <f>IF(OR(sectvol('Growth&amp;Taper'!$H95,$G95,O$2,P$2)&lt;0,'Growth&amp;Taper'!P95=""),"",sectvol('Growth&amp;Taper'!$H95,$G95,O$2,P$2))</f>
        <v>6.1578834007966843E-3</v>
      </c>
      <c r="P95" s="7" t="str">
        <f>IF(OR(sectvol('Growth&amp;Taper'!$H95,$G95,P$2,Q$2)&lt;0,'Growth&amp;Taper'!Q95=""),"",sectvol('Growth&amp;Taper'!$H95,$G95,P$2,Q$2))</f>
        <v/>
      </c>
      <c r="Q95" s="7" t="str">
        <f>IF(OR(sectvol('Growth&amp;Taper'!$H95,$G95,Q$2,R$2)&lt;0,'Growth&amp;Taper'!R95=""),"",sectvol('Growth&amp;Taper'!$H95,$G95,Q$2,R$2))</f>
        <v/>
      </c>
      <c r="R95" s="7" t="str">
        <f>IF(OR(sectvol('Growth&amp;Taper'!$H95,$G95,R$2,S$2)&lt;0,'Growth&amp;Taper'!S95=""),"",sectvol('Growth&amp;Taper'!$H95,$G95,R$2,S$2))</f>
        <v/>
      </c>
      <c r="S95" s="7" t="str">
        <f>IF(OR(sectvol('Growth&amp;Taper'!$H95,$G95,S$2,T$2)&lt;0,'Growth&amp;Taper'!T95=""),"",sectvol('Growth&amp;Taper'!$H95,$G95,S$2,T$2))</f>
        <v/>
      </c>
      <c r="U95" s="2">
        <f>SUMIF('Growth&amp;Taper'!I95:R95,"&lt;"&amp;wasteCutoff*100,Volume!H95:T95)</f>
        <v>6.1578834007966843E-3</v>
      </c>
      <c r="V95" s="2">
        <f>SUMIF('Growth&amp;Taper'!I95:R95,"&lt;"&amp;pulpCutoff*100,Volume!H95:T95)-U95</f>
        <v>0.44284558302959787</v>
      </c>
      <c r="W95" s="2">
        <f t="shared" si="5"/>
        <v>1.9949319973733282E-17</v>
      </c>
      <c r="X95" s="163">
        <f t="shared" si="4"/>
        <v>4.4430213718240559E-17</v>
      </c>
    </row>
    <row r="96" spans="1:24">
      <c r="A96" s="4">
        <f>'Growth&amp;Taper'!A96</f>
        <v>14</v>
      </c>
      <c r="B96" s="33">
        <f>'Growth&amp;Taper'!B96</f>
        <v>30.098932651522215</v>
      </c>
      <c r="C96" s="27">
        <f>'Growth&amp;Taper'!C96</f>
        <v>573.0251773144289</v>
      </c>
      <c r="D96" s="33">
        <f>'Growth&amp;Taper'!D96</f>
        <v>43.185436051852541</v>
      </c>
      <c r="E96" s="33">
        <f>'Growth&amp;Taper'!E96</f>
        <v>27.452493819903978</v>
      </c>
      <c r="F96" s="33">
        <f>'Growth&amp;Taper'!F96</f>
        <v>338.67568355672705</v>
      </c>
      <c r="G96" s="33">
        <f>'Growth&amp;Taper'!G96</f>
        <v>29.978872133756465</v>
      </c>
      <c r="H96" s="7">
        <f>IF(OR(sectvol('Growth&amp;Taper'!$H96,$G96,H$2,I$2)&lt;0,'Growth&amp;Taper'!I96=""),"",sectvol('Growth&amp;Taper'!$H96,$G96,H$2,I$2))</f>
        <v>0.12985448330635357</v>
      </c>
      <c r="I96" s="7">
        <f>IF(OR(sectvol('Growth&amp;Taper'!$H96,$G96,I$2,J$2)&lt;0,'Growth&amp;Taper'!J96=""),"",sectvol('Growth&amp;Taper'!$H96,$G96,I$2,J$2))</f>
        <v>0.10080068360890254</v>
      </c>
      <c r="J96" s="7">
        <f>IF(OR(sectvol('Growth&amp;Taper'!$H96,$G96,J$2,K$2)&lt;0,'Growth&amp;Taper'!K96=""),"",sectvol('Growth&amp;Taper'!$H96,$G96,J$2,K$2))</f>
        <v>8.2269311939925288E-2</v>
      </c>
      <c r="K96" s="7">
        <f>IF(OR(sectvol('Growth&amp;Taper'!$H96,$G96,K$2,L$2)&lt;0,'Growth&amp;Taper'!L96=""),"",sectvol('Growth&amp;Taper'!$H96,$G96,K$2,L$2))</f>
        <v>6.5902438464758184E-2</v>
      </c>
      <c r="L96" s="7">
        <f>IF(OR(sectvol('Growth&amp;Taper'!$H96,$G96,L$2,M$2)&lt;0,'Growth&amp;Taper'!M96=""),"",sectvol('Growth&amp;Taper'!$H96,$G96,L$2,M$2))</f>
        <v>5.0054613923863067E-2</v>
      </c>
      <c r="M96" s="7">
        <f>IF(OR(sectvol('Growth&amp;Taper'!$H96,$G96,M$2,N$2)&lt;0,'Growth&amp;Taper'!N96=""),"",sectvol('Growth&amp;Taper'!$H96,$G96,M$2,N$2))</f>
        <v>3.4447262927235003E-2</v>
      </c>
      <c r="N96" s="7">
        <f>IF(OR(sectvol('Growth&amp;Taper'!$H96,$G96,N$2,O$2)&lt;0,'Growth&amp;Taper'!O96=""),"",sectvol('Growth&amp;Taper'!$H96,$G96,N$2,O$2))</f>
        <v>1.9889719755644221E-2</v>
      </c>
      <c r="O96" s="7">
        <f>IF(OR(sectvol('Growth&amp;Taper'!$H96,$G96,O$2,P$2)&lt;0,'Growth&amp;Taper'!P96=""),"",sectvol('Growth&amp;Taper'!$H96,$G96,O$2,P$2))</f>
        <v>8.0370202192580117E-3</v>
      </c>
      <c r="P96" s="7" t="str">
        <f>IF(OR(sectvol('Growth&amp;Taper'!$H96,$G96,P$2,Q$2)&lt;0,'Growth&amp;Taper'!Q96=""),"",sectvol('Growth&amp;Taper'!$H96,$G96,P$2,Q$2))</f>
        <v/>
      </c>
      <c r="Q96" s="7" t="str">
        <f>IF(OR(sectvol('Growth&amp;Taper'!$H96,$G96,Q$2,R$2)&lt;0,'Growth&amp;Taper'!R96=""),"",sectvol('Growth&amp;Taper'!$H96,$G96,Q$2,R$2))</f>
        <v/>
      </c>
      <c r="R96" s="7" t="str">
        <f>IF(OR(sectvol('Growth&amp;Taper'!$H96,$G96,R$2,S$2)&lt;0,'Growth&amp;Taper'!S96=""),"",sectvol('Growth&amp;Taper'!$H96,$G96,R$2,S$2))</f>
        <v/>
      </c>
      <c r="S96" s="7" t="str">
        <f>IF(OR(sectvol('Growth&amp;Taper'!$H96,$G96,S$2,T$2)&lt;0,'Growth&amp;Taper'!T96=""),"",sectvol('Growth&amp;Taper'!$H96,$G96,S$2,T$2))</f>
        <v/>
      </c>
      <c r="U96" s="2">
        <f>SUMIF('Growth&amp;Taper'!I96:R96,"&lt;"&amp;wasteCutoff*100,Volume!H96:T96)</f>
        <v>8.0370202192580117E-3</v>
      </c>
      <c r="V96" s="2">
        <f>SUMIF('Growth&amp;Taper'!I96:R96,"&lt;"&amp;pulpCutoff*100,Volume!H96:T96)-U96</f>
        <v>0.48321851392668186</v>
      </c>
      <c r="W96" s="2">
        <f t="shared" si="5"/>
        <v>0</v>
      </c>
      <c r="X96" s="163">
        <f t="shared" si="4"/>
        <v>0</v>
      </c>
    </row>
    <row r="97" spans="1:24">
      <c r="A97" s="4">
        <f>'Growth&amp;Taper'!A97</f>
        <v>15</v>
      </c>
      <c r="B97" s="33">
        <f>'Growth&amp;Taper'!B97</f>
        <v>31.630903714821294</v>
      </c>
      <c r="C97" s="27">
        <f>'Growth&amp;Taper'!C97</f>
        <v>566.47313423185346</v>
      </c>
      <c r="D97" s="33">
        <f>'Growth&amp;Taper'!D97</f>
        <v>45.528736615132402</v>
      </c>
      <c r="E97" s="33">
        <f>'Growth&amp;Taper'!E97</f>
        <v>28.350005060042765</v>
      </c>
      <c r="F97" s="33">
        <f>'Growth&amp;Taper'!F97</f>
        <v>372.81589509327858</v>
      </c>
      <c r="G97" s="33">
        <f>'Growth&amp;Taper'!G97</f>
        <v>30.503857550667874</v>
      </c>
      <c r="H97" s="7">
        <f>IF(OR(sectvol('Growth&amp;Taper'!$H97,$G97,H$2,I$2)&lt;0,'Growth&amp;Taper'!I97=""),"",sectvol('Growth&amp;Taper'!$H97,$G97,H$2,I$2))</f>
        <v>0.13863370853727647</v>
      </c>
      <c r="I97" s="7">
        <f>IF(OR(sectvol('Growth&amp;Taper'!$H97,$G97,I$2,J$2)&lt;0,'Growth&amp;Taper'!J97=""),"",sectvol('Growth&amp;Taper'!$H97,$G97,I$2,J$2))</f>
        <v>0.10788184173499327</v>
      </c>
      <c r="J97" s="7">
        <f>IF(OR(sectvol('Growth&amp;Taper'!$H97,$G97,J$2,K$2)&lt;0,'Growth&amp;Taper'!K97=""),"",sectvol('Growth&amp;Taper'!$H97,$G97,J$2,K$2))</f>
        <v>8.8370196185065614E-2</v>
      </c>
      <c r="K97" s="7">
        <f>IF(OR(sectvol('Growth&amp;Taper'!$H97,$G97,K$2,L$2)&lt;0,'Growth&amp;Taper'!L97=""),"",sectvol('Growth&amp;Taper'!$H97,$G97,K$2,L$2))</f>
        <v>7.1192441135204704E-2</v>
      </c>
      <c r="L97" s="7">
        <f>IF(OR(sectvol('Growth&amp;Taper'!$H97,$G97,L$2,M$2)&lt;0,'Growth&amp;Taper'!M97=""),"",sectvol('Growth&amp;Taper'!$H97,$G97,L$2,M$2))</f>
        <v>5.4602415920004449E-2</v>
      </c>
      <c r="M97" s="7">
        <f>IF(OR(sectvol('Growth&amp;Taper'!$H97,$G97,M$2,N$2)&lt;0,'Growth&amp;Taper'!N97=""),"",sectvol('Growth&amp;Taper'!$H97,$G97,M$2,N$2))</f>
        <v>3.8233421118937828E-2</v>
      </c>
      <c r="N97" s="7">
        <f>IF(OR(sectvol('Growth&amp;Taper'!$H97,$G97,N$2,O$2)&lt;0,'Growth&amp;Taper'!O97=""),"",sectvol('Growth&amp;Taper'!$H97,$G97,N$2,O$2))</f>
        <v>2.2818023454229848E-2</v>
      </c>
      <c r="O97" s="7">
        <f>IF(OR(sectvol('Growth&amp;Taper'!$H97,$G97,O$2,P$2)&lt;0,'Growth&amp;Taper'!P97=""),"",sectvol('Growth&amp;Taper'!$H97,$G97,O$2,P$2))</f>
        <v>9.9516472957628527E-3</v>
      </c>
      <c r="P97" s="7">
        <f>IF(OR(sectvol('Growth&amp;Taper'!$H97,$G97,P$2,Q$2)&lt;0,'Growth&amp;Taper'!Q97=""),"",sectvol('Growth&amp;Taper'!$H97,$G97,P$2,Q$2))</f>
        <v>1.8563487795830022E-3</v>
      </c>
      <c r="Q97" s="7" t="str">
        <f>IF(OR(sectvol('Growth&amp;Taper'!$H97,$G97,Q$2,R$2)&lt;0,'Growth&amp;Taper'!R97=""),"",sectvol('Growth&amp;Taper'!$H97,$G97,Q$2,R$2))</f>
        <v/>
      </c>
      <c r="R97" s="7" t="str">
        <f>IF(OR(sectvol('Growth&amp;Taper'!$H97,$G97,R$2,S$2)&lt;0,'Growth&amp;Taper'!S97=""),"",sectvol('Growth&amp;Taper'!$H97,$G97,R$2,S$2))</f>
        <v/>
      </c>
      <c r="S97" s="7" t="str">
        <f>IF(OR(sectvol('Growth&amp;Taper'!$H97,$G97,S$2,T$2)&lt;0,'Growth&amp;Taper'!T97=""),"",sectvol('Growth&amp;Taper'!$H97,$G97,S$2,T$2))</f>
        <v/>
      </c>
      <c r="U97" s="2">
        <f>SUMIF('Growth&amp;Taper'!I97:R97,"&lt;"&amp;wasteCutoff*100,Volume!H97:T97)</f>
        <v>1.1807996075345856E-2</v>
      </c>
      <c r="V97" s="2">
        <f>SUMIF('Growth&amp;Taper'!I97:R97,"&lt;"&amp;pulpCutoff*100,Volume!H97:T97)-U97</f>
        <v>0.52173204808571216</v>
      </c>
      <c r="W97" s="2">
        <f t="shared" si="5"/>
        <v>2.7755575615628914E-17</v>
      </c>
      <c r="X97" s="163">
        <f t="shared" si="4"/>
        <v>5.2021541624437893E-17</v>
      </c>
    </row>
    <row r="98" spans="1:24">
      <c r="A98" s="4">
        <f>'Growth&amp;Taper'!A98</f>
        <v>16</v>
      </c>
      <c r="B98" s="33">
        <f>'Growth&amp;Taper'!B98</f>
        <v>33.068113414735379</v>
      </c>
      <c r="C98" s="27">
        <f>'Growth&amp;Taper'!C98</f>
        <v>559.99600804692136</v>
      </c>
      <c r="D98" s="33">
        <f>'Growth&amp;Taper'!D98</f>
        <v>47.675133333604514</v>
      </c>
      <c r="E98" s="33">
        <f>'Growth&amp;Taper'!E98</f>
        <v>29.177863792493781</v>
      </c>
      <c r="F98" s="33">
        <f>'Growth&amp;Taper'!F98</f>
        <v>405.87717651419666</v>
      </c>
      <c r="G98" s="33">
        <f>'Growth&amp;Taper'!G98</f>
        <v>30.973569348328567</v>
      </c>
      <c r="H98" s="7">
        <f>IF(OR(sectvol('Growth&amp;Taper'!$H98,$G98,H$2,I$2)&lt;0,'Growth&amp;Taper'!I98=""),"",sectvol('Growth&amp;Taper'!$H98,$G98,H$2,I$2))</f>
        <v>0.14698946403081958</v>
      </c>
      <c r="I98" s="7">
        <f>IF(OR(sectvol('Growth&amp;Taper'!$H98,$G98,I$2,J$2)&lt;0,'Growth&amp;Taper'!J98=""),"",sectvol('Growth&amp;Taper'!$H98,$G98,I$2,J$2))</f>
        <v>0.11462711578999252</v>
      </c>
      <c r="J98" s="7">
        <f>IF(OR(sectvol('Growth&amp;Taper'!$H98,$G98,J$2,K$2)&lt;0,'Growth&amp;Taper'!K98=""),"",sectvol('Growth&amp;Taper'!$H98,$G98,J$2,K$2))</f>
        <v>9.4188675425909973E-2</v>
      </c>
      <c r="K98" s="7">
        <f>IF(OR(sectvol('Growth&amp;Taper'!$H98,$G98,K$2,L$2)&lt;0,'Growth&amp;Taper'!L98=""),"",sectvol('Growth&amp;Taper'!$H98,$G98,K$2,L$2))</f>
        <v>7.6244004626677048E-2</v>
      </c>
      <c r="L98" s="7">
        <f>IF(OR(sectvol('Growth&amp;Taper'!$H98,$G98,L$2,M$2)&lt;0,'Growth&amp;Taper'!M98=""),"",sectvol('Growth&amp;Taper'!$H98,$G98,L$2,M$2))</f>
        <v>5.8954554811346663E-2</v>
      </c>
      <c r="M98" s="7">
        <f>IF(OR(sectvol('Growth&amp;Taper'!$H98,$G98,M$2,N$2)&lt;0,'Growth&amp;Taper'!N98=""),"",sectvol('Growth&amp;Taper'!$H98,$G98,M$2,N$2))</f>
        <v>4.1874355662099502E-2</v>
      </c>
      <c r="N98" s="7">
        <f>IF(OR(sectvol('Growth&amp;Taper'!$H98,$G98,N$2,O$2)&lt;0,'Growth&amp;Taper'!O98=""),"",sectvol('Growth&amp;Taper'!$H98,$G98,N$2,O$2))</f>
        <v>2.5667326759092737E-2</v>
      </c>
      <c r="O98" s="7">
        <f>IF(OR(sectvol('Growth&amp;Taper'!$H98,$G98,O$2,P$2)&lt;0,'Growth&amp;Taper'!P98=""),"",sectvol('Growth&amp;Taper'!$H98,$G98,O$2,P$2))</f>
        <v>1.1875623607103347E-2</v>
      </c>
      <c r="P98" s="7">
        <f>IF(OR(sectvol('Growth&amp;Taper'!$H98,$G98,P$2,Q$2)&lt;0,'Growth&amp;Taper'!Q98=""),"",sectvol('Growth&amp;Taper'!$H98,$G98,P$2,Q$2))</f>
        <v>2.6882193424479684E-3</v>
      </c>
      <c r="Q98" s="7" t="str">
        <f>IF(OR(sectvol('Growth&amp;Taper'!$H98,$G98,Q$2,R$2)&lt;0,'Growth&amp;Taper'!R98=""),"",sectvol('Growth&amp;Taper'!$H98,$G98,Q$2,R$2))</f>
        <v/>
      </c>
      <c r="R98" s="7" t="str">
        <f>IF(OR(sectvol('Growth&amp;Taper'!$H98,$G98,R$2,S$2)&lt;0,'Growth&amp;Taper'!S98=""),"",sectvol('Growth&amp;Taper'!$H98,$G98,R$2,S$2))</f>
        <v/>
      </c>
      <c r="S98" s="7" t="str">
        <f>IF(OR(sectvol('Growth&amp;Taper'!$H98,$G98,S$2,T$2)&lt;0,'Growth&amp;Taper'!T98=""),"",sectvol('Growth&amp;Taper'!$H98,$G98,S$2,T$2))</f>
        <v/>
      </c>
      <c r="U98" s="2">
        <f>SUMIF('Growth&amp;Taper'!I98:R98,"&lt;"&amp;wasteCutoff*100,Volume!H98:T98)</f>
        <v>1.4563842949551315E-2</v>
      </c>
      <c r="V98" s="2">
        <f>SUMIF('Growth&amp;Taper'!I98:R98,"&lt;"&amp;pulpCutoff*100,Volume!H98:T98)-U98</f>
        <v>0.55854549710593815</v>
      </c>
      <c r="W98" s="2">
        <f t="shared" si="5"/>
        <v>-5.0306980803327406E-17</v>
      </c>
      <c r="X98" s="163">
        <f t="shared" si="4"/>
        <v>-8.7779027992209302E-17</v>
      </c>
    </row>
    <row r="99" spans="1:24">
      <c r="A99" s="4">
        <f>'Growth&amp;Taper'!A99</f>
        <v>17</v>
      </c>
      <c r="B99" s="33">
        <f>'Growth&amp;Taper'!B99</f>
        <v>34.414845046252857</v>
      </c>
      <c r="C99" s="27">
        <f>'Growth&amp;Taper'!C99</f>
        <v>553.59294215025409</v>
      </c>
      <c r="D99" s="33">
        <f>'Growth&amp;Taper'!D99</f>
        <v>49.64461980416263</v>
      </c>
      <c r="E99" s="33">
        <f>'Growth&amp;Taper'!E99</f>
        <v>29.946138043810873</v>
      </c>
      <c r="F99" s="33">
        <f>'Growth&amp;Taper'!F99</f>
        <v>437.75409353085786</v>
      </c>
      <c r="G99" s="33">
        <f>'Growth&amp;Taper'!G99</f>
        <v>31.397700761833743</v>
      </c>
      <c r="H99" s="7">
        <f>IF(OR(sectvol('Growth&amp;Taper'!$H99,$G99,H$2,I$2)&lt;0,'Growth&amp;Taper'!I99=""),"",sectvol('Growth&amp;Taper'!$H99,$G99,H$2,I$2))</f>
        <v>0.15496534113375027</v>
      </c>
      <c r="I99" s="7">
        <f>IF(OR(sectvol('Growth&amp;Taper'!$H99,$G99,I$2,J$2)&lt;0,'Growth&amp;Taper'!J99=""),"",sectvol('Growth&amp;Taper'!$H99,$G99,I$2,J$2))</f>
        <v>0.12107053606987506</v>
      </c>
      <c r="J99" s="7">
        <f>IF(OR(sectvol('Growth&amp;Taper'!$H99,$G99,J$2,K$2)&lt;0,'Growth&amp;Taper'!K99=""),"",sectvol('Growth&amp;Taper'!$H99,$G99,J$2,K$2))</f>
        <v>9.9752734126414722E-2</v>
      </c>
      <c r="K99" s="7">
        <f>IF(OR(sectvol('Growth&amp;Taper'!$H99,$G99,K$2,L$2)&lt;0,'Growth&amp;Taper'!L99=""),"",sectvol('Growth&amp;Taper'!$H99,$G99,K$2,L$2))</f>
        <v>8.1080182728984707E-2</v>
      </c>
      <c r="L99" s="7">
        <f>IF(OR(sectvol('Growth&amp;Taper'!$H99,$G99,L$2,M$2)&lt;0,'Growth&amp;Taper'!M99=""),"",sectvol('Growth&amp;Taper'!$H99,$G99,L$2,M$2))</f>
        <v>6.3128812752994007E-2</v>
      </c>
      <c r="M99" s="7">
        <f>IF(OR(sectvol('Growth&amp;Taper'!$H99,$G99,M$2,N$2)&lt;0,'Growth&amp;Taper'!N99=""),"",sectvol('Growth&amp;Taper'!$H99,$G99,M$2,N$2))</f>
        <v>4.5380580483254426E-2</v>
      </c>
      <c r="N99" s="7">
        <f>IF(OR(sectvol('Growth&amp;Taper'!$H99,$G99,N$2,O$2)&lt;0,'Growth&amp;Taper'!O99=""),"",sectvol('Growth&amp;Taper'!$H99,$G99,N$2,O$2))</f>
        <v>2.8437328313968387E-2</v>
      </c>
      <c r="O99" s="7">
        <f>IF(OR(sectvol('Growth&amp;Taper'!$H99,$G99,O$2,P$2)&lt;0,'Growth&amp;Taper'!P99=""),"",sectvol('Growth&amp;Taper'!$H99,$G99,O$2,P$2))</f>
        <v>1.3793094026492541E-2</v>
      </c>
      <c r="P99" s="7">
        <f>IF(OR(sectvol('Growth&amp;Taper'!$H99,$G99,P$2,Q$2)&lt;0,'Growth&amp;Taper'!Q99=""),"",sectvol('Growth&amp;Taper'!$H99,$G99,P$2,Q$2))</f>
        <v>3.6067150966709715E-3</v>
      </c>
      <c r="Q99" s="7" t="str">
        <f>IF(OR(sectvol('Growth&amp;Taper'!$H99,$G99,Q$2,R$2)&lt;0,'Growth&amp;Taper'!R99=""),"",sectvol('Growth&amp;Taper'!$H99,$G99,Q$2,R$2))</f>
        <v/>
      </c>
      <c r="R99" s="7" t="str">
        <f>IF(OR(sectvol('Growth&amp;Taper'!$H99,$G99,R$2,S$2)&lt;0,'Growth&amp;Taper'!S99=""),"",sectvol('Growth&amp;Taper'!$H99,$G99,R$2,S$2))</f>
        <v/>
      </c>
      <c r="S99" s="7" t="str">
        <f>IF(OR(sectvol('Growth&amp;Taper'!$H99,$G99,S$2,T$2)&lt;0,'Growth&amp;Taper'!T99=""),"",sectvol('Growth&amp;Taper'!$H99,$G99,S$2,T$2))</f>
        <v/>
      </c>
      <c r="U99" s="2">
        <f>SUMIF('Growth&amp;Taper'!I99:R99,"&lt;"&amp;wasteCutoff*100,Volume!H99:T99)</f>
        <v>3.6067150966709715E-3</v>
      </c>
      <c r="V99" s="2">
        <f>SUMIF('Growth&amp;Taper'!I99:R99,"&lt;"&amp;pulpCutoff*100,Volume!H99:T99)-U99</f>
        <v>0.60760860963573415</v>
      </c>
      <c r="W99" s="2">
        <f t="shared" si="5"/>
        <v>1.5612511283791264E-17</v>
      </c>
      <c r="X99" s="163">
        <f t="shared" si="4"/>
        <v>2.5543389787594974E-17</v>
      </c>
    </row>
    <row r="100" spans="1:24">
      <c r="A100" s="4">
        <f>'Growth&amp;Taper'!A100</f>
        <v>18</v>
      </c>
      <c r="B100" s="33">
        <f>'Growth&amp;Taper'!B100</f>
        <v>35.675510450869666</v>
      </c>
      <c r="C100" s="27">
        <f>'Growth&amp;Taper'!C100</f>
        <v>547.26308972705442</v>
      </c>
      <c r="D100" s="33">
        <f>'Growth&amp;Taper'!D100</f>
        <v>51.455070211165406</v>
      </c>
      <c r="E100" s="33">
        <f>'Growth&amp;Taper'!E100</f>
        <v>30.663096412794616</v>
      </c>
      <c r="F100" s="33">
        <f>'Growth&amp;Taper'!F100</f>
        <v>468.37828530513008</v>
      </c>
      <c r="G100" s="33">
        <f>'Growth&amp;Taper'!G100</f>
        <v>31.78379999250409</v>
      </c>
      <c r="H100" s="7">
        <f>IF(OR(sectvol('Growth&amp;Taper'!$H100,$G100,H$2,I$2)&lt;0,'Growth&amp;Taper'!I100=""),"",sectvol('Growth&amp;Taper'!$H100,$G100,H$2,I$2))</f>
        <v>0.16260095744766456</v>
      </c>
      <c r="I100" s="7">
        <f>IF(OR(sectvol('Growth&amp;Taper'!$H100,$G100,I$2,J$2)&lt;0,'Growth&amp;Taper'!J100=""),"",sectvol('Growth&amp;Taper'!$H100,$G100,I$2,J$2))</f>
        <v>0.1272431924110719</v>
      </c>
      <c r="J100" s="7">
        <f>IF(OR(sectvol('Growth&amp;Taper'!$H100,$G100,J$2,K$2)&lt;0,'Growth&amp;Taper'!K100=""),"",sectvol('Growth&amp;Taper'!$H100,$G100,J$2,K$2))</f>
        <v>0.10508812183961225</v>
      </c>
      <c r="K100" s="7">
        <f>IF(OR(sectvol('Growth&amp;Taper'!$H100,$G100,K$2,L$2)&lt;0,'Growth&amp;Taper'!L100=""),"",sectvol('Growth&amp;Taper'!$H100,$G100,K$2,L$2))</f>
        <v>8.5722362386315476E-2</v>
      </c>
      <c r="L100" s="7">
        <f>IF(OR(sectvol('Growth&amp;Taper'!$H100,$G100,L$2,M$2)&lt;0,'Growth&amp;Taper'!M100=""),"",sectvol('Growth&amp;Taper'!$H100,$G100,L$2,M$2))</f>
        <v>6.7142072039389364E-2</v>
      </c>
      <c r="M100" s="7">
        <f>IF(OR(sectvol('Growth&amp;Taper'!$H100,$G100,M$2,N$2)&lt;0,'Growth&amp;Taper'!N100=""),"",sectvol('Growth&amp;Taper'!$H100,$G100,M$2,N$2))</f>
        <v>4.8763078498597158E-2</v>
      </c>
      <c r="N100" s="7">
        <f>IF(OR(sectvol('Growth&amp;Taper'!$H100,$G100,N$2,O$2)&lt;0,'Growth&amp;Taper'!O100=""),"",sectvol('Growth&amp;Taper'!$H100,$G100,N$2,O$2))</f>
        <v>3.1130547882021228E-2</v>
      </c>
      <c r="O100" s="7">
        <f>IF(OR(sectvol('Growth&amp;Taper'!$H100,$G100,O$2,P$2)&lt;0,'Growth&amp;Taper'!P100=""),"",sectvol('Growth&amp;Taper'!$H100,$G100,O$2,P$2))</f>
        <v>1.569464449508726E-2</v>
      </c>
      <c r="P100" s="7">
        <f>IF(OR(sectvol('Growth&amp;Taper'!$H100,$G100,P$2,Q$2)&lt;0,'Growth&amp;Taper'!Q100=""),"",sectvol('Growth&amp;Taper'!$H100,$G100,P$2,Q$2))</f>
        <v>4.5865509213140051E-3</v>
      </c>
      <c r="Q100" s="7" t="str">
        <f>IF(OR(sectvol('Growth&amp;Taper'!$H100,$G100,Q$2,R$2)&lt;0,'Growth&amp;Taper'!R100=""),"",sectvol('Growth&amp;Taper'!$H100,$G100,Q$2,R$2))</f>
        <v/>
      </c>
      <c r="R100" s="7" t="str">
        <f>IF(OR(sectvol('Growth&amp;Taper'!$H100,$G100,R$2,S$2)&lt;0,'Growth&amp;Taper'!S100=""),"",sectvol('Growth&amp;Taper'!$H100,$G100,R$2,S$2))</f>
        <v/>
      </c>
      <c r="S100" s="7" t="str">
        <f>IF(OR(sectvol('Growth&amp;Taper'!$H100,$G100,S$2,T$2)&lt;0,'Growth&amp;Taper'!T100=""),"",sectvol('Growth&amp;Taper'!$H100,$G100,S$2,T$2))</f>
        <v/>
      </c>
      <c r="U100" s="2">
        <f>SUMIF('Growth&amp;Taper'!I100:R100,"&lt;"&amp;wasteCutoff*100,Volume!H100:T100)</f>
        <v>4.5865509213140051E-3</v>
      </c>
      <c r="V100" s="2">
        <f>SUMIF('Growth&amp;Taper'!I100:R100,"&lt;"&amp;pulpCutoff*100,Volume!H100:T100)-U100</f>
        <v>0.64338497699975916</v>
      </c>
      <c r="W100" s="2">
        <f t="shared" si="5"/>
        <v>-1.3010426069826053E-17</v>
      </c>
      <c r="X100" s="163">
        <f t="shared" si="4"/>
        <v>-2.0078700234820815E-17</v>
      </c>
    </row>
    <row r="101" spans="1:24">
      <c r="A101" s="43">
        <f>'Growth&amp;Taper'!A101</f>
        <v>19</v>
      </c>
      <c r="B101" s="44">
        <f>'Growth&amp;Taper'!B101</f>
        <v>36.854559168727612</v>
      </c>
      <c r="C101" s="45">
        <f>'Growth&amp;Taper'!C101</f>
        <v>541.0056136451135</v>
      </c>
      <c r="D101" s="44">
        <f>'Growth&amp;Taper'!D101</f>
        <v>53.122365810431262</v>
      </c>
      <c r="E101" s="44">
        <f>'Growth&amp;Taper'!E101</f>
        <v>31.33558582391035</v>
      </c>
      <c r="F101" s="44">
        <f>'Growth&amp;Taper'!F101</f>
        <v>497.71037095404137</v>
      </c>
      <c r="G101" s="44">
        <f>'Growth&amp;Taper'!G101</f>
        <v>32.137832843719117</v>
      </c>
      <c r="H101" s="142">
        <f>IF(OR(sectvol('Growth&amp;Taper'!$H101,$G101,H$2,I$2)&lt;0,'Growth&amp;Taper'!I101=""),"",sectvol('Growth&amp;Taper'!$H101,$G101,H$2,I$2))</f>
        <v>0.16993196706720759</v>
      </c>
      <c r="I101" s="142">
        <f>IF(OR(sectvol('Growth&amp;Taper'!$H101,$G101,I$2,J$2)&lt;0,'Growth&amp;Taper'!J101=""),"",sectvol('Growth&amp;Taper'!$H101,$G101,I$2,J$2))</f>
        <v>0.13317317586676275</v>
      </c>
      <c r="J101" s="142">
        <f>IF(OR(sectvol('Growth&amp;Taper'!$H101,$G101,J$2,K$2)&lt;0,'Growth&amp;Taper'!K101=""),"",sectvol('Growth&amp;Taper'!$H101,$G101,J$2,K$2))</f>
        <v>0.11021823290845095</v>
      </c>
      <c r="K101" s="142">
        <f>IF(OR(sectvol('Growth&amp;Taper'!$H101,$G101,K$2,L$2)&lt;0,'Growth&amp;Taper'!L101=""),"",sectvol('Growth&amp;Taper'!$H101,$G101,K$2,L$2))</f>
        <v>9.0190094823247829E-2</v>
      </c>
      <c r="L101" s="142">
        <f>IF(OR(sectvol('Growth&amp;Taper'!$H101,$G101,L$2,M$2)&lt;0,'Growth&amp;Taper'!M101=""),"",sectvol('Growth&amp;Taper'!$H101,$G101,L$2,M$2))</f>
        <v>7.1010013765404167E-2</v>
      </c>
      <c r="M101" s="142">
        <f>IF(OR(sectvol('Growth&amp;Taper'!$H101,$G101,M$2,N$2)&lt;0,'Growth&amp;Taper'!N101=""),"",sectvol('Growth&amp;Taper'!$H101,$G101,M$2,N$2))</f>
        <v>5.2032664457384588E-2</v>
      </c>
      <c r="N101" s="142">
        <f>IF(OR(sectvol('Growth&amp;Taper'!$H101,$G101,N$2,O$2)&lt;0,'Growth&amp;Taper'!O101=""),"",sectvol('Growth&amp;Taper'!$H101,$G101,N$2,O$2))</f>
        <v>3.3751036964910129E-2</v>
      </c>
      <c r="O101" s="142">
        <f>IF(OR(sectvol('Growth&amp;Taper'!$H101,$G101,O$2,P$2)&lt;0,'Growth&amp;Taper'!P101=""),"",sectvol('Growth&amp;Taper'!$H101,$G101,O$2,P$2))</f>
        <v>1.7574963127857925E-2</v>
      </c>
      <c r="P101" s="142">
        <f>IF(OR(sectvol('Growth&amp;Taper'!$H101,$G101,P$2,Q$2)&lt;0,'Growth&amp;Taper'!Q101=""),"",sectvol('Growth&amp;Taper'!$H101,$G101,P$2,Q$2))</f>
        <v>5.6100742301140923E-3</v>
      </c>
      <c r="Q101" s="142" t="str">
        <f>IF(OR(sectvol('Growth&amp;Taper'!$H101,$G101,Q$2,R$2)&lt;0,'Growth&amp;Taper'!R101=""),"",sectvol('Growth&amp;Taper'!$H101,$G101,Q$2,R$2))</f>
        <v/>
      </c>
      <c r="R101" s="142" t="str">
        <f>IF(OR(sectvol('Growth&amp;Taper'!$H101,$G101,R$2,S$2)&lt;0,'Growth&amp;Taper'!S101=""),"",sectvol('Growth&amp;Taper'!$H101,$G101,R$2,S$2))</f>
        <v/>
      </c>
      <c r="S101" s="142" t="str">
        <f>IF(OR(sectvol('Growth&amp;Taper'!$H101,$G101,S$2,T$2)&lt;0,'Growth&amp;Taper'!T101=""),"",sectvol('Growth&amp;Taper'!$H101,$G101,S$2,T$2))</f>
        <v/>
      </c>
      <c r="T101" s="14"/>
      <c r="U101" s="87">
        <f>SUMIF('Growth&amp;Taper'!I101:R101,"&lt;"&amp;wasteCutoff*100,Volume!H101:T101)</f>
        <v>5.6100742301140923E-3</v>
      </c>
      <c r="V101" s="87">
        <f>SUMIF('Growth&amp;Taper'!I101:R101,"&lt;"&amp;pulpCutoff*100,Volume!H101:T101)-U101</f>
        <v>0.6778821489812259</v>
      </c>
      <c r="W101" s="87">
        <f t="shared" si="5"/>
        <v>-3.2959746043559335E-17</v>
      </c>
      <c r="X101" s="163">
        <f t="shared" si="4"/>
        <v>-4.8222561902314406E-17</v>
      </c>
    </row>
    <row r="102" spans="1:24">
      <c r="A102" s="43">
        <f>'Growth&amp;Taper'!A102</f>
        <v>20</v>
      </c>
      <c r="B102" s="44">
        <f>'Growth&amp;Taper'!B102</f>
        <v>37.956411101780581</v>
      </c>
      <c r="C102" s="45">
        <f>'Growth&amp;Taper'!C102</f>
        <v>534.81968634409907</v>
      </c>
      <c r="D102" s="44">
        <f>'Growth&amp;Taper'!D102</f>
        <v>54.660573514338417</v>
      </c>
      <c r="E102" s="44">
        <f>'Growth&amp;Taper'!E102</f>
        <v>31.969320060589464</v>
      </c>
      <c r="F102" s="44">
        <f>'Growth&amp;Taper'!F102</f>
        <v>525.73353551238006</v>
      </c>
      <c r="G102" s="44">
        <f>'Growth&amp;Taper'!G102</f>
        <v>32.464577015014456</v>
      </c>
      <c r="H102" s="142">
        <f>IF(OR(sectvol('Growth&amp;Taper'!$H102,$G102,H$2,I$2)&lt;0,'Growth&amp;Taper'!I102=""),"",sectvol('Growth&amp;Taper'!$H102,$G102,H$2,I$2))</f>
        <v>0.17699028023393892</v>
      </c>
      <c r="I102" s="142">
        <f>IF(OR(sectvol('Growth&amp;Taper'!$H102,$G102,I$2,J$2)&lt;0,'Growth&amp;Taper'!J102=""),"",sectvol('Growth&amp;Taper'!$H102,$G102,I$2,J$2))</f>
        <v>0.13888570711137782</v>
      </c>
      <c r="J102" s="142">
        <f>IF(OR(sectvol('Growth&amp;Taper'!$H102,$G102,J$2,K$2)&lt;0,'Growth&amp;Taper'!K102=""),"",sectvol('Growth&amp;Taper'!$H102,$G102,J$2,K$2))</f>
        <v>0.11516416383208106</v>
      </c>
      <c r="K102" s="142">
        <f>IF(OR(sectvol('Growth&amp;Taper'!$H102,$G102,K$2,L$2)&lt;0,'Growth&amp;Taper'!L102=""),"",sectvol('Growth&amp;Taper'!$H102,$G102,K$2,L$2))</f>
        <v>9.4501096925317524E-2</v>
      </c>
      <c r="L102" s="142">
        <f>IF(OR(sectvol('Growth&amp;Taper'!$H102,$G102,L$2,M$2)&lt;0,'Growth&amp;Taper'!M102=""),"",sectvol('Growth&amp;Taper'!$H102,$G102,L$2,M$2))</f>
        <v>7.4747014162316078E-2</v>
      </c>
      <c r="M102" s="142">
        <f>IF(OR(sectvol('Growth&amp;Taper'!$H102,$G102,M$2,N$2)&lt;0,'Growth&amp;Taper'!N102=""),"",sectvol('Growth&amp;Taper'!$H102,$G102,M$2,N$2))</f>
        <v>5.5199648747743635E-2</v>
      </c>
      <c r="N102" s="142">
        <f>IF(OR(sectvol('Growth&amp;Taper'!$H102,$G102,N$2,O$2)&lt;0,'Growth&amp;Taper'!O102=""),"",sectvol('Growth&amp;Taper'!$H102,$G102,N$2,O$2))</f>
        <v>3.6303608039273835E-2</v>
      </c>
      <c r="O102" s="142">
        <f>IF(OR(sectvol('Growth&amp;Taper'!$H102,$G102,O$2,P$2)&lt;0,'Growth&amp;Taper'!P102=""),"",sectvol('Growth&amp;Taper'!$H102,$G102,O$2,P$2))</f>
        <v>1.9431378094124159E-2</v>
      </c>
      <c r="P102" s="142">
        <f>IF(OR(sectvol('Growth&amp;Taper'!$H102,$G102,P$2,Q$2)&lt;0,'Growth&amp;Taper'!Q102=""),"",sectvol('Growth&amp;Taper'!$H102,$G102,P$2,Q$2))</f>
        <v>6.6648357107791916E-3</v>
      </c>
      <c r="Q102" s="142" t="str">
        <f>IF(OR(sectvol('Growth&amp;Taper'!$H102,$G102,Q$2,R$2)&lt;0,'Growth&amp;Taper'!R102=""),"",sectvol('Growth&amp;Taper'!$H102,$G102,Q$2,R$2))</f>
        <v/>
      </c>
      <c r="R102" s="142" t="str">
        <f>IF(OR(sectvol('Growth&amp;Taper'!$H102,$G102,R$2,S$2)&lt;0,'Growth&amp;Taper'!S102=""),"",sectvol('Growth&amp;Taper'!$H102,$G102,R$2,S$2))</f>
        <v/>
      </c>
      <c r="S102" s="142" t="str">
        <f>IF(OR(sectvol('Growth&amp;Taper'!$H102,$G102,S$2,T$2)&lt;0,'Growth&amp;Taper'!T102=""),"",sectvol('Growth&amp;Taper'!$H102,$G102,S$2,T$2))</f>
        <v/>
      </c>
      <c r="T102" s="14"/>
      <c r="U102" s="87">
        <f>SUMIF('Growth&amp;Taper'!I102:R102,"&lt;"&amp;wasteCutoff*100,Volume!H102:T102)</f>
        <v>6.6648357107791916E-3</v>
      </c>
      <c r="V102" s="87">
        <f>SUMIF('Growth&amp;Taper'!I102:R102,"&lt;"&amp;pulpCutoff*100,Volume!H102:T102)-U102</f>
        <v>0.71122289714617304</v>
      </c>
      <c r="W102" s="87">
        <f t="shared" ref="W102:W122" si="6">SUM(H102:T102)-V102-U102</f>
        <v>-5.377642775528102E-17</v>
      </c>
      <c r="X102" s="163">
        <f t="shared" si="4"/>
        <v>-7.4909244571249174E-17</v>
      </c>
    </row>
    <row r="103" spans="1:24">
      <c r="A103" s="43">
        <f>'Growth&amp;Taper'!A103</f>
        <v>21</v>
      </c>
      <c r="B103" s="44">
        <f>'Growth&amp;Taper'!B103</f>
        <v>38.985407001081995</v>
      </c>
      <c r="C103" s="45">
        <f>'Growth&amp;Taper'!C103</f>
        <v>528.70448972610961</v>
      </c>
      <c r="D103" s="44">
        <f>'Growth&amp;Taper'!D103</f>
        <v>56.082138815106305</v>
      </c>
      <c r="E103" s="44">
        <f>'Growth&amp;Taper'!E103</f>
        <v>32.569102038359304</v>
      </c>
      <c r="F103" s="44">
        <f>'Growth&amp;Taper'!F103</f>
        <v>552.44843599448063</v>
      </c>
      <c r="G103" s="44">
        <f>'Growth&amp;Taper'!G103</f>
        <v>32.767904043323355</v>
      </c>
      <c r="H103" s="142">
        <f>IF(OR(sectvol('Growth&amp;Taper'!$H103,$G103,H$2,I$2)&lt;0,'Growth&amp;Taper'!I103=""),"",sectvol('Growth&amp;Taper'!$H103,$G103,H$2,I$2))</f>
        <v>0.18380437569721919</v>
      </c>
      <c r="I103" s="142">
        <f>IF(OR(sectvol('Growth&amp;Taper'!$H103,$G103,I$2,J$2)&lt;0,'Growth&amp;Taper'!J103=""),"",sectvol('Growth&amp;Taper'!$H103,$G103,I$2,J$2))</f>
        <v>0.14440335248842856</v>
      </c>
      <c r="J103" s="142">
        <f>IF(OR(sectvol('Growth&amp;Taper'!$H103,$G103,J$2,K$2)&lt;0,'Growth&amp;Taper'!K103=""),"",sectvol('Growth&amp;Taper'!$H103,$G103,J$2,K$2))</f>
        <v>0.11994485910997421</v>
      </c>
      <c r="K103" s="142">
        <f>IF(OR(sectvol('Growth&amp;Taper'!$H103,$G103,K$2,L$2)&lt;0,'Growth&amp;Taper'!L103=""),"",sectvol('Growth&amp;Taper'!$H103,$G103,K$2,L$2))</f>
        <v>9.8671341377269323E-2</v>
      </c>
      <c r="L103" s="142">
        <f>IF(OR(sectvol('Growth&amp;Taper'!$H103,$G103,L$2,M$2)&lt;0,'Growth&amp;Taper'!M103=""),"",sectvol('Growth&amp;Taper'!$H103,$G103,L$2,M$2))</f>
        <v>7.8366149791811529E-2</v>
      </c>
      <c r="M103" s="142">
        <f>IF(OR(sectvol('Growth&amp;Taper'!$H103,$G103,M$2,N$2)&lt;0,'Growth&amp;Taper'!N103=""),"",sectvol('Growth&amp;Taper'!$H103,$G103,M$2,N$2))</f>
        <v>5.8273675232320882E-2</v>
      </c>
      <c r="N103" s="142">
        <f>IF(OR(sectvol('Growth&amp;Taper'!$H103,$G103,N$2,O$2)&lt;0,'Growth&amp;Taper'!O103=""),"",sectvol('Growth&amp;Taper'!$H103,$G103,N$2,O$2))</f>
        <v>3.8793371972858176E-2</v>
      </c>
      <c r="O103" s="142">
        <f>IF(OR(sectvol('Growth&amp;Taper'!$H103,$G103,O$2,P$2)&lt;0,'Growth&amp;Taper'!P103=""),"",sectvol('Growth&amp;Taper'!$H103,$G103,O$2,P$2))</f>
        <v>2.1262923632239243E-2</v>
      </c>
      <c r="P103" s="142">
        <f>IF(OR(sectvol('Growth&amp;Taper'!$H103,$G103,P$2,Q$2)&lt;0,'Growth&amp;Taper'!Q103=""),"",sectvol('Growth&amp;Taper'!$H103,$G103,P$2,Q$2))</f>
        <v>7.7419979636061294E-3</v>
      </c>
      <c r="Q103" s="142" t="str">
        <f>IF(OR(sectvol('Growth&amp;Taper'!$H103,$G103,Q$2,R$2)&lt;0,'Growth&amp;Taper'!R103=""),"",sectvol('Growth&amp;Taper'!$H103,$G103,Q$2,R$2))</f>
        <v/>
      </c>
      <c r="R103" s="142" t="str">
        <f>IF(OR(sectvol('Growth&amp;Taper'!$H103,$G103,R$2,S$2)&lt;0,'Growth&amp;Taper'!S103=""),"",sectvol('Growth&amp;Taper'!$H103,$G103,R$2,S$2))</f>
        <v/>
      </c>
      <c r="S103" s="142" t="str">
        <f>IF(OR(sectvol('Growth&amp;Taper'!$H103,$G103,S$2,T$2)&lt;0,'Growth&amp;Taper'!T103=""),"",sectvol('Growth&amp;Taper'!$H103,$G103,S$2,T$2))</f>
        <v/>
      </c>
      <c r="T103" s="14"/>
      <c r="U103" s="87">
        <f>SUMIF('Growth&amp;Taper'!I103:R103,"&lt;"&amp;wasteCutoff*100,Volume!H103:T103)</f>
        <v>7.7419979636061294E-3</v>
      </c>
      <c r="V103" s="87">
        <f>SUMIF('Growth&amp;Taper'!I103:R103,"&lt;"&amp;pulpCutoff*100,Volume!H103:T103)-U103</f>
        <v>0.74352004930212112</v>
      </c>
      <c r="W103" s="87">
        <f t="shared" si="6"/>
        <v>-4.5102810375396984E-17</v>
      </c>
      <c r="X103" s="163">
        <f t="shared" si="4"/>
        <v>-6.0036056046690952E-17</v>
      </c>
    </row>
    <row r="104" spans="1:24">
      <c r="A104" s="43">
        <f>'Growth&amp;Taper'!A104</f>
        <v>22</v>
      </c>
      <c r="B104" s="44">
        <f>'Growth&amp;Taper'!B104</f>
        <v>39.945772566530472</v>
      </c>
      <c r="C104" s="45">
        <f>'Growth&amp;Taper'!C104</f>
        <v>522.65921504747928</v>
      </c>
      <c r="D104" s="44">
        <f>'Growth&amp;Taper'!D104</f>
        <v>57.398073852582463</v>
      </c>
      <c r="E104" s="44">
        <f>'Growth&amp;Taper'!E104</f>
        <v>33.13899651860234</v>
      </c>
      <c r="F104" s="44">
        <f>'Growth&amp;Taper'!F104</f>
        <v>577.86914808179813</v>
      </c>
      <c r="G104" s="44">
        <f>'Growth&amp;Taper'!G104</f>
        <v>33.05098455948837</v>
      </c>
      <c r="H104" s="142">
        <f>IF(OR(sectvol('Growth&amp;Taper'!$H104,$G104,H$2,I$2)&lt;0,'Growth&amp;Taper'!I104=""),"",sectvol('Growth&amp;Taper'!$H104,$G104,H$2,I$2))</f>
        <v>0.1903996421954357</v>
      </c>
      <c r="I104" s="142">
        <f>IF(OR(sectvol('Growth&amp;Taper'!$H104,$G104,I$2,J$2)&lt;0,'Growth&amp;Taper'!J104=""),"",sectvol('Growth&amp;Taper'!$H104,$G104,I$2,J$2))</f>
        <v>0.14974627284099884</v>
      </c>
      <c r="J104" s="142">
        <f>IF(OR(sectvol('Growth&amp;Taper'!$H104,$G104,J$2,K$2)&lt;0,'Growth&amp;Taper'!K104=""),"",sectvol('Growth&amp;Taper'!$H104,$G104,J$2,K$2))</f>
        <v>0.12457729513638471</v>
      </c>
      <c r="K104" s="142">
        <f>IF(OR(sectvol('Growth&amp;Taper'!$H104,$G104,K$2,L$2)&lt;0,'Growth&amp;Taper'!L104=""),"",sectvol('Growth&amp;Taper'!$H104,$G104,K$2,L$2))</f>
        <v>0.10271518871905616</v>
      </c>
      <c r="L104" s="142">
        <f>IF(OR(sectvol('Growth&amp;Taper'!$H104,$G104,L$2,M$2)&lt;0,'Growth&amp;Taper'!M104=""),"",sectvol('Growth&amp;Taper'!$H104,$G104,L$2,M$2))</f>
        <v>8.1879260128320502E-2</v>
      </c>
      <c r="M104" s="142">
        <f>IF(OR(sectvol('Growth&amp;Taper'!$H104,$G104,M$2,N$2)&lt;0,'Growth&amp;Taper'!N104=""),"",sectvol('Growth&amp;Taper'!$H104,$G104,M$2,N$2))</f>
        <v>6.1263659650469676E-2</v>
      </c>
      <c r="N104" s="142">
        <f>IF(OR(sectvol('Growth&amp;Taper'!$H104,$G104,N$2,O$2)&lt;0,'Growth&amp;Taper'!O104=""),"",sectvol('Growth&amp;Taper'!$H104,$G104,N$2,O$2))</f>
        <v>4.122546222865766E-2</v>
      </c>
      <c r="O104" s="142">
        <f>IF(OR(sectvol('Growth&amp;Taper'!$H104,$G104,O$2,P$2)&lt;0,'Growth&amp;Taper'!P104=""),"",sectvol('Growth&amp;Taper'!$H104,$G104,O$2,P$2))</f>
        <v>2.3069733210098E-2</v>
      </c>
      <c r="P104" s="142">
        <f>IF(OR(sectvol('Growth&amp;Taper'!$H104,$G104,P$2,Q$2)&lt;0,'Growth&amp;Taper'!Q104=""),"",sectvol('Growth&amp;Taper'!$H104,$G104,P$2,Q$2))</f>
        <v>8.8352691532571498E-3</v>
      </c>
      <c r="Q104" s="142" t="str">
        <f>IF(OR(sectvol('Growth&amp;Taper'!$H104,$G104,Q$2,R$2)&lt;0,'Growth&amp;Taper'!R104=""),"",sectvol('Growth&amp;Taper'!$H104,$G104,Q$2,R$2))</f>
        <v/>
      </c>
      <c r="R104" s="142" t="str">
        <f>IF(OR(sectvol('Growth&amp;Taper'!$H104,$G104,R$2,S$2)&lt;0,'Growth&amp;Taper'!S104=""),"",sectvol('Growth&amp;Taper'!$H104,$G104,R$2,S$2))</f>
        <v/>
      </c>
      <c r="S104" s="142" t="str">
        <f>IF(OR(sectvol('Growth&amp;Taper'!$H104,$G104,S$2,T$2)&lt;0,'Growth&amp;Taper'!T104=""),"",sectvol('Growth&amp;Taper'!$H104,$G104,S$2,T$2))</f>
        <v/>
      </c>
      <c r="T104" s="14"/>
      <c r="U104" s="87">
        <f>SUMIF('Growth&amp;Taper'!I104:R104,"&lt;"&amp;wasteCutoff*100,Volume!H104:T104)</f>
        <v>8.8352691532571498E-3</v>
      </c>
      <c r="V104" s="87">
        <f>SUMIF('Growth&amp;Taper'!I104:R104,"&lt;"&amp;pulpCutoff*100,Volume!H104:T104)-U104</f>
        <v>0.58447687191398545</v>
      </c>
      <c r="W104" s="87">
        <f t="shared" si="6"/>
        <v>0.1903996421954357</v>
      </c>
      <c r="X104" s="163">
        <f t="shared" si="4"/>
        <v>0.24294599910541229</v>
      </c>
    </row>
    <row r="105" spans="1:24">
      <c r="A105" s="43">
        <f>'Growth&amp;Taper'!A105</f>
        <v>23</v>
      </c>
      <c r="B105" s="44">
        <f>'Growth&amp;Taper'!B105</f>
        <v>40.841592997212665</v>
      </c>
      <c r="C105" s="45">
        <f>'Growth&amp;Taper'!C105</f>
        <v>516.68306281182095</v>
      </c>
      <c r="D105" s="44">
        <f>'Growth&amp;Taper'!D105</f>
        <v>58.61813158880306</v>
      </c>
      <c r="E105" s="44">
        <f>'Growth&amp;Taper'!E105</f>
        <v>33.682465458061877</v>
      </c>
      <c r="F105" s="44">
        <f>'Growth&amp;Taper'!F105</f>
        <v>602.01993606152575</v>
      </c>
      <c r="G105" s="44">
        <f>'Growth&amp;Taper'!G105</f>
        <v>33.316440145806368</v>
      </c>
      <c r="H105" s="142">
        <f>IF(OR(sectvol('Growth&amp;Taper'!$H105,$G105,H$2,I$2)&lt;0,'Growth&amp;Taper'!I105=""),"",sectvol('Growth&amp;Taper'!$H105,$G105,H$2,I$2))</f>
        <v>0.19679871545403405</v>
      </c>
      <c r="I105" s="142">
        <f>IF(OR(sectvol('Growth&amp;Taper'!$H105,$G105,I$2,J$2)&lt;0,'Growth&amp;Taper'!J105=""),"",sectvol('Growth&amp;Taper'!$H105,$G105,I$2,J$2))</f>
        <v>0.15493247546730954</v>
      </c>
      <c r="J105" s="142">
        <f>IF(OR(sectvol('Growth&amp;Taper'!$H105,$G105,J$2,K$2)&lt;0,'Growth&amp;Taper'!K105=""),"",sectvol('Growth&amp;Taper'!$H105,$G105,J$2,K$2))</f>
        <v>0.12907667413861379</v>
      </c>
      <c r="K105" s="142">
        <f>IF(OR(sectvol('Growth&amp;Taper'!$H105,$G105,K$2,L$2)&lt;0,'Growth&amp;Taper'!L105=""),"",sectvol('Growth&amp;Taper'!$H105,$G105,K$2,L$2))</f>
        <v>0.10664553473284222</v>
      </c>
      <c r="L105" s="142">
        <f>IF(OR(sectvol('Growth&amp;Taper'!$H105,$G105,L$2,M$2)&lt;0,'Growth&amp;Taper'!M105=""),"",sectvol('Growth&amp;Taper'!$H105,$G105,L$2,M$2))</f>
        <v>8.5297037708609996E-2</v>
      </c>
      <c r="M105" s="142">
        <f>IF(OR(sectvol('Growth&amp;Taper'!$H105,$G105,M$2,N$2)&lt;0,'Growth&amp;Taper'!N105=""),"",sectvol('Growth&amp;Taper'!$H105,$G105,M$2,N$2))</f>
        <v>6.4177785368969731E-2</v>
      </c>
      <c r="N105" s="142">
        <f>IF(OR(sectvol('Growth&amp;Taper'!$H105,$G105,N$2,O$2)&lt;0,'Growth&amp;Taper'!O105=""),"",sectvol('Growth&amp;Taper'!$H105,$G105,N$2,O$2))</f>
        <v>4.3604873867840267E-2</v>
      </c>
      <c r="O105" s="142">
        <f>IF(OR(sectvol('Growth&amp;Taper'!$H105,$G105,O$2,P$2)&lt;0,'Growth&amp;Taper'!P105=""),"",sectvol('Growth&amp;Taper'!$H105,$G105,O$2,P$2))</f>
        <v>2.4852640081952579E-2</v>
      </c>
      <c r="P105" s="142">
        <f>IF(OR(sectvol('Growth&amp;Taper'!$H105,$G105,P$2,Q$2)&lt;0,'Growth&amp;Taper'!Q105=""),"",sectvol('Growth&amp;Taper'!$H105,$G105,P$2,Q$2))</f>
        <v>9.9401744586617592E-3</v>
      </c>
      <c r="Q105" s="142" t="str">
        <f>IF(OR(sectvol('Growth&amp;Taper'!$H105,$G105,Q$2,R$2)&lt;0,'Growth&amp;Taper'!R105=""),"",sectvol('Growth&amp;Taper'!$H105,$G105,Q$2,R$2))</f>
        <v/>
      </c>
      <c r="R105" s="142" t="str">
        <f>IF(OR(sectvol('Growth&amp;Taper'!$H105,$G105,R$2,S$2)&lt;0,'Growth&amp;Taper'!S105=""),"",sectvol('Growth&amp;Taper'!$H105,$G105,R$2,S$2))</f>
        <v/>
      </c>
      <c r="S105" s="142" t="str">
        <f>IF(OR(sectvol('Growth&amp;Taper'!$H105,$G105,S$2,T$2)&lt;0,'Growth&amp;Taper'!T105=""),"",sectvol('Growth&amp;Taper'!$H105,$G105,S$2,T$2))</f>
        <v/>
      </c>
      <c r="T105" s="14"/>
      <c r="U105" s="87">
        <f>SUMIF('Growth&amp;Taper'!I105:R105,"&lt;"&amp;wasteCutoff*100,Volume!H105:T105)</f>
        <v>9.9401744586617592E-3</v>
      </c>
      <c r="V105" s="87">
        <f>SUMIF('Growth&amp;Taper'!I105:R105,"&lt;"&amp;pulpCutoff*100,Volume!H105:T105)-U105</f>
        <v>0.60858702136613807</v>
      </c>
      <c r="W105" s="87">
        <f t="shared" si="6"/>
        <v>0.19679871545403407</v>
      </c>
      <c r="X105" s="163">
        <f t="shared" si="4"/>
        <v>0.24137429306687486</v>
      </c>
    </row>
    <row r="106" spans="1:24">
      <c r="A106" s="43">
        <f>'Growth&amp;Taper'!A106</f>
        <v>24</v>
      </c>
      <c r="B106" s="44">
        <f>'Growth&amp;Taper'!B106</f>
        <v>41.67679559115571</v>
      </c>
      <c r="C106" s="45">
        <f>'Growth&amp;Taper'!C106</f>
        <v>510.775242664291</v>
      </c>
      <c r="D106" s="44">
        <f>'Growth&amp;Taper'!D106</f>
        <v>59.750962548320999</v>
      </c>
      <c r="E106" s="44">
        <f>'Growth&amp;Taper'!E106</f>
        <v>34.202474953740122</v>
      </c>
      <c r="F106" s="44">
        <f>'Growth&amp;Taper'!F106</f>
        <v>624.93267651551935</v>
      </c>
      <c r="G106" s="44">
        <f>'Growth&amp;Taper'!G106</f>
        <v>33.566457333585106</v>
      </c>
      <c r="H106" s="142">
        <f>IF(OR(sectvol('Growth&amp;Taper'!$H106,$G106,H$2,I$2)&lt;0,'Growth&amp;Taper'!I106=""),"",sectvol('Growth&amp;Taper'!$H106,$G106,H$2,I$2))</f>
        <v>0.20302179400539244</v>
      </c>
      <c r="I106" s="142">
        <f>IF(OR(sectvol('Growth&amp;Taper'!$H106,$G106,I$2,J$2)&lt;0,'Growth&amp;Taper'!J106=""),"",sectvol('Growth&amp;Taper'!$H106,$G106,I$2,J$2))</f>
        <v>0.15997805391298492</v>
      </c>
      <c r="J106" s="142">
        <f>IF(OR(sectvol('Growth&amp;Taper'!$H106,$G106,J$2,K$2)&lt;0,'Growth&amp;Taper'!K106=""),"",sectvol('Growth&amp;Taper'!$H106,$G106,J$2,K$2))</f>
        <v>0.13345661313548668</v>
      </c>
      <c r="K106" s="142">
        <f>IF(OR(sectvol('Growth&amp;Taper'!$H106,$G106,K$2,L$2)&lt;0,'Growth&amp;Taper'!L106=""),"",sectvol('Growth&amp;Taper'!$H106,$G106,K$2,L$2))</f>
        <v>0.11047395844118502</v>
      </c>
      <c r="L106" s="142">
        <f>IF(OR(sectvol('Growth&amp;Taper'!$H106,$G106,L$2,M$2)&lt;0,'Growth&amp;Taper'!M106=""),"",sectvol('Growth&amp;Taper'!$H106,$G106,L$2,M$2))</f>
        <v>8.8629128720246475E-2</v>
      </c>
      <c r="M106" s="142">
        <f>IF(OR(sectvol('Growth&amp;Taper'!$H106,$G106,M$2,N$2)&lt;0,'Growth&amp;Taper'!N106=""),"",sectvol('Growth&amp;Taper'!$H106,$G106,M$2,N$2))</f>
        <v>6.7023530800418785E-2</v>
      </c>
      <c r="N106" s="142">
        <f>IF(OR(sectvol('Growth&amp;Taper'!$H106,$G106,N$2,O$2)&lt;0,'Growth&amp;Taper'!O106=""),"",sectvol('Growth&amp;Taper'!$H106,$G106,N$2,O$2))</f>
        <v>4.593637370570916E-2</v>
      </c>
      <c r="O106" s="142">
        <f>IF(OR(sectvol('Growth&amp;Taper'!$H106,$G106,O$2,P$2)&lt;0,'Growth&amp;Taper'!P106=""),"",sectvol('Growth&amp;Taper'!$H106,$G106,O$2,P$2))</f>
        <v>2.6612911887211949E-2</v>
      </c>
      <c r="P106" s="142">
        <f>IF(OR(sectvol('Growth&amp;Taper'!$H106,$G106,P$2,Q$2)&lt;0,'Growth&amp;Taper'!Q106=""),"",sectvol('Growth&amp;Taper'!$H106,$G106,P$2,Q$2))</f>
        <v>1.1053549895501004E-2</v>
      </c>
      <c r="Q106" s="142" t="str">
        <f>IF(OR(sectvol('Growth&amp;Taper'!$H106,$G106,Q$2,R$2)&lt;0,'Growth&amp;Taper'!R106=""),"",sectvol('Growth&amp;Taper'!$H106,$G106,Q$2,R$2))</f>
        <v/>
      </c>
      <c r="R106" s="142" t="str">
        <f>IF(OR(sectvol('Growth&amp;Taper'!$H106,$G106,R$2,S$2)&lt;0,'Growth&amp;Taper'!S106=""),"",sectvol('Growth&amp;Taper'!$H106,$G106,R$2,S$2))</f>
        <v/>
      </c>
      <c r="S106" s="142" t="str">
        <f>IF(OR(sectvol('Growth&amp;Taper'!$H106,$G106,S$2,T$2)&lt;0,'Growth&amp;Taper'!T106=""),"",sectvol('Growth&amp;Taper'!$H106,$G106,S$2,T$2))</f>
        <v/>
      </c>
      <c r="T106" s="14"/>
      <c r="U106" s="87">
        <f>SUMIF('Growth&amp;Taper'!I106:R106,"&lt;"&amp;wasteCutoff*100,Volume!H106:T106)</f>
        <v>1.1053549895501004E-2</v>
      </c>
      <c r="V106" s="87">
        <f>SUMIF('Growth&amp;Taper'!I106:R106,"&lt;"&amp;pulpCutoff*100,Volume!H106:T106)-U106</f>
        <v>0.63211057060324294</v>
      </c>
      <c r="W106" s="87">
        <f t="shared" si="6"/>
        <v>0.20302179400539255</v>
      </c>
      <c r="X106" s="163">
        <f t="shared" si="4"/>
        <v>0.23992575452448056</v>
      </c>
    </row>
    <row r="107" spans="1:24">
      <c r="A107" s="43">
        <f>'Growth&amp;Taper'!A107</f>
        <v>25</v>
      </c>
      <c r="B107" s="44">
        <f>'Growth&amp;Taper'!B107</f>
        <v>42.455138553268185</v>
      </c>
      <c r="C107" s="45">
        <f>'Growth&amp;Taper'!C107</f>
        <v>504.93497328706428</v>
      </c>
      <c r="D107" s="44">
        <f>'Growth&amp;Taper'!D107</f>
        <v>60.804253487960899</v>
      </c>
      <c r="E107" s="44">
        <f>'Growth&amp;Taper'!E107</f>
        <v>34.701580413883768</v>
      </c>
      <c r="F107" s="44">
        <f>'Growth&amp;Taper'!F107</f>
        <v>646.64480308730833</v>
      </c>
      <c r="G107" s="44">
        <f>'Growth&amp;Taper'!G107</f>
        <v>33.802874317003685</v>
      </c>
      <c r="H107" s="142">
        <f>IF(OR(sectvol('Growth&amp;Taper'!$H107,$G107,H$2,I$2)&lt;0,'Growth&amp;Taper'!I107=""),"",sectvol('Growth&amp;Taper'!$H107,$G107,H$2,I$2))</f>
        <v>0.20908692659736405</v>
      </c>
      <c r="I107" s="142">
        <f>IF(OR(sectvol('Growth&amp;Taper'!$H107,$G107,I$2,J$2)&lt;0,'Growth&amp;Taper'!J107=""),"",sectvol('Growth&amp;Taper'!$H107,$G107,I$2,J$2))</f>
        <v>0.16489740846138679</v>
      </c>
      <c r="J107" s="142">
        <f>IF(OR(sectvol('Growth&amp;Taper'!$H107,$G107,J$2,K$2)&lt;0,'Growth&amp;Taper'!K107=""),"",sectvol('Growth&amp;Taper'!$H107,$G107,J$2,K$2))</f>
        <v>0.13772932038666763</v>
      </c>
      <c r="K107" s="142">
        <f>IF(OR(sectvol('Growth&amp;Taper'!$H107,$G107,K$2,L$2)&lt;0,'Growth&amp;Taper'!L107=""),"",sectvol('Growth&amp;Taper'!$H107,$G107,K$2,L$2))</f>
        <v>0.11421086294417143</v>
      </c>
      <c r="L107" s="142">
        <f>IF(OR(sectvol('Growth&amp;Taper'!$H107,$G107,L$2,M$2)&lt;0,'Growth&amp;Taper'!M107=""),"",sectvol('Growth&amp;Taper'!$H107,$G107,L$2,M$2))</f>
        <v>9.1884234394855407E-2</v>
      </c>
      <c r="M107" s="142">
        <f>IF(OR(sectvol('Growth&amp;Taper'!$H107,$G107,M$2,N$2)&lt;0,'Growth&amp;Taper'!N107=""),"",sectvol('Growth&amp;Taper'!$H107,$G107,M$2,N$2))</f>
        <v>6.9807713171885916E-2</v>
      </c>
      <c r="N107" s="142">
        <f>IF(OR(sectvol('Growth&amp;Taper'!$H107,$G107,N$2,O$2)&lt;0,'Growth&amp;Taper'!O107=""),"",sectvol('Growth&amp;Taper'!$H107,$G107,N$2,O$2))</f>
        <v>4.8224454691368782E-2</v>
      </c>
      <c r="O107" s="142">
        <f>IF(OR(sectvol('Growth&amp;Taper'!$H107,$G107,O$2,P$2)&lt;0,'Growth&amp;Taper'!P107=""),"",sectvol('Growth&amp;Taper'!$H107,$G107,O$2,P$2))</f>
        <v>2.8352073285102808E-2</v>
      </c>
      <c r="P107" s="142">
        <f>IF(OR(sectvol('Growth&amp;Taper'!$H107,$G107,P$2,Q$2)&lt;0,'Growth&amp;Taper'!Q107=""),"",sectvol('Growth&amp;Taper'!$H107,$G107,P$2,Q$2))</f>
        <v>1.2173185473981329E-2</v>
      </c>
      <c r="Q107" s="142">
        <f>IF(OR(sectvol('Growth&amp;Taper'!$H107,$G107,Q$2,R$2)&lt;0,'Growth&amp;Taper'!R107=""),"",sectvol('Growth&amp;Taper'!$H107,$G107,Q$2,R$2))</f>
        <v>2.2259572498287759E-3</v>
      </c>
      <c r="R107" s="142" t="str">
        <f>IF(OR(sectvol('Growth&amp;Taper'!$H107,$G107,R$2,S$2)&lt;0,'Growth&amp;Taper'!S107=""),"",sectvol('Growth&amp;Taper'!$H107,$G107,R$2,S$2))</f>
        <v/>
      </c>
      <c r="S107" s="142" t="str">
        <f>IF(OR(sectvol('Growth&amp;Taper'!$H107,$G107,S$2,T$2)&lt;0,'Growth&amp;Taper'!T107=""),"",sectvol('Growth&amp;Taper'!$H107,$G107,S$2,T$2))</f>
        <v/>
      </c>
      <c r="T107" s="14"/>
      <c r="U107" s="87">
        <f>SUMIF('Growth&amp;Taper'!I107:R107,"&lt;"&amp;wasteCutoff*100,Volume!H107:T107)</f>
        <v>1.4399142723810106E-2</v>
      </c>
      <c r="V107" s="87">
        <f>SUMIF('Growth&amp;Taper'!I107:R107,"&lt;"&amp;pulpCutoff*100,Volume!H107:T107)-U107</f>
        <v>0.65510606733543886</v>
      </c>
      <c r="W107" s="87">
        <f t="shared" si="6"/>
        <v>0.20908692659736389</v>
      </c>
      <c r="X107" s="163">
        <f t="shared" si="4"/>
        <v>0.2379795104848326</v>
      </c>
    </row>
    <row r="108" spans="1:24">
      <c r="A108" s="43">
        <f>'Growth&amp;Taper'!A108</f>
        <v>26</v>
      </c>
      <c r="B108" s="44">
        <f>'Growth&amp;Taper'!B108</f>
        <v>43.180204588218828</v>
      </c>
      <c r="C108" s="45">
        <f>'Growth&amp;Taper'!C108</f>
        <v>499.16148229600338</v>
      </c>
      <c r="D108" s="44">
        <f>'Growth&amp;Taper'!D108</f>
        <v>61.784848822288566</v>
      </c>
      <c r="E108" s="44">
        <f>'Growth&amp;Taper'!E108</f>
        <v>35.181994900802053</v>
      </c>
      <c r="F108" s="44">
        <f>'Growth&amp;Taper'!F108</f>
        <v>667.1976680224617</v>
      </c>
      <c r="G108" s="44">
        <f>'Growth&amp;Taper'!G108</f>
        <v>34.027247711787233</v>
      </c>
      <c r="H108" s="142">
        <f>IF(OR(sectvol('Growth&amp;Taper'!$H108,$G108,H$2,I$2)&lt;0,'Growth&amp;Taper'!I108=""),"",sectvol('Growth&amp;Taper'!$H108,$G108,H$2,I$2))</f>
        <v>0.21501026915618227</v>
      </c>
      <c r="I108" s="142">
        <f>IF(OR(sectvol('Growth&amp;Taper'!$H108,$G108,I$2,J$2)&lt;0,'Growth&amp;Taper'!J108=""),"",sectvol('Growth&amp;Taper'!$H108,$G108,I$2,J$2))</f>
        <v>0.16970344474257826</v>
      </c>
      <c r="J108" s="142">
        <f>IF(OR(sectvol('Growth&amp;Taper'!$H108,$G108,J$2,K$2)&lt;0,'Growth&amp;Taper'!K108=""),"",sectvol('Growth&amp;Taper'!$H108,$G108,J$2,K$2))</f>
        <v>0.14190575608831013</v>
      </c>
      <c r="K108" s="142">
        <f>IF(OR(sectvol('Growth&amp;Taper'!$H108,$G108,K$2,L$2)&lt;0,'Growth&amp;Taper'!L108=""),"",sectvol('Growth&amp;Taper'!$H108,$G108,K$2,L$2))</f>
        <v>0.11786560536715263</v>
      </c>
      <c r="L108" s="142">
        <f>IF(OR(sectvol('Growth&amp;Taper'!$H108,$G108,L$2,M$2)&lt;0,'Growth&amp;Taper'!M108=""),"",sectvol('Growth&amp;Taper'!$H108,$G108,L$2,M$2))</f>
        <v>9.5070208008056795E-2</v>
      </c>
      <c r="M108" s="142">
        <f>IF(OR(sectvol('Growth&amp;Taper'!$H108,$G108,M$2,N$2)&lt;0,'Growth&amp;Taper'!N108=""),"",sectvol('Growth&amp;Taper'!$H108,$G108,M$2,N$2))</f>
        <v>7.2536539538479217E-2</v>
      </c>
      <c r="N108" s="142">
        <f>IF(OR(sectvol('Growth&amp;Taper'!$H108,$G108,N$2,O$2)&lt;0,'Growth&amp;Taper'!O108=""),"",sectvol('Growth&amp;Taper'!$H108,$G108,N$2,O$2))</f>
        <v>5.0473317668792719E-2</v>
      </c>
      <c r="O108" s="142">
        <f>IF(OR(sectvol('Growth&amp;Taper'!$H108,$G108,O$2,P$2)&lt;0,'Growth&amp;Taper'!P108=""),"",sectvol('Growth&amp;Taper'!$H108,$G108,O$2,P$2))</f>
        <v>3.0071787183191503E-2</v>
      </c>
      <c r="P108" s="142">
        <f>IF(OR(sectvol('Growth&amp;Taper'!$H108,$G108,P$2,Q$2)&lt;0,'Growth&amp;Taper'!Q108=""),"",sectvol('Growth&amp;Taper'!$H108,$G108,P$2,Q$2))</f>
        <v>1.3297570414075768E-2</v>
      </c>
      <c r="Q108" s="142">
        <f>IF(OR(sectvol('Growth&amp;Taper'!$H108,$G108,Q$2,R$2)&lt;0,'Growth&amp;Taper'!R108=""),"",sectvol('Growth&amp;Taper'!$H108,$G108,Q$2,R$2))</f>
        <v>2.6825223833840746E-3</v>
      </c>
      <c r="R108" s="142" t="str">
        <f>IF(OR(sectvol('Growth&amp;Taper'!$H108,$G108,R$2,S$2)&lt;0,'Growth&amp;Taper'!S108=""),"",sectvol('Growth&amp;Taper'!$H108,$G108,R$2,S$2))</f>
        <v/>
      </c>
      <c r="S108" s="142" t="str">
        <f>IF(OR(sectvol('Growth&amp;Taper'!$H108,$G108,S$2,T$2)&lt;0,'Growth&amp;Taper'!T108=""),"",sectvol('Growth&amp;Taper'!$H108,$G108,S$2,T$2))</f>
        <v/>
      </c>
      <c r="T108" s="14"/>
      <c r="U108" s="87">
        <f>SUMIF('Growth&amp;Taper'!I108:R108,"&lt;"&amp;wasteCutoff*100,Volume!H108:T108)</f>
        <v>2.6825223833840746E-3</v>
      </c>
      <c r="V108" s="87">
        <f>SUMIF('Growth&amp;Taper'!I108:R108,"&lt;"&amp;pulpCutoff*100,Volume!H108:T108)-U108</f>
        <v>0.69092422901063699</v>
      </c>
      <c r="W108" s="87">
        <f t="shared" si="6"/>
        <v>0.21501026915618215</v>
      </c>
      <c r="X108" s="163">
        <f t="shared" si="4"/>
        <v>0.23663464836481382</v>
      </c>
    </row>
    <row r="109" spans="1:24">
      <c r="A109" s="43">
        <f>'Growth&amp;Taper'!A109</f>
        <v>27</v>
      </c>
      <c r="B109" s="44">
        <f>'Growth&amp;Taper'!B109</f>
        <v>43.8553981708015</v>
      </c>
      <c r="C109" s="45">
        <f>'Growth&amp;Taper'!C109</f>
        <v>493.45400613850978</v>
      </c>
      <c r="D109" s="44">
        <f>'Growth&amp;Taper'!D109</f>
        <v>62.698856296623227</v>
      </c>
      <c r="E109" s="44">
        <f>'Growth&amp;Taper'!E109</f>
        <v>35.645644364234641</v>
      </c>
      <c r="F109" s="44">
        <f>'Growth&amp;Taper'!F109</f>
        <v>686.63523809824255</v>
      </c>
      <c r="G109" s="44">
        <f>'Growth&amp;Taper'!G109</f>
        <v>34.240904520138784</v>
      </c>
      <c r="H109" s="142">
        <f>IF(OR(sectvol('Growth&amp;Taper'!$H109,$G109,H$2,I$2)&lt;0,'Growth&amp;Taper'!I109=""),"",sectvol('Growth&amp;Taper'!$H109,$G109,H$2,I$2))</f>
        <v>0.22080631202464407</v>
      </c>
      <c r="I109" s="142">
        <f>IF(OR(sectvol('Growth&amp;Taper'!$H109,$G109,I$2,J$2)&lt;0,'Growth&amp;Taper'!J109=""),"",sectvol('Growth&amp;Taper'!$H109,$G109,I$2,J$2))</f>
        <v>0.1744077503626229</v>
      </c>
      <c r="J109" s="142">
        <f>IF(OR(sectvol('Growth&amp;Taper'!$H109,$G109,J$2,K$2)&lt;0,'Growth&amp;Taper'!K109=""),"",sectvol('Growth&amp;Taper'!$H109,$G109,J$2,K$2))</f>
        <v>0.14599577647285433</v>
      </c>
      <c r="K109" s="142">
        <f>IF(OR(sectvol('Growth&amp;Taper'!$H109,$G109,K$2,L$2)&lt;0,'Growth&amp;Taper'!L109=""),"",sectvol('Growth&amp;Taper'!$H109,$G109,K$2,L$2))</f>
        <v>0.12144661451307254</v>
      </c>
      <c r="L109" s="142">
        <f>IF(OR(sectvol('Growth&amp;Taper'!$H109,$G109,L$2,M$2)&lt;0,'Growth&amp;Taper'!M109=""),"",sectvol('Growth&amp;Taper'!$H109,$G109,L$2,M$2))</f>
        <v>9.8194144905842218E-2</v>
      </c>
      <c r="M109" s="142">
        <f>IF(OR(sectvol('Growth&amp;Taper'!$H109,$G109,M$2,N$2)&lt;0,'Growth&amp;Taper'!N109=""),"",sectvol('Growth&amp;Taper'!$H109,$G109,M$2,N$2))</f>
        <v>7.5215659697525833E-2</v>
      </c>
      <c r="N109" s="142">
        <f>IF(OR(sectvol('Growth&amp;Taper'!$H109,$G109,N$2,O$2)&lt;0,'Growth&amp;Taper'!O109=""),"",sectvol('Growth&amp;Taper'!$H109,$G109,N$2,O$2))</f>
        <v>5.268686988048206E-2</v>
      </c>
      <c r="O109" s="142">
        <f>IF(OR(sectvol('Growth&amp;Taper'!$H109,$G109,O$2,P$2)&lt;0,'Growth&amp;Taper'!P109=""),"",sectvol('Growth&amp;Taper'!$H109,$G109,O$2,P$2))</f>
        <v>3.1773775388291792E-2</v>
      </c>
      <c r="P109" s="142">
        <f>IF(OR(sectvol('Growth&amp;Taper'!$H109,$G109,P$2,Q$2)&lt;0,'Growth&amp;Taper'!Q109=""),"",sectvol('Growth&amp;Taper'!$H109,$G109,P$2,Q$2))</f>
        <v>1.4425709195314317E-2</v>
      </c>
      <c r="Q109" s="142">
        <f>IF(OR(sectvol('Growth&amp;Taper'!$H109,$G109,Q$2,R$2)&lt;0,'Growth&amp;Taper'!R109=""),"",sectvol('Growth&amp;Taper'!$H109,$G109,Q$2,R$2))</f>
        <v>3.1683868006791602E-3</v>
      </c>
      <c r="R109" s="142" t="str">
        <f>IF(OR(sectvol('Growth&amp;Taper'!$H109,$G109,R$2,S$2)&lt;0,'Growth&amp;Taper'!S109=""),"",sectvol('Growth&amp;Taper'!$H109,$G109,R$2,S$2))</f>
        <v/>
      </c>
      <c r="S109" s="142" t="str">
        <f>IF(OR(sectvol('Growth&amp;Taper'!$H109,$G109,S$2,T$2)&lt;0,'Growth&amp;Taper'!T109=""),"",sectvol('Growth&amp;Taper'!$H109,$G109,S$2,T$2))</f>
        <v/>
      </c>
      <c r="T109" s="14"/>
      <c r="U109" s="87">
        <f>SUMIF('Growth&amp;Taper'!I109:R109,"&lt;"&amp;wasteCutoff*100,Volume!H109:T109)</f>
        <v>3.1683868006791602E-3</v>
      </c>
      <c r="V109" s="87">
        <f>SUMIF('Growth&amp;Taper'!I109:R109,"&lt;"&amp;pulpCutoff*100,Volume!H109:T109)-U109</f>
        <v>0.71414630041600591</v>
      </c>
      <c r="W109" s="87">
        <f t="shared" si="6"/>
        <v>0.22080631202464424</v>
      </c>
      <c r="X109" s="163">
        <f t="shared" si="4"/>
        <v>0.23537082338335161</v>
      </c>
    </row>
    <row r="110" spans="1:24">
      <c r="A110" s="43">
        <f>'Growth&amp;Taper'!A110</f>
        <v>28</v>
      </c>
      <c r="B110" s="44">
        <f>'Growth&amp;Taper'!B110</f>
        <v>44.483945627490066</v>
      </c>
      <c r="C110" s="45">
        <f>'Growth&amp;Taper'!C110</f>
        <v>487.81178999254297</v>
      </c>
      <c r="D110" s="44">
        <f>'Growth&amp;Taper'!D110</f>
        <v>63.551738631422815</v>
      </c>
      <c r="E110" s="44">
        <f>'Growth&amp;Taper'!E110</f>
        <v>36.094212583879148</v>
      </c>
      <c r="F110" s="44">
        <f>'Growth&amp;Taper'!F110</f>
        <v>705.00305957034368</v>
      </c>
      <c r="G110" s="44">
        <f>'Growth&amp;Taper'!G110</f>
        <v>34.444982991646292</v>
      </c>
      <c r="H110" s="142">
        <f>IF(OR(sectvol('Growth&amp;Taper'!$H110,$G110,H$2,I$2)&lt;0,'Growth&amp;Taper'!I110=""),"",sectvol('Growth&amp;Taper'!$H110,$G110,H$2,I$2))</f>
        <v>0.22648807955627759</v>
      </c>
      <c r="I110" s="142">
        <f>IF(OR(sectvol('Growth&amp;Taper'!$H110,$G110,I$2,J$2)&lt;0,'Growth&amp;Taper'!J110=""),"",sectvol('Growth&amp;Taper'!$H110,$G110,I$2,J$2))</f>
        <v>0.17902075073565404</v>
      </c>
      <c r="J110" s="142">
        <f>IF(OR(sectvol('Growth&amp;Taper'!$H110,$G110,J$2,K$2)&lt;0,'Growth&amp;Taper'!K110=""),"",sectvol('Growth&amp;Taper'!$H110,$G110,J$2,K$2))</f>
        <v>0.15000826176895199</v>
      </c>
      <c r="K110" s="142">
        <f>IF(OR(sectvol('Growth&amp;Taper'!$H110,$G110,K$2,L$2)&lt;0,'Growth&amp;Taper'!L110=""),"",sectvol('Growth&amp;Taper'!$H110,$G110,K$2,L$2))</f>
        <v>0.12496149611340113</v>
      </c>
      <c r="L110" s="142">
        <f>IF(OR(sectvol('Growth&amp;Taper'!$H110,$G110,L$2,M$2)&lt;0,'Growth&amp;Taper'!M110=""),"",sectvol('Growth&amp;Taper'!$H110,$G110,L$2,M$2))</f>
        <v>0.10126246450645801</v>
      </c>
      <c r="M110" s="142">
        <f>IF(OR(sectvol('Growth&amp;Taper'!$H110,$G110,M$2,N$2)&lt;0,'Growth&amp;Taper'!N110=""),"",sectvol('Growth&amp;Taper'!$H110,$G110,M$2,N$2))</f>
        <v>7.7850217949484629E-2</v>
      </c>
      <c r="N110" s="142">
        <f>IF(OR(sectvol('Growth&amp;Taper'!$H110,$G110,N$2,O$2)&lt;0,'Growth&amp;Taper'!O110=""),"",sectvol('Growth&amp;Taper'!$H110,$G110,N$2,O$2))</f>
        <v>5.4868733450628558E-2</v>
      </c>
      <c r="O110" s="142">
        <f>IF(OR(sectvol('Growth&amp;Taper'!$H110,$G110,O$2,P$2)&lt;0,'Growth&amp;Taper'!P110=""),"",sectvol('Growth&amp;Taper'!$H110,$G110,O$2,P$2))</f>
        <v>3.3459766007884119E-2</v>
      </c>
      <c r="P110" s="142">
        <f>IF(OR(sectvol('Growth&amp;Taper'!$H110,$G110,P$2,Q$2)&lt;0,'Growth&amp;Taper'!Q110=""),"",sectvol('Growth&amp;Taper'!$H110,$G110,P$2,Q$2))</f>
        <v>1.5556987450885545E-2</v>
      </c>
      <c r="Q110" s="142">
        <f>IF(OR(sectvol('Growth&amp;Taper'!$H110,$G110,Q$2,R$2)&lt;0,'Growth&amp;Taper'!R110=""),"",sectvol('Growth&amp;Taper'!$H110,$G110,Q$2,R$2))</f>
        <v>3.6801314451537217E-3</v>
      </c>
      <c r="R110" s="142" t="str">
        <f>IF(OR(sectvol('Growth&amp;Taper'!$H110,$G110,R$2,S$2)&lt;0,'Growth&amp;Taper'!S110=""),"",sectvol('Growth&amp;Taper'!$H110,$G110,R$2,S$2))</f>
        <v/>
      </c>
      <c r="S110" s="142" t="str">
        <f>IF(OR(sectvol('Growth&amp;Taper'!$H110,$G110,S$2,T$2)&lt;0,'Growth&amp;Taper'!T110=""),"",sectvol('Growth&amp;Taper'!$H110,$G110,S$2,T$2))</f>
        <v/>
      </c>
      <c r="T110" s="14"/>
      <c r="U110" s="87">
        <f>SUMIF('Growth&amp;Taper'!I110:R110,"&lt;"&amp;wasteCutoff*100,Volume!H110:T110)</f>
        <v>3.6801314451537217E-3</v>
      </c>
      <c r="V110" s="87">
        <f>SUMIF('Growth&amp;Taper'!I110:R110,"&lt;"&amp;pulpCutoff*100,Volume!H110:T110)-U110</f>
        <v>0.55796792724769406</v>
      </c>
      <c r="W110" s="87">
        <f t="shared" si="6"/>
        <v>0.40550883029193158</v>
      </c>
      <c r="X110" s="163">
        <f t="shared" si="4"/>
        <v>0.41927926576379204</v>
      </c>
    </row>
    <row r="111" spans="1:24">
      <c r="A111" s="43">
        <f>'Growth&amp;Taper'!A111</f>
        <v>29</v>
      </c>
      <c r="B111" s="44">
        <f>'Growth&amp;Taper'!B111</f>
        <v>45.068897348763649</v>
      </c>
      <c r="C111" s="45">
        <f>'Growth&amp;Taper'!C111</f>
        <v>482.23408766679404</v>
      </c>
      <c r="D111" s="44">
        <f>'Growth&amp;Taper'!D111</f>
        <v>64.348392865533881</v>
      </c>
      <c r="E111" s="44">
        <f>'Growth&amp;Taper'!E111</f>
        <v>36.529177974318102</v>
      </c>
      <c r="F111" s="44">
        <f>'Growth&amp;Taper'!F111</f>
        <v>722.3474400310688</v>
      </c>
      <c r="G111" s="44">
        <f>'Growth&amp;Taper'!G111</f>
        <v>34.640465054093077</v>
      </c>
      <c r="H111" s="142">
        <f>IF(OR(sectvol('Growth&amp;Taper'!$H111,$G111,H$2,I$2)&lt;0,'Growth&amp;Taper'!I111=""),"",sectvol('Growth&amp;Taper'!$H111,$G111,H$2,I$2))</f>
        <v>0.23206730471776316</v>
      </c>
      <c r="I111" s="142">
        <f>IF(OR(sectvol('Growth&amp;Taper'!$H111,$G111,I$2,J$2)&lt;0,'Growth&amp;Taper'!J111=""),"",sectvol('Growth&amp;Taper'!$H111,$G111,I$2,J$2))</f>
        <v>0.18355184589367257</v>
      </c>
      <c r="J111" s="142">
        <f>IF(OR(sectvol('Growth&amp;Taper'!$H111,$G111,J$2,K$2)&lt;0,'Growth&amp;Taper'!K111=""),"",sectvol('Growth&amp;Taper'!$H111,$G111,J$2,K$2))</f>
        <v>0.15395122913100351</v>
      </c>
      <c r="K111" s="142">
        <f>IF(OR(sectvol('Growth&amp;Taper'!$H111,$G111,K$2,L$2)&lt;0,'Growth&amp;Taper'!L111=""),"",sectvol('Growth&amp;Taper'!$H111,$G111,K$2,L$2))</f>
        <v>0.12841712626574386</v>
      </c>
      <c r="L111" s="142">
        <f>IF(OR(sectvol('Growth&amp;Taper'!$H111,$G111,L$2,M$2)&lt;0,'Growth&amp;Taper'!M111=""),"",sectvol('Growth&amp;Taper'!$H111,$G111,L$2,M$2))</f>
        <v>0.10428098410164349</v>
      </c>
      <c r="M111" s="142">
        <f>IF(OR(sectvol('Growth&amp;Taper'!$H111,$G111,M$2,N$2)&lt;0,'Growth&amp;Taper'!N111=""),"",sectvol('Growth&amp;Taper'!$H111,$G111,M$2,N$2))</f>
        <v>8.0444902048347214E-2</v>
      </c>
      <c r="N111" s="142">
        <f>IF(OR(sectvol('Growth&amp;Taper'!$H111,$G111,N$2,O$2)&lt;0,'Growth&amp;Taper'!O111=""),"",sectvol('Growth&amp;Taper'!$H111,$G111,N$2,O$2))</f>
        <v>5.7022259537566164E-2</v>
      </c>
      <c r="O111" s="142">
        <f>IF(OR(sectvol('Growth&amp;Taper'!$H111,$G111,O$2,P$2)&lt;0,'Growth&amp;Taper'!P111=""),"",sectvol('Growth&amp;Taper'!$H111,$G111,O$2,P$2))</f>
        <v>3.5131459117586819E-2</v>
      </c>
      <c r="P111" s="142">
        <f>IF(OR(sectvol('Growth&amp;Taper'!$H111,$G111,P$2,Q$2)&lt;0,'Growth&amp;Taper'!Q111=""),"",sectvol('Growth&amp;Taper'!$H111,$G111,P$2,Q$2))</f>
        <v>1.6691073368790586E-2</v>
      </c>
      <c r="Q111" s="142">
        <f>IF(OR(sectvol('Growth&amp;Taper'!$H111,$G111,Q$2,R$2)&lt;0,'Growth&amp;Taper'!R111=""),"",sectvol('Growth&amp;Taper'!$H111,$G111,Q$2,R$2))</f>
        <v>4.2149988218184451E-3</v>
      </c>
      <c r="R111" s="142" t="str">
        <f>IF(OR(sectvol('Growth&amp;Taper'!$H111,$G111,R$2,S$2)&lt;0,'Growth&amp;Taper'!S111=""),"",sectvol('Growth&amp;Taper'!$H111,$G111,R$2,S$2))</f>
        <v/>
      </c>
      <c r="S111" s="142" t="str">
        <f>IF(OR(sectvol('Growth&amp;Taper'!$H111,$G111,S$2,T$2)&lt;0,'Growth&amp;Taper'!T111=""),"",sectvol('Growth&amp;Taper'!$H111,$G111,S$2,T$2))</f>
        <v/>
      </c>
      <c r="T111" s="14"/>
      <c r="U111" s="87">
        <f>SUMIF('Growth&amp;Taper'!I111:R111,"&lt;"&amp;wasteCutoff*100,Volume!H111:T111)</f>
        <v>4.2149988218184451E-3</v>
      </c>
      <c r="V111" s="87">
        <f>SUMIF('Growth&amp;Taper'!I111:R111,"&lt;"&amp;pulpCutoff*100,Volume!H111:T111)-U111</f>
        <v>0.57593903357068166</v>
      </c>
      <c r="W111" s="87">
        <f t="shared" si="6"/>
        <v>0.41561915061143556</v>
      </c>
      <c r="X111" s="163">
        <f t="shared" si="4"/>
        <v>0.41738335366457935</v>
      </c>
    </row>
    <row r="112" spans="1:24">
      <c r="A112" s="43">
        <f>'Growth&amp;Taper'!A112</f>
        <v>30</v>
      </c>
      <c r="B112" s="44">
        <f>'Growth&amp;Taper'!B112</f>
        <v>45.613131596217499</v>
      </c>
      <c r="C112" s="45">
        <f>'Growth&amp;Taper'!C112</f>
        <v>476.72016150200079</v>
      </c>
      <c r="D112" s="44">
        <f>'Growth&amp;Taper'!D112</f>
        <v>65.093219016504989</v>
      </c>
      <c r="E112" s="44">
        <f>'Growth&amp;Taper'!E112</f>
        <v>36.951843909904056</v>
      </c>
      <c r="F112" s="44">
        <f>'Growth&amp;Taper'!F112</f>
        <v>738.71480547196768</v>
      </c>
      <c r="G112" s="44">
        <f>'Growth&amp;Taper'!G112</f>
        <v>34.828202276508044</v>
      </c>
      <c r="H112" s="142">
        <f>IF(OR(sectvol('Growth&amp;Taper'!$H112,$G112,H$2,I$2)&lt;0,'Growth&amp;Taper'!I112=""),"",sectvol('Growth&amp;Taper'!$H112,$G112,H$2,I$2))</f>
        <v>0.23755458148819319</v>
      </c>
      <c r="I112" s="142">
        <f>IF(OR(sectvol('Growth&amp;Taper'!$H112,$G112,I$2,J$2)&lt;0,'Growth&amp;Taper'!J112=""),"",sectvol('Growth&amp;Taper'!$H112,$G112,I$2,J$2))</f>
        <v>0.1880095302535888</v>
      </c>
      <c r="J112" s="142">
        <f>IF(OR(sectvol('Growth&amp;Taper'!$H112,$G112,J$2,K$2)&lt;0,'Growth&amp;Taper'!K112=""),"",sectvol('Growth&amp;Taper'!$H112,$G112,J$2,K$2))</f>
        <v>0.15783193192916767</v>
      </c>
      <c r="K112" s="142">
        <f>IF(OR(sectvol('Growth&amp;Taper'!$H112,$G112,K$2,L$2)&lt;0,'Growth&amp;Taper'!L112=""),"",sectvol('Growth&amp;Taper'!$H112,$G112,K$2,L$2))</f>
        <v>0.13181973398359653</v>
      </c>
      <c r="L112" s="142">
        <f>IF(OR(sectvol('Growth&amp;Taper'!$H112,$G112,L$2,M$2)&lt;0,'Growth&amp;Taper'!M112=""),"",sectvol('Growth&amp;Taper'!$H112,$G112,L$2,M$2))</f>
        <v>0.10725498476227147</v>
      </c>
      <c r="M112" s="142">
        <f>IF(OR(sectvol('Growth&amp;Taper'!$H112,$G112,M$2,N$2)&lt;0,'Growth&amp;Taper'!N112=""),"",sectvol('Growth&amp;Taper'!$H112,$G112,M$2,N$2))</f>
        <v>8.3003988532377657E-2</v>
      </c>
      <c r="N112" s="142">
        <f>IF(OR(sectvol('Growth&amp;Taper'!$H112,$G112,N$2,O$2)&lt;0,'Growth&amp;Taper'!O112=""),"",sectvol('Growth&amp;Taper'!$H112,$G112,N$2,O$2))</f>
        <v>5.9150545413775048E-2</v>
      </c>
      <c r="O112" s="142">
        <f>IF(OR(sectvol('Growth&amp;Taper'!$H112,$G112,O$2,P$2)&lt;0,'Growth&amp;Taper'!P112=""),"",sectvol('Growth&amp;Taper'!$H112,$G112,O$2,P$2))</f>
        <v>3.679050495080366E-2</v>
      </c>
      <c r="P112" s="142">
        <f>IF(OR(sectvol('Growth&amp;Taper'!$H112,$G112,P$2,Q$2)&lt;0,'Growth&amp;Taper'!Q112=""),"",sectvol('Growth&amp;Taper'!$H112,$G112,P$2,Q$2))</f>
        <v>1.7827844666206918E-2</v>
      </c>
      <c r="Q112" s="142">
        <f>IF(OR(sectvol('Growth&amp;Taper'!$H112,$G112,Q$2,R$2)&lt;0,'Growth&amp;Taper'!R112=""),"",sectvol('Growth&amp;Taper'!$H112,$G112,Q$2,R$2))</f>
        <v>4.7707565217819381E-3</v>
      </c>
      <c r="R112" s="142" t="str">
        <f>IF(OR(sectvol('Growth&amp;Taper'!$H112,$G112,R$2,S$2)&lt;0,'Growth&amp;Taper'!S112=""),"",sectvol('Growth&amp;Taper'!$H112,$G112,R$2,S$2))</f>
        <v/>
      </c>
      <c r="S112" s="142" t="str">
        <f>IF(OR(sectvol('Growth&amp;Taper'!$H112,$G112,S$2,T$2)&lt;0,'Growth&amp;Taper'!T112=""),"",sectvol('Growth&amp;Taper'!$H112,$G112,S$2,T$2))</f>
        <v/>
      </c>
      <c r="T112" s="14"/>
      <c r="U112" s="87">
        <f>SUMIF('Growth&amp;Taper'!I112:R112,"&lt;"&amp;wasteCutoff*100,Volume!H112:T112)</f>
        <v>4.7707565217819381E-3</v>
      </c>
      <c r="V112" s="87">
        <f>SUMIF('Growth&amp;Taper'!I112:R112,"&lt;"&amp;pulpCutoff*100,Volume!H112:T112)-U112</f>
        <v>0.59367953423819897</v>
      </c>
      <c r="W112" s="87">
        <f t="shared" si="6"/>
        <v>0.42556411174178232</v>
      </c>
      <c r="X112" s="163">
        <f t="shared" si="4"/>
        <v>0.41558410770599447</v>
      </c>
    </row>
    <row r="113" spans="1:24">
      <c r="A113" s="43">
        <f>'Growth&amp;Taper'!A113</f>
        <v>31</v>
      </c>
      <c r="B113" s="44">
        <f>'Growth&amp;Taper'!B113</f>
        <v>46.119359481498122</v>
      </c>
      <c r="C113" s="45">
        <f>'Growth&amp;Taper'!C113</f>
        <v>471.26928227339141</v>
      </c>
      <c r="D113" s="44">
        <f>'Growth&amp;Taper'!D113</f>
        <v>65.79017951809324</v>
      </c>
      <c r="E113" s="44">
        <f>'Growth&amp;Taper'!E113</f>
        <v>37.363363855034677</v>
      </c>
      <c r="F113" s="44">
        <f>'Growth&amp;Taper'!F113</f>
        <v>754.15119903649259</v>
      </c>
      <c r="G113" s="44">
        <f>'Growth&amp;Taper'!G113</f>
        <v>35.008936821422012</v>
      </c>
      <c r="H113" s="142">
        <f>IF(OR(sectvol('Growth&amp;Taper'!$H113,$G113,H$2,I$2)&lt;0,'Growth&amp;Taper'!I113=""),"",sectvol('Growth&amp;Taper'!$H113,$G113,H$2,I$2))</f>
        <v>0.24295949774942305</v>
      </c>
      <c r="I113" s="142">
        <f>IF(OR(sectvol('Growth&amp;Taper'!$H113,$G113,I$2,J$2)&lt;0,'Growth&amp;Taper'!J113=""),"",sectvol('Growth&amp;Taper'!$H113,$G113,I$2,J$2))</f>
        <v>0.19240149731351741</v>
      </c>
      <c r="J113" s="142">
        <f>IF(OR(sectvol('Growth&amp;Taper'!$H113,$G113,J$2,K$2)&lt;0,'Growth&amp;Taper'!K113=""),"",sectvol('Growth&amp;Taper'!$H113,$G113,J$2,K$2))</f>
        <v>0.16165694686178395</v>
      </c>
      <c r="K113" s="142">
        <f>IF(OR(sectvol('Growth&amp;Taper'!$H113,$G113,K$2,L$2)&lt;0,'Growth&amp;Taper'!L113=""),"",sectvol('Growth&amp;Taper'!$H113,$G113,K$2,L$2))</f>
        <v>0.13517497391417937</v>
      </c>
      <c r="L113" s="142">
        <f>IF(OR(sectvol('Growth&amp;Taper'!$H113,$G113,L$2,M$2)&lt;0,'Growth&amp;Taper'!M113=""),"",sectvol('Growth&amp;Taper'!$H113,$G113,L$2,M$2))</f>
        <v>0.11018926989895794</v>
      </c>
      <c r="M113" s="142">
        <f>IF(OR(sectvol('Growth&amp;Taper'!$H113,$G113,M$2,N$2)&lt;0,'Growth&amp;Taper'!N113=""),"",sectvol('Growth&amp;Taper'!$H113,$G113,M$2,N$2))</f>
        <v>8.5531384135183061E-2</v>
      </c>
      <c r="N113" s="142">
        <f>IF(OR(sectvol('Growth&amp;Taper'!$H113,$G113,N$2,O$2)&lt;0,'Growth&amp;Taper'!O113=""),"",sectvol('Growth&amp;Taper'!$H113,$G113,N$2,O$2))</f>
        <v>6.1256452742521977E-2</v>
      </c>
      <c r="O113" s="142">
        <f>IF(OR(sectvol('Growth&amp;Taper'!$H113,$G113,O$2,P$2)&lt;0,'Growth&amp;Taper'!P113=""),"",sectvol('Growth&amp;Taper'!$H113,$G113,O$2,P$2))</f>
        <v>3.8438490685405002E-2</v>
      </c>
      <c r="P113" s="142">
        <f>IF(OR(sectvol('Growth&amp;Taper'!$H113,$G113,P$2,Q$2)&lt;0,'Growth&amp;Taper'!Q113=""),"",sectvol('Growth&amp;Taper'!$H113,$G113,P$2,Q$2))</f>
        <v>1.8967334164919001E-2</v>
      </c>
      <c r="Q113" s="142">
        <f>IF(OR(sectvol('Growth&amp;Taper'!$H113,$G113,Q$2,R$2)&lt;0,'Growth&amp;Taper'!R113=""),"",sectvol('Growth&amp;Taper'!$H113,$G113,Q$2,R$2))</f>
        <v>5.3455918872187943E-3</v>
      </c>
      <c r="R113" s="142" t="str">
        <f>IF(OR(sectvol('Growth&amp;Taper'!$H113,$G113,R$2,S$2)&lt;0,'Growth&amp;Taper'!S113=""),"",sectvol('Growth&amp;Taper'!$H113,$G113,R$2,S$2))</f>
        <v/>
      </c>
      <c r="S113" s="142" t="str">
        <f>IF(OR(sectvol('Growth&amp;Taper'!$H113,$G113,S$2,T$2)&lt;0,'Growth&amp;Taper'!T113=""),"",sectvol('Growth&amp;Taper'!$H113,$G113,S$2,T$2))</f>
        <v/>
      </c>
      <c r="T113" s="14"/>
      <c r="U113" s="87">
        <f>SUMIF('Growth&amp;Taper'!I113:R113,"&lt;"&amp;wasteCutoff*100,Volume!H113:T113)</f>
        <v>5.3455918872187943E-3</v>
      </c>
      <c r="V113" s="87">
        <f>SUMIF('Growth&amp;Taper'!I113:R113,"&lt;"&amp;pulpCutoff*100,Volume!H113:T113)-U113</f>
        <v>0.61121485240295037</v>
      </c>
      <c r="W113" s="87">
        <f t="shared" si="6"/>
        <v>0.4353609950629404</v>
      </c>
      <c r="X113" s="163">
        <f t="shared" si="4"/>
        <v>0.41387215696513452</v>
      </c>
    </row>
    <row r="114" spans="1:24">
      <c r="A114" s="43">
        <f>'Growth&amp;Taper'!A114</f>
        <v>32</v>
      </c>
      <c r="B114" s="44">
        <f>'Growth&amp;Taper'!B114</f>
        <v>46.59013078307958</v>
      </c>
      <c r="C114" s="45">
        <f>'Growth&amp;Taper'!C114</f>
        <v>465.88072909424312</v>
      </c>
      <c r="D114" s="44">
        <f>'Growth&amp;Taper'!D114</f>
        <v>66.442850723154606</v>
      </c>
      <c r="E114" s="44">
        <f>'Growth&amp;Taper'!E114</f>
        <v>37.764762303760207</v>
      </c>
      <c r="F114" s="44">
        <f>'Growth&amp;Taper'!F114</f>
        <v>768.70189443516472</v>
      </c>
      <c r="G114" s="44">
        <f>'Growth&amp;Taper'!G114</f>
        <v>35.183318479805472</v>
      </c>
      <c r="H114" s="142">
        <f>IF(OR(sectvol('Growth&amp;Taper'!$H114,$G114,H$2,I$2)&lt;0,'Growth&amp;Taper'!I114=""),"",sectvol('Growth&amp;Taper'!$H114,$G114,H$2,I$2))</f>
        <v>0.24829075115492427</v>
      </c>
      <c r="I114" s="142">
        <f>IF(OR(sectvol('Growth&amp;Taper'!$H114,$G114,I$2,J$2)&lt;0,'Growth&amp;Taper'!J114=""),"",sectvol('Growth&amp;Taper'!$H114,$G114,I$2,J$2))</f>
        <v>0.19673473113357232</v>
      </c>
      <c r="J114" s="142">
        <f>IF(OR(sectvol('Growth&amp;Taper'!$H114,$G114,J$2,K$2)&lt;0,'Growth&amp;Taper'!K114=""),"",sectvol('Growth&amp;Taper'!$H114,$G114,J$2,K$2))</f>
        <v>0.16543225030895431</v>
      </c>
      <c r="K114" s="142">
        <f>IF(OR(sectvol('Growth&amp;Taper'!$H114,$G114,K$2,L$2)&lt;0,'Growth&amp;Taper'!L114=""),"",sectvol('Growth&amp;Taper'!$H114,$G114,K$2,L$2))</f>
        <v>0.13848799029384434</v>
      </c>
      <c r="L114" s="142">
        <f>IF(OR(sectvol('Growth&amp;Taper'!$H114,$G114,L$2,M$2)&lt;0,'Growth&amp;Taper'!M114=""),"",sectvol('Growth&amp;Taper'!$H114,$G114,L$2,M$2))</f>
        <v>0.1130882171341383</v>
      </c>
      <c r="M114" s="142">
        <f>IF(OR(sectvol('Growth&amp;Taper'!$H114,$G114,M$2,N$2)&lt;0,'Growth&amp;Taper'!N114=""),"",sectvol('Growth&amp;Taper'!$H114,$G114,M$2,N$2))</f>
        <v>8.8030663276001425E-2</v>
      </c>
      <c r="N114" s="142">
        <f>IF(OR(sectvol('Growth&amp;Taper'!$H114,$G114,N$2,O$2)&lt;0,'Growth&amp;Taper'!O114=""),"",sectvol('Growth&amp;Taper'!$H114,$G114,N$2,O$2))</f>
        <v>6.3342625975116792E-2</v>
      </c>
      <c r="O114" s="142">
        <f>IF(OR(sectvol('Growth&amp;Taper'!$H114,$G114,O$2,P$2)&lt;0,'Growth&amp;Taper'!P114=""),"",sectvol('Growth&amp;Taper'!$H114,$G114,O$2,P$2))</f>
        <v>4.0076933124164535E-2</v>
      </c>
      <c r="P114" s="142">
        <f>IF(OR(sectvol('Growth&amp;Taper'!$H114,$G114,P$2,Q$2)&lt;0,'Growth&amp;Taper'!Q114=""),"",sectvol('Growth&amp;Taper'!$H114,$G114,P$2,Q$2))</f>
        <v>2.010968901687454E-2</v>
      </c>
      <c r="Q114" s="142">
        <f>IF(OR(sectvol('Growth&amp;Taper'!$H114,$G114,Q$2,R$2)&lt;0,'Growth&amp;Taper'!R114=""),"",sectvol('Growth&amp;Taper'!$H114,$G114,Q$2,R$2))</f>
        <v>5.938030026003285E-3</v>
      </c>
      <c r="R114" s="142" t="str">
        <f>IF(OR(sectvol('Growth&amp;Taper'!$H114,$G114,R$2,S$2)&lt;0,'Growth&amp;Taper'!S114=""),"",sectvol('Growth&amp;Taper'!$H114,$G114,R$2,S$2))</f>
        <v/>
      </c>
      <c r="S114" s="142" t="str">
        <f>IF(OR(sectvol('Growth&amp;Taper'!$H114,$G114,S$2,T$2)&lt;0,'Growth&amp;Taper'!T114=""),"",sectvol('Growth&amp;Taper'!$H114,$G114,S$2,T$2))</f>
        <v/>
      </c>
      <c r="T114" s="14"/>
      <c r="U114" s="87">
        <f>SUMIF('Growth&amp;Taper'!I114:R114,"&lt;"&amp;wasteCutoff*100,Volume!H114:T114)</f>
        <v>5.938030026003285E-3</v>
      </c>
      <c r="V114" s="87">
        <f>SUMIF('Growth&amp;Taper'!I114:R114,"&lt;"&amp;pulpCutoff*100,Volume!H114:T114)-U114</f>
        <v>0.62856836912909408</v>
      </c>
      <c r="W114" s="87">
        <f t="shared" si="6"/>
        <v>0.44502548228849675</v>
      </c>
      <c r="X114" s="163">
        <f t="shared" si="4"/>
        <v>0.41223931403803515</v>
      </c>
    </row>
    <row r="115" spans="1:24">
      <c r="A115" s="43">
        <f>'Growth&amp;Taper'!A115</f>
        <v>33</v>
      </c>
      <c r="B115" s="44">
        <f>'Growth&amp;Taper'!B115</f>
        <v>47.027840337308113</v>
      </c>
      <c r="C115" s="45">
        <f>'Growth&amp;Taper'!C115</f>
        <v>460.55378932054413</v>
      </c>
      <c r="D115" s="44">
        <f>'Growth&amp;Taper'!D115</f>
        <v>67.054467592521959</v>
      </c>
      <c r="E115" s="44">
        <f>'Growth&amp;Taper'!E115</f>
        <v>38.156952318165594</v>
      </c>
      <c r="F115" s="44">
        <f>'Growth&amp;Taper'!F115</f>
        <v>782.41110215704009</v>
      </c>
      <c r="G115" s="44">
        <f>'Growth&amp;Taper'!G115</f>
        <v>35.35191861762852</v>
      </c>
      <c r="H115" s="142">
        <f>IF(OR(sectvol('Growth&amp;Taper'!$H115,$G115,H$2,I$2)&lt;0,'Growth&amp;Taper'!I115=""),"",sectvol('Growth&amp;Taper'!$H115,$G115,H$2,I$2))</f>
        <v>0.2535562502122527</v>
      </c>
      <c r="I115" s="142">
        <f>IF(OR(sectvol('Growth&amp;Taper'!$H115,$G115,I$2,J$2)&lt;0,'Growth&amp;Taper'!J115=""),"",sectvol('Growth&amp;Taper'!$H115,$G115,I$2,J$2))</f>
        <v>0.20101558628969218</v>
      </c>
      <c r="J115" s="142">
        <f>IF(OR(sectvol('Growth&amp;Taper'!$H115,$G115,J$2,K$2)&lt;0,'Growth&amp;Taper'!K115=""),"",sectvol('Growth&amp;Taper'!$H115,$G115,J$2,K$2))</f>
        <v>0.16916328524513036</v>
      </c>
      <c r="K115" s="142">
        <f>IF(OR(sectvol('Growth&amp;Taper'!$H115,$G115,K$2,L$2)&lt;0,'Growth&amp;Taper'!L115=""),"",sectvol('Growth&amp;Taper'!$H115,$G115,K$2,L$2))</f>
        <v>0.14176347316103416</v>
      </c>
      <c r="L115" s="142">
        <f>IF(OR(sectvol('Growth&amp;Taper'!$H115,$G115,L$2,M$2)&lt;0,'Growth&amp;Taper'!M115=""),"",sectvol('Growth&amp;Taper'!$H115,$G115,L$2,M$2))</f>
        <v>0.11595582416708272</v>
      </c>
      <c r="M115" s="142">
        <f>IF(OR(sectvol('Growth&amp;Taper'!$H115,$G115,M$2,N$2)&lt;0,'Growth&amp;Taper'!N115=""),"",sectvol('Growth&amp;Taper'!$H115,$G115,M$2,N$2))</f>
        <v>9.0505101796597431E-2</v>
      </c>
      <c r="N115" s="142">
        <f>IF(OR(sectvol('Growth&amp;Taper'!$H115,$G115,N$2,O$2)&lt;0,'Growth&amp;Taper'!O115=""),"",sectvol('Growth&amp;Taper'!$H115,$G115,N$2,O$2))</f>
        <v>6.5411510218133739E-2</v>
      </c>
      <c r="O115" s="142">
        <f>IF(OR(sectvol('Growth&amp;Taper'!$H115,$G115,O$2,P$2)&lt;0,'Growth&amp;Taper'!P115=""),"",sectvol('Growth&amp;Taper'!$H115,$G115,O$2,P$2))</f>
        <v>4.1707275395497387E-2</v>
      </c>
      <c r="P115" s="142">
        <f>IF(OR(sectvol('Growth&amp;Taper'!$H115,$G115,P$2,Q$2)&lt;0,'Growth&amp;Taper'!Q115=""),"",sectvol('Growth&amp;Taper'!$H115,$G115,P$2,Q$2))</f>
        <v>2.1255140026668288E-2</v>
      </c>
      <c r="Q115" s="142">
        <f>IF(OR(sectvol('Growth&amp;Taper'!$H115,$G115,Q$2,R$2)&lt;0,'Growth&amp;Taper'!R115=""),"",sectvol('Growth&amp;Taper'!$H115,$G115,Q$2,R$2))</f>
        <v>6.5468695036889641E-3</v>
      </c>
      <c r="R115" s="142" t="str">
        <f>IF(OR(sectvol('Growth&amp;Taper'!$H115,$G115,R$2,S$2)&lt;0,'Growth&amp;Taper'!S115=""),"",sectvol('Growth&amp;Taper'!$H115,$G115,R$2,S$2))</f>
        <v/>
      </c>
      <c r="S115" s="142" t="str">
        <f>IF(OR(sectvol('Growth&amp;Taper'!$H115,$G115,S$2,T$2)&lt;0,'Growth&amp;Taper'!T115=""),"",sectvol('Growth&amp;Taper'!$H115,$G115,S$2,T$2))</f>
        <v/>
      </c>
      <c r="T115" s="14"/>
      <c r="U115" s="87">
        <f>SUMIF('Growth&amp;Taper'!I115:R115,"&lt;"&amp;wasteCutoff*100,Volume!H115:T115)</f>
        <v>6.5468695036889641E-3</v>
      </c>
      <c r="V115" s="87">
        <f>SUMIF('Growth&amp;Taper'!I115:R115,"&lt;"&amp;pulpCutoff*100,Volume!H115:T115)-U115</f>
        <v>0.64576161001014398</v>
      </c>
      <c r="W115" s="87">
        <f t="shared" si="6"/>
        <v>0.4545718365019451</v>
      </c>
      <c r="X115" s="163">
        <f t="shared" si="4"/>
        <v>0.41067839939387396</v>
      </c>
    </row>
    <row r="116" spans="1:24">
      <c r="A116" s="43">
        <f>'Growth&amp;Taper'!A116</f>
        <v>34</v>
      </c>
      <c r="B116" s="44">
        <f>'Growth&amp;Taper'!B116</f>
        <v>47.434734796097516</v>
      </c>
      <c r="C116" s="45">
        <f>'Growth&amp;Taper'!C116</f>
        <v>455.28775845674528</v>
      </c>
      <c r="D116" s="44">
        <f>'Growth&amp;Taper'!D116</f>
        <v>67.627962536003167</v>
      </c>
      <c r="E116" s="44">
        <f>'Growth&amp;Taper'!E116</f>
        <v>38.540750290350729</v>
      </c>
      <c r="F116" s="44">
        <f>'Growth&amp;Taper'!F116</f>
        <v>795.32175073667804</v>
      </c>
      <c r="G116" s="44">
        <f>'Growth&amp;Taper'!G116</f>
        <v>35.515241668344643</v>
      </c>
      <c r="H116" s="142">
        <f>IF(OR(sectvol('Growth&amp;Taper'!$H116,$G116,H$2,I$2)&lt;0,'Growth&amp;Taper'!I116=""),"",sectvol('Growth&amp;Taper'!$H116,$G116,H$2,I$2))</f>
        <v>0.25876320255360363</v>
      </c>
      <c r="I116" s="142">
        <f>IF(OR(sectvol('Growth&amp;Taper'!$H116,$G116,I$2,J$2)&lt;0,'Growth&amp;Taper'!J116=""),"",sectvol('Growth&amp;Taper'!$H116,$G116,I$2,J$2))</f>
        <v>0.20524985780612193</v>
      </c>
      <c r="J116" s="142">
        <f>IF(OR(sectvol('Growth&amp;Taper'!$H116,$G116,J$2,K$2)&lt;0,'Growth&amp;Taper'!K116=""),"",sectvol('Growth&amp;Taper'!$H116,$G116,J$2,K$2))</f>
        <v>0.17285501990293412</v>
      </c>
      <c r="K116" s="142">
        <f>IF(OR(sectvol('Growth&amp;Taper'!$H116,$G116,K$2,L$2)&lt;0,'Growth&amp;Taper'!L116=""),"",sectvol('Growth&amp;Taper'!$H116,$G116,K$2,L$2))</f>
        <v>0.14500570776631283</v>
      </c>
      <c r="L116" s="142">
        <f>IF(OR(sectvol('Growth&amp;Taper'!$H116,$G116,L$2,M$2)&lt;0,'Growth&amp;Taper'!M116=""),"",sectvol('Growth&amp;Taper'!$H116,$G116,L$2,M$2))</f>
        <v>0.11879574929298567</v>
      </c>
      <c r="M116" s="142">
        <f>IF(OR(sectvol('Growth&amp;Taper'!$H116,$G116,M$2,N$2)&lt;0,'Growth&amp;Taper'!N116=""),"",sectvol('Growth&amp;Taper'!$H116,$G116,M$2,N$2))</f>
        <v>9.2957707200090028E-2</v>
      </c>
      <c r="N116" s="142">
        <f>IF(OR(sectvol('Growth&amp;Taper'!$H116,$G116,N$2,O$2)&lt;0,'Growth&amp;Taper'!O116=""),"",sectvol('Growth&amp;Taper'!$H116,$G116,N$2,O$2))</f>
        <v>6.7465368196080205E-2</v>
      </c>
      <c r="O116" s="142">
        <f>IF(OR(sectvol('Growth&amp;Taper'!$H116,$G116,O$2,P$2)&lt;0,'Growth&amp;Taper'!P116=""),"",sectvol('Growth&amp;Taper'!$H116,$G116,O$2,P$2))</f>
        <v>4.3330886370002805E-2</v>
      </c>
      <c r="P116" s="142">
        <f>IF(OR(sectvol('Growth&amp;Taper'!$H116,$G116,P$2,Q$2)&lt;0,'Growth&amp;Taper'!Q116=""),"",sectvol('Growth&amp;Taper'!$H116,$G116,P$2,Q$2))</f>
        <v>2.2403978496090843E-2</v>
      </c>
      <c r="Q116" s="142">
        <f>IF(OR(sectvol('Growth&amp;Taper'!$H116,$G116,Q$2,R$2)&lt;0,'Growth&amp;Taper'!R116=""),"",sectvol('Growth&amp;Taper'!$H116,$G116,Q$2,R$2))</f>
        <v>7.1711315381262812E-3</v>
      </c>
      <c r="R116" s="142" t="str">
        <f>IF(OR(sectvol('Growth&amp;Taper'!$H116,$G116,R$2,S$2)&lt;0,'Growth&amp;Taper'!S116=""),"",sectvol('Growth&amp;Taper'!$H116,$G116,R$2,S$2))</f>
        <v/>
      </c>
      <c r="S116" s="142" t="str">
        <f>IF(OR(sectvol('Growth&amp;Taper'!$H116,$G116,S$2,T$2)&lt;0,'Growth&amp;Taper'!T116=""),"",sectvol('Growth&amp;Taper'!$H116,$G116,S$2,T$2))</f>
        <v/>
      </c>
      <c r="T116" s="14"/>
      <c r="U116" s="87">
        <f>SUMIF('Growth&amp;Taper'!I116:R116,"&lt;"&amp;wasteCutoff*100,Volume!H116:T116)</f>
        <v>7.1711315381262812E-3</v>
      </c>
      <c r="V116" s="87">
        <f>SUMIF('Growth&amp;Taper'!I116:R116,"&lt;"&amp;pulpCutoff*100,Volume!H116:T116)-U116</f>
        <v>0.66281441722449652</v>
      </c>
      <c r="W116" s="87">
        <f t="shared" si="6"/>
        <v>0.46401306035972539</v>
      </c>
      <c r="X116" s="163">
        <f t="shared" si="4"/>
        <v>0.40918309478249332</v>
      </c>
    </row>
    <row r="117" spans="1:24">
      <c r="A117" s="43">
        <f>'Growth&amp;Taper'!A117</f>
        <v>35</v>
      </c>
      <c r="B117" s="44">
        <f>'Growth&amp;Taper'!B117</f>
        <v>47.812919588283179</v>
      </c>
      <c r="C117" s="45">
        <f>'Growth&amp;Taper'!C117</f>
        <v>450.08194006258952</v>
      </c>
      <c r="D117" s="44">
        <f>'Growth&amp;Taper'!D117</f>
        <v>68.165999233774329</v>
      </c>
      <c r="E117" s="44">
        <f>'Growth&amp;Taper'!E117</f>
        <v>38.916888425624109</v>
      </c>
      <c r="F117" s="44">
        <f>'Growth&amp;Taper'!F117</f>
        <v>807.47532864751531</v>
      </c>
      <c r="G117" s="44">
        <f>'Growth&amp;Taper'!G117</f>
        <v>35.673734660919493</v>
      </c>
      <c r="H117" s="142">
        <f>IF(OR(sectvol('Growth&amp;Taper'!$H117,$G117,H$2,I$2)&lt;0,'Growth&amp;Taper'!I117=""),"",sectvol('Growth&amp;Taper'!$H117,$G117,H$2,I$2))</f>
        <v>0.26391819211966661</v>
      </c>
      <c r="I117" s="142">
        <f>IF(OR(sectvol('Growth&amp;Taper'!$H117,$G117,I$2,J$2)&lt;0,'Growth&amp;Taper'!J117=""),"",sectvol('Growth&amp;Taper'!$H117,$G117,I$2,J$2))</f>
        <v>0.20944284239138256</v>
      </c>
      <c r="J117" s="142">
        <f>IF(OR(sectvol('Growth&amp;Taper'!$H117,$G117,J$2,K$2)&lt;0,'Growth&amp;Taper'!K117=""),"",sectvol('Growth&amp;Taper'!$H117,$G117,J$2,K$2))</f>
        <v>0.17651199924873928</v>
      </c>
      <c r="K117" s="142">
        <f>IF(OR(sectvol('Growth&amp;Taper'!$H117,$G117,K$2,L$2)&lt;0,'Growth&amp;Taper'!L117=""),"",sectvol('Growth&amp;Taper'!$H117,$G117,K$2,L$2))</f>
        <v>0.14821861802624592</v>
      </c>
      <c r="L117" s="142">
        <f>IF(OR(sectvol('Growth&amp;Taper'!$H117,$G117,L$2,M$2)&lt;0,'Growth&amp;Taper'!M117=""),"",sectvol('Growth&amp;Taper'!$H117,$G117,L$2,M$2))</f>
        <v>0.12161134719327193</v>
      </c>
      <c r="M117" s="142">
        <f>IF(OR(sectvol('Growth&amp;Taper'!$H117,$G117,M$2,N$2)&lt;0,'Growth&amp;Taper'!N117=""),"",sectvol('Growth&amp;Taper'!$H117,$G117,M$2,N$2))</f>
        <v>9.5391245685725712E-2</v>
      </c>
      <c r="N117" s="142">
        <f>IF(OR(sectvol('Growth&amp;Taper'!$H117,$G117,N$2,O$2)&lt;0,'Growth&amp;Taper'!O117=""),"",sectvol('Growth&amp;Taper'!$H117,$G117,N$2,O$2))</f>
        <v>6.9506296113431482E-2</v>
      </c>
      <c r="O117" s="142">
        <f>IF(OR(sectvol('Growth&amp;Taper'!$H117,$G117,O$2,P$2)&lt;0,'Growth&amp;Taper'!P117=""),"",sectvol('Growth&amp;Taper'!$H117,$G117,O$2,P$2))</f>
        <v>4.4949061881662977E-2</v>
      </c>
      <c r="P117" s="142">
        <f>IF(OR(sectvol('Growth&amp;Taper'!$H117,$G117,P$2,Q$2)&lt;0,'Growth&amp;Taper'!Q117=""),"",sectvol('Growth&amp;Taper'!$H117,$G117,P$2,Q$2))</f>
        <v>2.3556538708276228E-2</v>
      </c>
      <c r="Q117" s="142">
        <f>IF(OR(sectvol('Growth&amp;Taper'!$H117,$G117,Q$2,R$2)&lt;0,'Growth&amp;Taper'!R117=""),"",sectvol('Growth&amp;Taper'!$H117,$G117,Q$2,R$2))</f>
        <v>7.810019593401869E-3</v>
      </c>
      <c r="R117" s="142" t="str">
        <f>IF(OR(sectvol('Growth&amp;Taper'!$H117,$G117,R$2,S$2)&lt;0,'Growth&amp;Taper'!S117=""),"",sectvol('Growth&amp;Taper'!$H117,$G117,R$2,S$2))</f>
        <v/>
      </c>
      <c r="S117" s="142" t="str">
        <f>IF(OR(sectvol('Growth&amp;Taper'!$H117,$G117,S$2,T$2)&lt;0,'Growth&amp;Taper'!T117=""),"",sectvol('Growth&amp;Taper'!$H117,$G117,S$2,T$2))</f>
        <v/>
      </c>
      <c r="T117" s="14"/>
      <c r="U117" s="87">
        <f>SUMIF('Growth&amp;Taper'!I117:R117,"&lt;"&amp;wasteCutoff*100,Volume!H117:T117)</f>
        <v>7.810019593401869E-3</v>
      </c>
      <c r="V117" s="87">
        <f>SUMIF('Growth&amp;Taper'!I117:R117,"&lt;"&amp;pulpCutoff*100,Volume!H117:T117)-U117</f>
        <v>0.67974510685735356</v>
      </c>
      <c r="W117" s="87">
        <f t="shared" si="6"/>
        <v>0.47336103451104894</v>
      </c>
      <c r="X117" s="163">
        <f t="shared" si="4"/>
        <v>0.4077478205823884</v>
      </c>
    </row>
    <row r="118" spans="1:24">
      <c r="A118" s="43">
        <f>'Growth&amp;Taper'!A118</f>
        <v>36</v>
      </c>
      <c r="B118" s="44">
        <f>'Growth&amp;Taper'!B118</f>
        <v>48.164365957328627</v>
      </c>
      <c r="C118" s="45">
        <f>'Growth&amp;Taper'!C118</f>
        <v>444.93564566100673</v>
      </c>
      <c r="D118" s="44">
        <f>'Growth&amp;Taper'!D118</f>
        <v>68.67100214584579</v>
      </c>
      <c r="E118" s="44">
        <f>'Growth&amp;Taper'!E118</f>
        <v>39.286025345577585</v>
      </c>
      <c r="F118" s="44">
        <f>'Growth&amp;Taper'!F118</f>
        <v>818.91177506171721</v>
      </c>
      <c r="G118" s="44">
        <f>'Growth&amp;Taper'!G118</f>
        <v>35.827795164450379</v>
      </c>
      <c r="H118" s="142">
        <f>IF(OR(sectvol('Growth&amp;Taper'!$H118,$G118,H$2,I$2)&lt;0,'Growth&amp;Taper'!I118=""),"",sectvol('Growth&amp;Taper'!$H118,$G118,H$2,I$2))</f>
        <v>0.26902724675339862</v>
      </c>
      <c r="I118" s="142">
        <f>IF(OR(sectvol('Growth&amp;Taper'!$H118,$G118,I$2,J$2)&lt;0,'Growth&amp;Taper'!J118=""),"",sectvol('Growth&amp;Taper'!$H118,$G118,I$2,J$2))</f>
        <v>0.21359939213350032</v>
      </c>
      <c r="J118" s="142">
        <f>IF(OR(sectvol('Growth&amp;Taper'!$H118,$G118,J$2,K$2)&lt;0,'Growth&amp;Taper'!K118=""),"",sectvol('Growth&amp;Taper'!$H118,$G118,J$2,K$2))</f>
        <v>0.18013839020306843</v>
      </c>
      <c r="K118" s="142">
        <f>IF(OR(sectvol('Growth&amp;Taper'!$H118,$G118,K$2,L$2)&lt;0,'Growth&amp;Taper'!L118=""),"",sectvol('Growth&amp;Taper'!$H118,$G118,K$2,L$2))</f>
        <v>0.15140580477362131</v>
      </c>
      <c r="L118" s="142">
        <f>IF(OR(sectvol('Growth&amp;Taper'!$H118,$G118,L$2,M$2)&lt;0,'Growth&amp;Taper'!M118=""),"",sectvol('Growth&amp;Taper'!$H118,$G118,L$2,M$2))</f>
        <v>0.12440570055957997</v>
      </c>
      <c r="M118" s="142">
        <f>IF(OR(sectvol('Growth&amp;Taper'!$H118,$G118,M$2,N$2)&lt;0,'Growth&amp;Taper'!N118=""),"",sectvol('Growth&amp;Taper'!$H118,$G118,M$2,N$2))</f>
        <v>9.7808266282741807E-2</v>
      </c>
      <c r="N118" s="142">
        <f>IF(OR(sectvol('Growth&amp;Taper'!$H118,$G118,N$2,O$2)&lt;0,'Growth&amp;Taper'!O118=""),"",sectvol('Growth&amp;Taper'!$H118,$G118,N$2,O$2))</f>
        <v>7.153623833415873E-2</v>
      </c>
      <c r="O118" s="142">
        <f>IF(OR(sectvol('Growth&amp;Taper'!$H118,$G118,O$2,P$2)&lt;0,'Growth&amp;Taper'!P118=""),"",sectvol('Growth&amp;Taper'!$H118,$G118,O$2,P$2))</f>
        <v>4.6563027116467835E-2</v>
      </c>
      <c r="P118" s="142">
        <f>IF(OR(sectvol('Growth&amp;Taper'!$H118,$G118,P$2,Q$2)&lt;0,'Growth&amp;Taper'!Q118=""),"",sectvol('Growth&amp;Taper'!$H118,$G118,P$2,Q$2))</f>
        <v>2.4713184664031086E-2</v>
      </c>
      <c r="Q118" s="142">
        <f>IF(OR(sectvol('Growth&amp;Taper'!$H118,$G118,Q$2,R$2)&lt;0,'Growth&amp;Taper'!R118=""),"",sectvol('Growth&amp;Taper'!$H118,$G118,Q$2,R$2))</f>
        <v>8.462887044751382E-3</v>
      </c>
      <c r="R118" s="142" t="str">
        <f>IF(OR(sectvol('Growth&amp;Taper'!$H118,$G118,R$2,S$2)&lt;0,'Growth&amp;Taper'!S118=""),"",sectvol('Growth&amp;Taper'!$H118,$G118,R$2,S$2))</f>
        <v/>
      </c>
      <c r="S118" s="142" t="str">
        <f>IF(OR(sectvol('Growth&amp;Taper'!$H118,$G118,S$2,T$2)&lt;0,'Growth&amp;Taper'!T118=""),"",sectvol('Growth&amp;Taper'!$H118,$G118,S$2,T$2))</f>
        <v/>
      </c>
      <c r="T118" s="14"/>
      <c r="U118" s="87">
        <f>SUMIF('Growth&amp;Taper'!I118:R118,"&lt;"&amp;wasteCutoff*100,Volume!H118:T118)</f>
        <v>8.462887044751382E-3</v>
      </c>
      <c r="V118" s="87">
        <f>SUMIF('Growth&amp;Taper'!I118:R118,"&lt;"&amp;pulpCutoff*100,Volume!H118:T118)-U118</f>
        <v>0.51643222173060077</v>
      </c>
      <c r="W118" s="87">
        <f t="shared" si="6"/>
        <v>0.66276502908996737</v>
      </c>
      <c r="X118" s="163">
        <f t="shared" si="4"/>
        <v>0.55804266554000048</v>
      </c>
    </row>
    <row r="119" spans="1:24">
      <c r="A119" s="43">
        <f>'Growth&amp;Taper'!A119</f>
        <v>37</v>
      </c>
      <c r="B119" s="44">
        <f>'Growth&amp;Taper'!B119</f>
        <v>48.490917976674957</v>
      </c>
      <c r="C119" s="45">
        <f>'Growth&amp;Taper'!C119</f>
        <v>439.84819464706146</v>
      </c>
      <c r="D119" s="44">
        <f>'Growth&amp;Taper'!D119</f>
        <v>69.145182313119776</v>
      </c>
      <c r="E119" s="44">
        <f>'Growth&amp;Taper'!E119</f>
        <v>39.648755132254365</v>
      </c>
      <c r="F119" s="44">
        <f>'Growth&amp;Taper'!F119</f>
        <v>829.6694098759109</v>
      </c>
      <c r="G119" s="44">
        <f>'Growth&amp;Taper'!G119</f>
        <v>35.977777948206587</v>
      </c>
      <c r="H119" s="142">
        <f>IF(OR(sectvol('Growth&amp;Taper'!$H119,$G119,H$2,I$2)&lt;0,'Growth&amp;Taper'!I119=""),"",sectvol('Growth&amp;Taper'!$H119,$G119,H$2,I$2))</f>
        <v>0.27409589749611418</v>
      </c>
      <c r="I119" s="142">
        <f>IF(OR(sectvol('Growth&amp;Taper'!$H119,$G119,I$2,J$2)&lt;0,'Growth&amp;Taper'!J119=""),"",sectvol('Growth&amp;Taper'!$H119,$G119,I$2,J$2))</f>
        <v>0.21772396165705299</v>
      </c>
      <c r="J119" s="142">
        <f>IF(OR(sectvol('Growth&amp;Taper'!$H119,$G119,J$2,K$2)&lt;0,'Growth&amp;Taper'!K119=""),"",sectvol('Growth&amp;Taper'!$H119,$G119,J$2,K$2))</f>
        <v>0.18373802142070816</v>
      </c>
      <c r="K119" s="142">
        <f>IF(OR(sectvol('Growth&amp;Taper'!$H119,$G119,K$2,L$2)&lt;0,'Growth&amp;Taper'!L119=""),"",sectvol('Growth&amp;Taper'!$H119,$G119,K$2,L$2))</f>
        <v>0.15457057946646346</v>
      </c>
      <c r="L119" s="142">
        <f>IF(OR(sectvol('Growth&amp;Taper'!$H119,$G119,L$2,M$2)&lt;0,'Growth&amp;Taper'!M119=""),"",sectvol('Growth&amp;Taper'!$H119,$G119,L$2,M$2))</f>
        <v>0.12718164805609156</v>
      </c>
      <c r="M119" s="142">
        <f>IF(OR(sectvol('Growth&amp;Taper'!$H119,$G119,M$2,N$2)&lt;0,'Growth&amp;Taper'!N119=""),"",sectvol('Growth&amp;Taper'!$H119,$G119,M$2,N$2))</f>
        <v>0.10021112237841498</v>
      </c>
      <c r="N119" s="142">
        <f>IF(OR(sectvol('Growth&amp;Taper'!$H119,$G119,N$2,O$2)&lt;0,'Growth&amp;Taper'!O119=""),"",sectvol('Growth&amp;Taper'!$H119,$G119,N$2,O$2))</f>
        <v>7.3557000868732902E-2</v>
      </c>
      <c r="O119" s="142">
        <f>IF(OR(sectvol('Growth&amp;Taper'!$H119,$G119,O$2,P$2)&lt;0,'Growth&amp;Taper'!P119=""),"",sectvol('Growth&amp;Taper'!$H119,$G119,O$2,P$2))</f>
        <v>4.8173939723122491E-2</v>
      </c>
      <c r="P119" s="142">
        <f>IF(OR(sectvol('Growth&amp;Taper'!$H119,$G119,P$2,Q$2)&lt;0,'Growth&amp;Taper'!Q119=""),"",sectvol('Growth&amp;Taper'!$H119,$G119,P$2,Q$2))</f>
        <v>2.5874300040191936E-2</v>
      </c>
      <c r="Q119" s="142">
        <f>IF(OR(sectvol('Growth&amp;Taper'!$H119,$G119,Q$2,R$2)&lt;0,'Growth&amp;Taper'!R119=""),"",sectvol('Growth&amp;Taper'!$H119,$G119,Q$2,R$2))</f>
        <v>9.1292111524080687E-3</v>
      </c>
      <c r="R119" s="142" t="str">
        <f>IF(OR(sectvol('Growth&amp;Taper'!$H119,$G119,R$2,S$2)&lt;0,'Growth&amp;Taper'!S119=""),"",sectvol('Growth&amp;Taper'!$H119,$G119,R$2,S$2))</f>
        <v/>
      </c>
      <c r="S119" s="142" t="str">
        <f>IF(OR(sectvol('Growth&amp;Taper'!$H119,$G119,S$2,T$2)&lt;0,'Growth&amp;Taper'!T119=""),"",sectvol('Growth&amp;Taper'!$H119,$G119,S$2,T$2))</f>
        <v/>
      </c>
      <c r="T119" s="14"/>
      <c r="U119" s="87">
        <f>SUMIF('Growth&amp;Taper'!I119:R119,"&lt;"&amp;wasteCutoff*100,Volume!H119:T119)</f>
        <v>9.1292111524080687E-3</v>
      </c>
      <c r="V119" s="87">
        <f>SUMIF('Growth&amp;Taper'!I119:R119,"&lt;"&amp;pulpCutoff*100,Volume!H119:T119)-U119</f>
        <v>0.52956859053301741</v>
      </c>
      <c r="W119" s="87">
        <f t="shared" si="6"/>
        <v>0.67555788057387545</v>
      </c>
      <c r="X119" s="163">
        <f t="shared" si="4"/>
        <v>0.5563555439303367</v>
      </c>
    </row>
    <row r="120" spans="1:24">
      <c r="A120" s="43">
        <f>'Growth&amp;Taper'!A120</f>
        <v>38</v>
      </c>
      <c r="B120" s="44">
        <f>'Growth&amp;Taper'!B120</f>
        <v>48.794299466966052</v>
      </c>
      <c r="C120" s="45">
        <f>'Growth&amp;Taper'!C120</f>
        <v>434.81891419794215</v>
      </c>
      <c r="D120" s="44">
        <f>'Growth&amp;Taper'!D120</f>
        <v>69.590559964339235</v>
      </c>
      <c r="E120" s="44">
        <f>'Growth&amp;Taper'!E120</f>
        <v>40.005615073622579</v>
      </c>
      <c r="F120" s="44">
        <f>'Growth&amp;Taper'!F120</f>
        <v>839.78489515499768</v>
      </c>
      <c r="G120" s="44">
        <f>'Growth&amp;Taper'!G120</f>
        <v>36.124000593143066</v>
      </c>
      <c r="H120" s="142">
        <f>IF(OR(sectvol('Growth&amp;Taper'!$H120,$G120,H$2,I$2)&lt;0,'Growth&amp;Taper'!I120=""),"",sectvol('Growth&amp;Taper'!$H120,$G120,H$2,I$2))</f>
        <v>0.27912923069880657</v>
      </c>
      <c r="I120" s="142">
        <f>IF(OR(sectvol('Growth&amp;Taper'!$H120,$G120,I$2,J$2)&lt;0,'Growth&amp;Taper'!J120=""),"",sectvol('Growth&amp;Taper'!$H120,$G120,I$2,J$2))</f>
        <v>0.2218206496086178</v>
      </c>
      <c r="J120" s="142">
        <f>IF(OR(sectvol('Growth&amp;Taper'!$H120,$G120,J$2,K$2)&lt;0,'Growth&amp;Taper'!K120=""),"",sectvol('Growth&amp;Taper'!$H120,$G120,J$2,K$2))</f>
        <v>0.18731441833887152</v>
      </c>
      <c r="K120" s="142">
        <f>IF(OR(sectvol('Growth&amp;Taper'!$H120,$G120,K$2,L$2)&lt;0,'Growth&amp;Taper'!L120=""),"",sectvol('Growth&amp;Taper'!$H120,$G120,K$2,L$2))</f>
        <v>0.15771599393536512</v>
      </c>
      <c r="L120" s="142">
        <f>IF(OR(sectvol('Growth&amp;Taper'!$H120,$G120,L$2,M$2)&lt;0,'Growth&amp;Taper'!M120=""),"",sectvol('Growth&amp;Taper'!$H120,$G120,L$2,M$2))</f>
        <v>0.12994180906833425</v>
      </c>
      <c r="M120" s="142">
        <f>IF(OR(sectvol('Growth&amp;Taper'!$H120,$G120,M$2,N$2)&lt;0,'Growth&amp;Taper'!N120=""),"",sectvol('Growth&amp;Taper'!$H120,$G120,M$2,N$2))</f>
        <v>0.10260199091794683</v>
      </c>
      <c r="N120" s="142">
        <f>IF(OR(sectvol('Growth&amp;Taper'!$H120,$G120,N$2,O$2)&lt;0,'Growth&amp;Taper'!O120=""),"",sectvol('Growth&amp;Taper'!$H120,$G120,N$2,O$2))</f>
        <v>7.5570263702510895E-2</v>
      </c>
      <c r="O120" s="142">
        <f>IF(OR(sectvol('Growth&amp;Taper'!$H120,$G120,O$2,P$2)&lt;0,'Growth&amp;Taper'!P120=""),"",sectvol('Growth&amp;Taper'!$H120,$G120,O$2,P$2))</f>
        <v>4.978289333560084E-2</v>
      </c>
      <c r="P120" s="142">
        <f>IF(OR(sectvol('Growth&amp;Taper'!$H120,$G120,P$2,Q$2)&lt;0,'Growth&amp;Taper'!Q120=""),"",sectvol('Growth&amp;Taper'!$H120,$G120,P$2,Q$2))</f>
        <v>2.7040280599946852E-2</v>
      </c>
      <c r="Q120" s="142">
        <f>IF(OR(sectvol('Growth&amp;Taper'!$H120,$G120,Q$2,R$2)&lt;0,'Growth&amp;Taper'!R120=""),"",sectvol('Growth&amp;Taper'!$H120,$G120,Q$2,R$2))</f>
        <v>9.8085720001513787E-3</v>
      </c>
      <c r="R120" s="142" t="str">
        <f>IF(OR(sectvol('Growth&amp;Taper'!$H120,$G120,R$2,S$2)&lt;0,'Growth&amp;Taper'!S120=""),"",sectvol('Growth&amp;Taper'!$H120,$G120,R$2,S$2))</f>
        <v/>
      </c>
      <c r="S120" s="142" t="str">
        <f>IF(OR(sectvol('Growth&amp;Taper'!$H120,$G120,S$2,T$2)&lt;0,'Growth&amp;Taper'!T120=""),"",sectvol('Growth&amp;Taper'!$H120,$G120,S$2,T$2))</f>
        <v/>
      </c>
      <c r="T120" s="14"/>
      <c r="U120" s="87">
        <f>SUMIF('Growth&amp;Taper'!I120:R120,"&lt;"&amp;wasteCutoff*100,Volume!H120:T120)</f>
        <v>9.8085720001513787E-3</v>
      </c>
      <c r="V120" s="87">
        <f>SUMIF('Growth&amp;Taper'!I120:R120,"&lt;"&amp;pulpCutoff*100,Volume!H120:T120)-U120</f>
        <v>0.54265323155970491</v>
      </c>
      <c r="W120" s="87">
        <f t="shared" si="6"/>
        <v>0.68826429864629546</v>
      </c>
      <c r="X120" s="163">
        <f t="shared" si="4"/>
        <v>0.55472702429850029</v>
      </c>
    </row>
    <row r="121" spans="1:24">
      <c r="A121" s="43">
        <f>'Growth&amp;Taper'!A121</f>
        <v>39</v>
      </c>
      <c r="B121" s="44">
        <f>'Growth&amp;Taper'!B121</f>
        <v>49.07612075780132</v>
      </c>
      <c r="C121" s="45">
        <f>'Growth&amp;Taper'!C121</f>
        <v>429.84713918397915</v>
      </c>
      <c r="D121" s="44">
        <f>'Growth&amp;Taper'!D121</f>
        <v>70.008984367210132</v>
      </c>
      <c r="E121" s="44">
        <f>'Growth&amp;Taper'!E121</f>
        <v>40.357092322245101</v>
      </c>
      <c r="F121" s="44">
        <f>'Growth&amp;Taper'!F121</f>
        <v>849.29322157348633</v>
      </c>
      <c r="G121" s="44">
        <f>'Growth&amp;Taper'!G121</f>
        <v>36.266748242620586</v>
      </c>
      <c r="H121" s="142">
        <f>IF(OR(sectvol('Growth&amp;Taper'!$H121,$G121,H$2,I$2)&lt;0,'Growth&amp;Taper'!I121=""),"",sectvol('Growth&amp;Taper'!$H121,$G121,H$2,I$2))</f>
        <v>0.28413193390557834</v>
      </c>
      <c r="I121" s="142">
        <f>IF(OR(sectvol('Growth&amp;Taper'!$H121,$G121,I$2,J$2)&lt;0,'Growth&amp;Taper'!J121=""),"",sectvol('Growth&amp;Taper'!$H121,$G121,I$2,J$2))</f>
        <v>0.22589323521799998</v>
      </c>
      <c r="J121" s="142">
        <f>IF(OR(sectvol('Growth&amp;Taper'!$H121,$G121,J$2,K$2)&lt;0,'Growth&amp;Taper'!K121=""),"",sectvol('Growth&amp;Taper'!$H121,$G121,J$2,K$2))</f>
        <v>0.19087083410723038</v>
      </c>
      <c r="K121" s="142">
        <f>IF(OR(sectvol('Growth&amp;Taper'!$H121,$G121,K$2,L$2)&lt;0,'Growth&amp;Taper'!L121=""),"",sectvol('Growth&amp;Taper'!$H121,$G121,K$2,L$2))</f>
        <v>0.16084486667403242</v>
      </c>
      <c r="L121" s="142">
        <f>IF(OR(sectvol('Growth&amp;Taper'!$H121,$G121,L$2,M$2)&lt;0,'Growth&amp;Taper'!M121=""),"",sectvol('Growth&amp;Taper'!$H121,$G121,L$2,M$2))</f>
        <v>0.13268860563355572</v>
      </c>
      <c r="M121" s="142">
        <f>IF(OR(sectvol('Growth&amp;Taper'!$H121,$G121,M$2,N$2)&lt;0,'Growth&amp;Taper'!N121=""),"",sectvol('Growth&amp;Taper'!$H121,$G121,M$2,N$2))</f>
        <v>0.10498288953178692</v>
      </c>
      <c r="N121" s="142">
        <f>IF(OR(sectvol('Growth&amp;Taper'!$H121,$G121,N$2,O$2)&lt;0,'Growth&amp;Taper'!O121=""),"",sectvol('Growth&amp;Taper'!$H121,$G121,N$2,O$2))</f>
        <v>7.7577592024958314E-2</v>
      </c>
      <c r="O121" s="142">
        <f>IF(OR(sectvol('Growth&amp;Taper'!$H121,$G121,O$2,P$2)&lt;0,'Growth&amp;Taper'!P121=""),"",sectvol('Growth&amp;Taper'!$H121,$G121,O$2,P$2))</f>
        <v>5.1390921292791561E-2</v>
      </c>
      <c r="P121" s="142">
        <f>IF(OR(sectvol('Growth&amp;Taper'!$H121,$G121,P$2,Q$2)&lt;0,'Growth&amp;Taper'!Q121=""),"",sectvol('Growth&amp;Taper'!$H121,$G121,P$2,Q$2))</f>
        <v>2.8211528475900263E-2</v>
      </c>
      <c r="Q121" s="142">
        <f>IF(OR(sectvol('Growth&amp;Taper'!$H121,$G121,Q$2,R$2)&lt;0,'Growth&amp;Taper'!R121=""),"",sectvol('Growth&amp;Taper'!$H121,$G121,Q$2,R$2))</f>
        <v>1.0500635365300756E-2</v>
      </c>
      <c r="R121" s="142" t="str">
        <f>IF(OR(sectvol('Growth&amp;Taper'!$H121,$G121,R$2,S$2)&lt;0,'Growth&amp;Taper'!S121=""),"",sectvol('Growth&amp;Taper'!$H121,$G121,R$2,S$2))</f>
        <v/>
      </c>
      <c r="S121" s="142" t="str">
        <f>IF(OR(sectvol('Growth&amp;Taper'!$H121,$G121,S$2,T$2)&lt;0,'Growth&amp;Taper'!T121=""),"",sectvol('Growth&amp;Taper'!$H121,$G121,S$2,T$2))</f>
        <v/>
      </c>
      <c r="T121" s="14"/>
      <c r="U121" s="87">
        <f>SUMIF('Growth&amp;Taper'!I121:R121,"&lt;"&amp;wasteCutoff*100,Volume!H121:T121)</f>
        <v>1.0500635365300756E-2</v>
      </c>
      <c r="V121" s="87">
        <f>SUMIF('Growth&amp;Taper'!I121:R121,"&lt;"&amp;pulpCutoff*100,Volume!H121:T121)-U121</f>
        <v>0.55569640363302519</v>
      </c>
      <c r="W121" s="87">
        <f t="shared" si="6"/>
        <v>0.70089600323080914</v>
      </c>
      <c r="X121" s="163">
        <f t="shared" si="4"/>
        <v>0.55315275190664526</v>
      </c>
    </row>
    <row r="122" spans="1:24">
      <c r="A122" s="22">
        <f>'Growth&amp;Taper'!A122</f>
        <v>40</v>
      </c>
      <c r="B122" s="35">
        <f>'Growth&amp;Taper'!B122</f>
        <v>49.337885251448235</v>
      </c>
      <c r="C122" s="29">
        <f>'Growth&amp;Taper'!C122</f>
        <v>424.93221208068042</v>
      </c>
      <c r="D122" s="35">
        <f>'Growth&amp;Taper'!D122</f>
        <v>70.402151297424027</v>
      </c>
      <c r="E122" s="35">
        <f>'Growth&amp;Taper'!E122</f>
        <v>40.703629640545167</v>
      </c>
      <c r="F122" s="35">
        <f>'Growth&amp;Taper'!F122</f>
        <v>858.2277145991543</v>
      </c>
      <c r="G122" s="35">
        <f>'Growth&amp;Taper'!G122</f>
        <v>36.40627764259996</v>
      </c>
      <c r="H122" s="143">
        <f>IF(OR(sectvol('Growth&amp;Taper'!$H122,$G122,H$2,I$2)&lt;0,'Growth&amp;Taper'!I122=""),"",sectvol('Growth&amp;Taper'!$H122,$G122,H$2,I$2))</f>
        <v>0.28910833633135047</v>
      </c>
      <c r="I122" s="143">
        <f>IF(OR(sectvol('Growth&amp;Taper'!$H122,$G122,I$2,J$2)&lt;0,'Growth&amp;Taper'!J122=""),"",sectvol('Growth&amp;Taper'!$H122,$G122,I$2,J$2))</f>
        <v>0.22994521057923545</v>
      </c>
      <c r="J122" s="143">
        <f>IF(OR(sectvol('Growth&amp;Taper'!$H122,$G122,J$2,K$2)&lt;0,'Growth&amp;Taper'!K122=""),"",sectvol('Growth&amp;Taper'!$H122,$G122,J$2,K$2))</f>
        <v>0.19441027693075663</v>
      </c>
      <c r="K122" s="143">
        <f>IF(OR(sectvol('Growth&amp;Taper'!$H122,$G122,K$2,L$2)&lt;0,'Growth&amp;Taper'!L122=""),"",sectvol('Growth&amp;Taper'!$H122,$G122,K$2,L$2))</f>
        <v>0.16395980611177402</v>
      </c>
      <c r="L122" s="143">
        <f>IF(OR(sectvol('Growth&amp;Taper'!$H122,$G122,L$2,M$2)&lt;0,'Growth&amp;Taper'!M122=""),"",sectvol('Growth&amp;Taper'!$H122,$G122,L$2,M$2))</f>
        <v>0.13542428189936856</v>
      </c>
      <c r="M122" s="143">
        <f>IF(OR(sectvol('Growth&amp;Taper'!$H122,$G122,M$2,N$2)&lt;0,'Growth&amp;Taper'!N122=""),"",sectvol('Growth&amp;Taper'!$H122,$G122,M$2,N$2))</f>
        <v>0.10735569182232335</v>
      </c>
      <c r="N122" s="143">
        <f>IF(OR(sectvol('Growth&amp;Taper'!$H122,$G122,N$2,O$2)&lt;0,'Growth&amp;Taper'!O122=""),"",sectvol('Growth&amp;Taper'!$H122,$G122,N$2,O$2))</f>
        <v>7.9580446432707189E-2</v>
      </c>
      <c r="O122" s="143">
        <f>IF(OR(sectvol('Growth&amp;Taper'!$H122,$G122,O$2,P$2)&lt;0,'Growth&amp;Taper'!P122=""),"",sectvol('Growth&amp;Taper'!$H122,$G122,O$2,P$2))</f>
        <v>5.2999000408145897E-2</v>
      </c>
      <c r="P122" s="143">
        <f>IF(OR(sectvol('Growth&amp;Taper'!$H122,$G122,P$2,Q$2)&lt;0,'Growth&amp;Taper'!Q122=""),"",sectvol('Growth&amp;Taper'!$H122,$G122,P$2,Q$2))</f>
        <v>2.9388447887758705E-2</v>
      </c>
      <c r="Q122" s="143">
        <f>IF(OR(sectvol('Growth&amp;Taper'!$H122,$G122,Q$2,R$2)&lt;0,'Growth&amp;Taper'!R122=""),"",sectvol('Growth&amp;Taper'!$H122,$G122,Q$2,R$2))</f>
        <v>1.1205138720317543E-2</v>
      </c>
      <c r="R122" s="143" t="str">
        <f>IF(OR(sectvol('Growth&amp;Taper'!$H122,$G122,R$2,S$2)&lt;0,'Growth&amp;Taper'!S122=""),"",sectvol('Growth&amp;Taper'!$H122,$G122,R$2,S$2))</f>
        <v/>
      </c>
      <c r="S122" s="143" t="str">
        <f>IF(OR(sectvol('Growth&amp;Taper'!$H122,$G122,S$2,T$2)&lt;0,'Growth&amp;Taper'!T122=""),"",sectvol('Growth&amp;Taper'!$H122,$G122,S$2,T$2))</f>
        <v/>
      </c>
      <c r="T122" s="1"/>
      <c r="U122" s="144">
        <f>SUMIF('Growth&amp;Taper'!I122:R122,"&lt;"&amp;wasteCutoff*100,Volume!H122:T122)</f>
        <v>1.1205138720317543E-2</v>
      </c>
      <c r="V122" s="144">
        <f>SUMIF('Growth&amp;Taper'!I122:R122,"&lt;"&amp;pulpCutoff*100,Volume!H122:T122)-U122</f>
        <v>0.56870767456207771</v>
      </c>
      <c r="W122" s="144">
        <f t="shared" si="6"/>
        <v>0.71346382384134255</v>
      </c>
      <c r="X122" s="163">
        <f t="shared" si="4"/>
        <v>0.55162881666702412</v>
      </c>
    </row>
    <row r="123" spans="1:24">
      <c r="A123" s="4">
        <f>'Growth&amp;Taper'!A123</f>
        <v>1</v>
      </c>
      <c r="B123" s="33">
        <f>'Growth&amp;Taper'!B123</f>
        <v>1.9185685717487204</v>
      </c>
      <c r="C123" s="27">
        <f>'Growth&amp;Taper'!C123</f>
        <v>1128.7462150115782</v>
      </c>
      <c r="D123" s="33">
        <f>'Growth&amp;Taper'!D123</f>
        <v>1.6320070467005531E-3</v>
      </c>
      <c r="E123" s="33">
        <f>'Growth&amp;Taper'!E123</f>
        <v>0.12024384671731167</v>
      </c>
      <c r="F123" s="33">
        <f>'Growth&amp;Taper'!F123</f>
        <v>2.4049198674484761E-3</v>
      </c>
      <c r="G123" s="33">
        <f>'Growth&amp;Taper'!G123</f>
        <v>0.38371371434974411</v>
      </c>
      <c r="H123" s="7" t="str">
        <f>IF(OR(sectvol('Growth&amp;Taper'!$H123,$G123,H$2,I$2)&lt;0,'Growth&amp;Taper'!I123=""),"",sectvol('Growth&amp;Taper'!$H123,$G123,H$2,I$2))</f>
        <v/>
      </c>
      <c r="I123" s="7" t="str">
        <f>IF(OR(sectvol('Growth&amp;Taper'!$H123,$G123,I$2,J$2)&lt;0,'Growth&amp;Taper'!J123=""),"",sectvol('Growth&amp;Taper'!$H123,$G123,I$2,J$2))</f>
        <v/>
      </c>
      <c r="J123" s="7" t="str">
        <f>IF(OR(sectvol('Growth&amp;Taper'!$H123,$G123,J$2,K$2)&lt;0,'Growth&amp;Taper'!K123=""),"",sectvol('Growth&amp;Taper'!$H123,$G123,J$2,K$2))</f>
        <v/>
      </c>
      <c r="K123" s="7" t="str">
        <f>IF(OR(sectvol('Growth&amp;Taper'!$H123,$G123,K$2,L$2)&lt;0,'Growth&amp;Taper'!L123=""),"",sectvol('Growth&amp;Taper'!$H123,$G123,K$2,L$2))</f>
        <v/>
      </c>
      <c r="L123" s="7" t="str">
        <f>IF(OR(sectvol('Growth&amp;Taper'!$H123,$G123,L$2,M$2)&lt;0,'Growth&amp;Taper'!M123=""),"",sectvol('Growth&amp;Taper'!$H123,$G123,L$2,M$2))</f>
        <v/>
      </c>
      <c r="M123" s="7" t="str">
        <f>IF(OR(sectvol('Growth&amp;Taper'!$H123,$G123,M$2,N$2)&lt;0,'Growth&amp;Taper'!N123=""),"",sectvol('Growth&amp;Taper'!$H123,$G123,M$2,N$2))</f>
        <v/>
      </c>
      <c r="N123" s="7" t="str">
        <f>IF(OR(sectvol('Growth&amp;Taper'!$H123,$G123,N$2,O$2)&lt;0,'Growth&amp;Taper'!O123=""),"",sectvol('Growth&amp;Taper'!$H123,$G123,N$2,O$2))</f>
        <v/>
      </c>
      <c r="O123" s="7" t="str">
        <f>IF(OR(sectvol('Growth&amp;Taper'!$H123,$G123,O$2,P$2)&lt;0,'Growth&amp;Taper'!P123=""),"",sectvol('Growth&amp;Taper'!$H123,$G123,O$2,P$2))</f>
        <v/>
      </c>
      <c r="P123" s="7" t="str">
        <f>IF(OR(sectvol('Growth&amp;Taper'!$H123,$G123,P$2,Q$2)&lt;0,'Growth&amp;Taper'!Q123=""),"",sectvol('Growth&amp;Taper'!$H123,$G123,P$2,Q$2))</f>
        <v/>
      </c>
      <c r="Q123" s="7" t="str">
        <f>IF(OR(sectvol('Growth&amp;Taper'!$H123,$G123,Q$2,R$2)&lt;0,'Growth&amp;Taper'!R123=""),"",sectvol('Growth&amp;Taper'!$H123,$G123,Q$2,R$2))</f>
        <v/>
      </c>
      <c r="R123" s="7" t="str">
        <f>IF(OR(sectvol('Growth&amp;Taper'!$H123,$G123,R$2,S$2)&lt;0,'Growth&amp;Taper'!S123=""),"",sectvol('Growth&amp;Taper'!$H123,$G123,R$2,S$2))</f>
        <v/>
      </c>
      <c r="S123" s="7" t="str">
        <f>IF(OR(sectvol('Growth&amp;Taper'!$H123,$G123,S$2,T$2)&lt;0,'Growth&amp;Taper'!T123=""),"",sectvol('Growth&amp;Taper'!$H123,$G123,S$2,T$2))</f>
        <v/>
      </c>
      <c r="U123" s="2">
        <f>SUMIF('Growth&amp;Taper'!I123:R123,"&lt;"&amp;wasteCutoff*100,Volume!H123:T123)</f>
        <v>0</v>
      </c>
      <c r="V123" s="2">
        <f>SUMIF('Growth&amp;Taper'!I123:R123,"&lt;"&amp;pulpCutoff*100,Volume!H123:T123)-U123</f>
        <v>0</v>
      </c>
      <c r="W123" s="2">
        <f t="shared" si="5"/>
        <v>0</v>
      </c>
      <c r="X123" s="163">
        <f t="shared" si="4"/>
        <v>0</v>
      </c>
    </row>
    <row r="124" spans="1:24">
      <c r="A124" s="4">
        <f>'Growth&amp;Taper'!A124</f>
        <v>2</v>
      </c>
      <c r="B124" s="33">
        <f>'Growth&amp;Taper'!B124</f>
        <v>4.2007205410600932</v>
      </c>
      <c r="C124" s="27">
        <f>'Growth&amp;Taper'!C124</f>
        <v>1115.8399865894512</v>
      </c>
      <c r="D124" s="33">
        <f>'Growth&amp;Taper'!D124</f>
        <v>0.39325755700131498</v>
      </c>
      <c r="E124" s="33">
        <f>'Growth&amp;Taper'!E124</f>
        <v>1.8773168501281814</v>
      </c>
      <c r="F124" s="33">
        <f>'Growth&amp;Taper'!F124</f>
        <v>0.7823319713440603</v>
      </c>
      <c r="G124" s="33">
        <f>'Growth&amp;Taper'!G124</f>
        <v>0.84014410821201868</v>
      </c>
      <c r="H124" s="7" t="str">
        <f>IF(OR(sectvol('Growth&amp;Taper'!$H124,$G124,H$2,I$2)&lt;0,'Growth&amp;Taper'!I124=""),"",sectvol('Growth&amp;Taper'!$H124,$G124,H$2,I$2))</f>
        <v/>
      </c>
      <c r="I124" s="7" t="str">
        <f>IF(OR(sectvol('Growth&amp;Taper'!$H124,$G124,I$2,J$2)&lt;0,'Growth&amp;Taper'!J124=""),"",sectvol('Growth&amp;Taper'!$H124,$G124,I$2,J$2))</f>
        <v/>
      </c>
      <c r="J124" s="7" t="str">
        <f>IF(OR(sectvol('Growth&amp;Taper'!$H124,$G124,J$2,K$2)&lt;0,'Growth&amp;Taper'!K124=""),"",sectvol('Growth&amp;Taper'!$H124,$G124,J$2,K$2))</f>
        <v/>
      </c>
      <c r="K124" s="7" t="str">
        <f>IF(OR(sectvol('Growth&amp;Taper'!$H124,$G124,K$2,L$2)&lt;0,'Growth&amp;Taper'!L124=""),"",sectvol('Growth&amp;Taper'!$H124,$G124,K$2,L$2))</f>
        <v/>
      </c>
      <c r="L124" s="7" t="str">
        <f>IF(OR(sectvol('Growth&amp;Taper'!$H124,$G124,L$2,M$2)&lt;0,'Growth&amp;Taper'!M124=""),"",sectvol('Growth&amp;Taper'!$H124,$G124,L$2,M$2))</f>
        <v/>
      </c>
      <c r="M124" s="7" t="str">
        <f>IF(OR(sectvol('Growth&amp;Taper'!$H124,$G124,M$2,N$2)&lt;0,'Growth&amp;Taper'!N124=""),"",sectvol('Growth&amp;Taper'!$H124,$G124,M$2,N$2))</f>
        <v/>
      </c>
      <c r="N124" s="7" t="str">
        <f>IF(OR(sectvol('Growth&amp;Taper'!$H124,$G124,N$2,O$2)&lt;0,'Growth&amp;Taper'!O124=""),"",sectvol('Growth&amp;Taper'!$H124,$G124,N$2,O$2))</f>
        <v/>
      </c>
      <c r="O124" s="7" t="str">
        <f>IF(OR(sectvol('Growth&amp;Taper'!$H124,$G124,O$2,P$2)&lt;0,'Growth&amp;Taper'!P124=""),"",sectvol('Growth&amp;Taper'!$H124,$G124,O$2,P$2))</f>
        <v/>
      </c>
      <c r="P124" s="7" t="str">
        <f>IF(OR(sectvol('Growth&amp;Taper'!$H124,$G124,P$2,Q$2)&lt;0,'Growth&amp;Taper'!Q124=""),"",sectvol('Growth&amp;Taper'!$H124,$G124,P$2,Q$2))</f>
        <v/>
      </c>
      <c r="Q124" s="7" t="str">
        <f>IF(OR(sectvol('Growth&amp;Taper'!$H124,$G124,Q$2,R$2)&lt;0,'Growth&amp;Taper'!R124=""),"",sectvol('Growth&amp;Taper'!$H124,$G124,Q$2,R$2))</f>
        <v/>
      </c>
      <c r="R124" s="7" t="str">
        <f>IF(OR(sectvol('Growth&amp;Taper'!$H124,$G124,R$2,S$2)&lt;0,'Growth&amp;Taper'!S124=""),"",sectvol('Growth&amp;Taper'!$H124,$G124,R$2,S$2))</f>
        <v/>
      </c>
      <c r="S124" s="7" t="str">
        <f>IF(OR(sectvol('Growth&amp;Taper'!$H124,$G124,S$2,T$2)&lt;0,'Growth&amp;Taper'!T124=""),"",sectvol('Growth&amp;Taper'!$H124,$G124,S$2,T$2))</f>
        <v/>
      </c>
      <c r="U124" s="2">
        <f>SUMIF('Growth&amp;Taper'!I124:R124,"&lt;"&amp;wasteCutoff*100,Volume!H124:T124)</f>
        <v>0</v>
      </c>
      <c r="V124" s="2">
        <f>SUMIF('Growth&amp;Taper'!I124:R124,"&lt;"&amp;pulpCutoff*100,Volume!H124:T124)-U124</f>
        <v>0</v>
      </c>
      <c r="W124" s="2">
        <f t="shared" si="5"/>
        <v>0</v>
      </c>
      <c r="X124" s="163">
        <f t="shared" si="4"/>
        <v>0</v>
      </c>
    </row>
    <row r="125" spans="1:24">
      <c r="A125" s="4">
        <f>'Growth&amp;Taper'!A125</f>
        <v>3</v>
      </c>
      <c r="B125" s="33">
        <f>'Growth&amp;Taper'!B125</f>
        <v>6.66484149405421</v>
      </c>
      <c r="C125" s="27">
        <f>'Growth&amp;Taper'!C125</f>
        <v>1103.0813296319004</v>
      </c>
      <c r="D125" s="33">
        <f>'Growth&amp;Taper'!D125</f>
        <v>2.494095849351448</v>
      </c>
      <c r="E125" s="33">
        <f>'Growth&amp;Taper'!E125</f>
        <v>4.7550249804800213</v>
      </c>
      <c r="F125" s="33">
        <f>'Growth&amp;Taper'!F125</f>
        <v>6.3506019758862422</v>
      </c>
      <c r="G125" s="33">
        <f>'Growth&amp;Taper'!G125</f>
        <v>1.3675027464923233</v>
      </c>
      <c r="H125" s="7" t="str">
        <f>IF(OR(sectvol('Growth&amp;Taper'!$H125,$G125,H$2,I$2)&lt;0,'Growth&amp;Taper'!I125=""),"",sectvol('Growth&amp;Taper'!$H125,$G125,H$2,I$2))</f>
        <v/>
      </c>
      <c r="I125" s="7" t="str">
        <f>IF(OR(sectvol('Growth&amp;Taper'!$H125,$G125,I$2,J$2)&lt;0,'Growth&amp;Taper'!J125=""),"",sectvol('Growth&amp;Taper'!$H125,$G125,I$2,J$2))</f>
        <v/>
      </c>
      <c r="J125" s="7" t="str">
        <f>IF(OR(sectvol('Growth&amp;Taper'!$H125,$G125,J$2,K$2)&lt;0,'Growth&amp;Taper'!K125=""),"",sectvol('Growth&amp;Taper'!$H125,$G125,J$2,K$2))</f>
        <v/>
      </c>
      <c r="K125" s="7" t="str">
        <f>IF(OR(sectvol('Growth&amp;Taper'!$H125,$G125,K$2,L$2)&lt;0,'Growth&amp;Taper'!L125=""),"",sectvol('Growth&amp;Taper'!$H125,$G125,K$2,L$2))</f>
        <v/>
      </c>
      <c r="L125" s="7" t="str">
        <f>IF(OR(sectvol('Growth&amp;Taper'!$H125,$G125,L$2,M$2)&lt;0,'Growth&amp;Taper'!M125=""),"",sectvol('Growth&amp;Taper'!$H125,$G125,L$2,M$2))</f>
        <v/>
      </c>
      <c r="M125" s="7" t="str">
        <f>IF(OR(sectvol('Growth&amp;Taper'!$H125,$G125,M$2,N$2)&lt;0,'Growth&amp;Taper'!N125=""),"",sectvol('Growth&amp;Taper'!$H125,$G125,M$2,N$2))</f>
        <v/>
      </c>
      <c r="N125" s="7" t="str">
        <f>IF(OR(sectvol('Growth&amp;Taper'!$H125,$G125,N$2,O$2)&lt;0,'Growth&amp;Taper'!O125=""),"",sectvol('Growth&amp;Taper'!$H125,$G125,N$2,O$2))</f>
        <v/>
      </c>
      <c r="O125" s="7" t="str">
        <f>IF(OR(sectvol('Growth&amp;Taper'!$H125,$G125,O$2,P$2)&lt;0,'Growth&amp;Taper'!P125=""),"",sectvol('Growth&amp;Taper'!$H125,$G125,O$2,P$2))</f>
        <v/>
      </c>
      <c r="P125" s="7" t="str">
        <f>IF(OR(sectvol('Growth&amp;Taper'!$H125,$G125,P$2,Q$2)&lt;0,'Growth&amp;Taper'!Q125=""),"",sectvol('Growth&amp;Taper'!$H125,$G125,P$2,Q$2))</f>
        <v/>
      </c>
      <c r="Q125" s="7" t="str">
        <f>IF(OR(sectvol('Growth&amp;Taper'!$H125,$G125,Q$2,R$2)&lt;0,'Growth&amp;Taper'!R125=""),"",sectvol('Growth&amp;Taper'!$H125,$G125,Q$2,R$2))</f>
        <v/>
      </c>
      <c r="R125" s="7" t="str">
        <f>IF(OR(sectvol('Growth&amp;Taper'!$H125,$G125,R$2,S$2)&lt;0,'Growth&amp;Taper'!S125=""),"",sectvol('Growth&amp;Taper'!$H125,$G125,R$2,S$2))</f>
        <v/>
      </c>
      <c r="S125" s="7" t="str">
        <f>IF(OR(sectvol('Growth&amp;Taper'!$H125,$G125,S$2,T$2)&lt;0,'Growth&amp;Taper'!T125=""),"",sectvol('Growth&amp;Taper'!$H125,$G125,S$2,T$2))</f>
        <v/>
      </c>
      <c r="U125" s="2">
        <f>SUMIF('Growth&amp;Taper'!I125:R125,"&lt;"&amp;wasteCutoff*100,Volume!H125:T125)</f>
        <v>0</v>
      </c>
      <c r="V125" s="2">
        <f>SUMIF('Growth&amp;Taper'!I125:R125,"&lt;"&amp;pulpCutoff*100,Volume!H125:T125)-U125</f>
        <v>0</v>
      </c>
      <c r="W125" s="2">
        <f t="shared" si="5"/>
        <v>0</v>
      </c>
      <c r="X125" s="163">
        <f t="shared" si="4"/>
        <v>0</v>
      </c>
    </row>
    <row r="126" spans="1:24">
      <c r="A126" s="4">
        <f>'Growth&amp;Taper'!A126</f>
        <v>4</v>
      </c>
      <c r="B126" s="33">
        <f>'Growth&amp;Taper'!B126</f>
        <v>9.1785543631405062</v>
      </c>
      <c r="C126" s="27">
        <f>'Growth&amp;Taper'!C126</f>
        <v>1090.4685567879474</v>
      </c>
      <c r="D126" s="33">
        <f>'Growth&amp;Taper'!D126</f>
        <v>6.3150643116886034</v>
      </c>
      <c r="E126" s="33">
        <f>'Growth&amp;Taper'!E126</f>
        <v>7.609958968770111</v>
      </c>
      <c r="F126" s="33">
        <f>'Growth&amp;Taper'!F126</f>
        <v>19.667341290849233</v>
      </c>
      <c r="G126" s="33">
        <f>'Growth&amp;Taper'!G126</f>
        <v>9.0416076461430066</v>
      </c>
      <c r="H126" s="7">
        <f>IF(OR(sectvol('Growth&amp;Taper'!$H126,$G126,H$2,I$2)&lt;0,'Growth&amp;Taper'!I126=""),"",sectvol('Growth&amp;Taper'!$H126,$G126,H$2,I$2))</f>
        <v>9.3258847616598944E-3</v>
      </c>
      <c r="I126" s="7">
        <f>IF(OR(sectvol('Growth&amp;Taper'!$H126,$G126,I$2,J$2)&lt;0,'Growth&amp;Taper'!J126=""),"",sectvol('Growth&amp;Taper'!$H126,$G126,I$2,J$2))</f>
        <v>3.8573291147634223E-3</v>
      </c>
      <c r="J126" s="7" t="str">
        <f>IF(OR(sectvol('Growth&amp;Taper'!$H126,$G126,J$2,K$2)&lt;0,'Growth&amp;Taper'!K126=""),"",sectvol('Growth&amp;Taper'!$H126,$G126,J$2,K$2))</f>
        <v/>
      </c>
      <c r="K126" s="7" t="str">
        <f>IF(OR(sectvol('Growth&amp;Taper'!$H126,$G126,K$2,L$2)&lt;0,'Growth&amp;Taper'!L126=""),"",sectvol('Growth&amp;Taper'!$H126,$G126,K$2,L$2))</f>
        <v/>
      </c>
      <c r="L126" s="7" t="str">
        <f>IF(OR(sectvol('Growth&amp;Taper'!$H126,$G126,L$2,M$2)&lt;0,'Growth&amp;Taper'!M126=""),"",sectvol('Growth&amp;Taper'!$H126,$G126,L$2,M$2))</f>
        <v/>
      </c>
      <c r="M126" s="7" t="str">
        <f>IF(OR(sectvol('Growth&amp;Taper'!$H126,$G126,M$2,N$2)&lt;0,'Growth&amp;Taper'!N126=""),"",sectvol('Growth&amp;Taper'!$H126,$G126,M$2,N$2))</f>
        <v/>
      </c>
      <c r="N126" s="7" t="str">
        <f>IF(OR(sectvol('Growth&amp;Taper'!$H126,$G126,N$2,O$2)&lt;0,'Growth&amp;Taper'!O126=""),"",sectvol('Growth&amp;Taper'!$H126,$G126,N$2,O$2))</f>
        <v/>
      </c>
      <c r="O126" s="7" t="str">
        <f>IF(OR(sectvol('Growth&amp;Taper'!$H126,$G126,O$2,P$2)&lt;0,'Growth&amp;Taper'!P126=""),"",sectvol('Growth&amp;Taper'!$H126,$G126,O$2,P$2))</f>
        <v/>
      </c>
      <c r="P126" s="7" t="str">
        <f>IF(OR(sectvol('Growth&amp;Taper'!$H126,$G126,P$2,Q$2)&lt;0,'Growth&amp;Taper'!Q126=""),"",sectvol('Growth&amp;Taper'!$H126,$G126,P$2,Q$2))</f>
        <v/>
      </c>
      <c r="Q126" s="7" t="str">
        <f>IF(OR(sectvol('Growth&amp;Taper'!$H126,$G126,Q$2,R$2)&lt;0,'Growth&amp;Taper'!R126=""),"",sectvol('Growth&amp;Taper'!$H126,$G126,Q$2,R$2))</f>
        <v/>
      </c>
      <c r="R126" s="7" t="str">
        <f>IF(OR(sectvol('Growth&amp;Taper'!$H126,$G126,R$2,S$2)&lt;0,'Growth&amp;Taper'!S126=""),"",sectvol('Growth&amp;Taper'!$H126,$G126,R$2,S$2))</f>
        <v/>
      </c>
      <c r="S126" s="7" t="str">
        <f>IF(OR(sectvol('Growth&amp;Taper'!$H126,$G126,S$2,T$2)&lt;0,'Growth&amp;Taper'!T126=""),"",sectvol('Growth&amp;Taper'!$H126,$G126,S$2,T$2))</f>
        <v/>
      </c>
      <c r="U126" s="2">
        <f>SUMIF('Growth&amp;Taper'!I126:R126,"&lt;"&amp;wasteCutoff*100,Volume!H126:T126)</f>
        <v>1.3183213876423317E-2</v>
      </c>
      <c r="V126" s="2">
        <f>SUMIF('Growth&amp;Taper'!I126:R126,"&lt;"&amp;pulpCutoff*100,Volume!H126:T126)-U126</f>
        <v>0</v>
      </c>
      <c r="W126" s="2">
        <f t="shared" si="5"/>
        <v>0</v>
      </c>
      <c r="X126" s="163">
        <f t="shared" si="4"/>
        <v>0</v>
      </c>
    </row>
    <row r="127" spans="1:24">
      <c r="A127" s="4">
        <f>'Growth&amp;Taper'!A127</f>
        <v>5</v>
      </c>
      <c r="B127" s="33">
        <f>'Growth&amp;Taper'!B127</f>
        <v>11.674351093832627</v>
      </c>
      <c r="C127" s="27">
        <f>'Growth&amp;Taper'!C127</f>
        <v>1078</v>
      </c>
      <c r="D127" s="33">
        <f>'Growth&amp;Taper'!D127</f>
        <v>11.05</v>
      </c>
      <c r="E127" s="33">
        <f>'Growth&amp;Taper'!E127</f>
        <v>10.124457428372343</v>
      </c>
      <c r="F127" s="33">
        <f>'Growth&amp;Taper'!F127</f>
        <v>40.646356986628227</v>
      </c>
      <c r="G127" s="33">
        <f>'Growth&amp;Taper'!G127</f>
        <v>13.700620854068973</v>
      </c>
      <c r="H127" s="7">
        <f>IF(OR(sectvol('Growth&amp;Taper'!$H127,$G127,H$2,I$2)&lt;0,'Growth&amp;Taper'!I127=""),"",sectvol('Growth&amp;Taper'!$H127,$G127,H$2,I$2))</f>
        <v>1.6949072036030268E-2</v>
      </c>
      <c r="I127" s="7">
        <f>IF(OR(sectvol('Growth&amp;Taper'!$H127,$G127,I$2,J$2)&lt;0,'Growth&amp;Taper'!J127=""),"",sectvol('Growth&amp;Taper'!$H127,$G127,I$2,J$2))</f>
        <v>1.0476246534057789E-2</v>
      </c>
      <c r="J127" s="7">
        <f>IF(OR(sectvol('Growth&amp;Taper'!$H127,$G127,J$2,K$2)&lt;0,'Growth&amp;Taper'!K127=""),"",sectvol('Growth&amp;Taper'!$H127,$G127,J$2,K$2))</f>
        <v>5.1692258487820433E-3</v>
      </c>
      <c r="K127" s="7" t="str">
        <f>IF(OR(sectvol('Growth&amp;Taper'!$H127,$G127,K$2,L$2)&lt;0,'Growth&amp;Taper'!L127=""),"",sectvol('Growth&amp;Taper'!$H127,$G127,K$2,L$2))</f>
        <v/>
      </c>
      <c r="L127" s="7" t="str">
        <f>IF(OR(sectvol('Growth&amp;Taper'!$H127,$G127,L$2,M$2)&lt;0,'Growth&amp;Taper'!M127=""),"",sectvol('Growth&amp;Taper'!$H127,$G127,L$2,M$2))</f>
        <v/>
      </c>
      <c r="M127" s="7" t="str">
        <f>IF(OR(sectvol('Growth&amp;Taper'!$H127,$G127,M$2,N$2)&lt;0,'Growth&amp;Taper'!N127=""),"",sectvol('Growth&amp;Taper'!$H127,$G127,M$2,N$2))</f>
        <v/>
      </c>
      <c r="N127" s="7" t="str">
        <f>IF(OR(sectvol('Growth&amp;Taper'!$H127,$G127,N$2,O$2)&lt;0,'Growth&amp;Taper'!O127=""),"",sectvol('Growth&amp;Taper'!$H127,$G127,N$2,O$2))</f>
        <v/>
      </c>
      <c r="O127" s="7" t="str">
        <f>IF(OR(sectvol('Growth&amp;Taper'!$H127,$G127,O$2,P$2)&lt;0,'Growth&amp;Taper'!P127=""),"",sectvol('Growth&amp;Taper'!$H127,$G127,O$2,P$2))</f>
        <v/>
      </c>
      <c r="P127" s="7" t="str">
        <f>IF(OR(sectvol('Growth&amp;Taper'!$H127,$G127,P$2,Q$2)&lt;0,'Growth&amp;Taper'!Q127=""),"",sectvol('Growth&amp;Taper'!$H127,$G127,P$2,Q$2))</f>
        <v/>
      </c>
      <c r="Q127" s="7" t="str">
        <f>IF(OR(sectvol('Growth&amp;Taper'!$H127,$G127,Q$2,R$2)&lt;0,'Growth&amp;Taper'!R127=""),"",sectvol('Growth&amp;Taper'!$H127,$G127,Q$2,R$2))</f>
        <v/>
      </c>
      <c r="R127" s="7" t="str">
        <f>IF(OR(sectvol('Growth&amp;Taper'!$H127,$G127,R$2,S$2)&lt;0,'Growth&amp;Taper'!S127=""),"",sectvol('Growth&amp;Taper'!$H127,$G127,R$2,S$2))</f>
        <v/>
      </c>
      <c r="S127" s="7" t="str">
        <f>IF(OR(sectvol('Growth&amp;Taper'!$H127,$G127,S$2,T$2)&lt;0,'Growth&amp;Taper'!T127=""),"",sectvol('Growth&amp;Taper'!$H127,$G127,S$2,T$2))</f>
        <v/>
      </c>
      <c r="U127" s="2">
        <f>SUMIF('Growth&amp;Taper'!I127:R127,"&lt;"&amp;wasteCutoff*100,Volume!H127:T127)</f>
        <v>5.1692258487820433E-3</v>
      </c>
      <c r="V127" s="2">
        <f>SUMIF('Growth&amp;Taper'!I127:R127,"&lt;"&amp;pulpCutoff*100,Volume!H127:T127)-U127</f>
        <v>2.7425318570088057E-2</v>
      </c>
      <c r="W127" s="2">
        <f t="shared" si="5"/>
        <v>0</v>
      </c>
      <c r="X127" s="163">
        <f t="shared" si="4"/>
        <v>0</v>
      </c>
    </row>
    <row r="128" spans="1:24">
      <c r="A128" s="4">
        <f>'Growth&amp;Taper'!A128</f>
        <v>6</v>
      </c>
      <c r="B128" s="33">
        <f>'Growth&amp;Taper'!B128</f>
        <v>14.113219235602134</v>
      </c>
      <c r="C128" s="27">
        <f>'Growth&amp;Taper'!C128</f>
        <v>1065.6740102832503</v>
      </c>
      <c r="D128" s="33">
        <f>'Growth&amp;Taper'!D128</f>
        <v>16.059935339860473</v>
      </c>
      <c r="E128" s="33">
        <f>'Growth&amp;Taper'!E128</f>
        <v>12.27607997436264</v>
      </c>
      <c r="F128" s="33">
        <f>'Growth&amp;Taper'!F128</f>
        <v>67.92690252305114</v>
      </c>
      <c r="G128" s="33">
        <f>'Growth&amp;Taper'!G128</f>
        <v>16.845269751232614</v>
      </c>
      <c r="H128" s="7">
        <f>IF(OR(sectvol('Growth&amp;Taper'!$H128,$G128,H$2,I$2)&lt;0,'Growth&amp;Taper'!I128=""),"",sectvol('Growth&amp;Taper'!$H128,$G128,H$2,I$2))</f>
        <v>2.5172338692223337E-2</v>
      </c>
      <c r="I128" s="7">
        <f>IF(OR(sectvol('Growth&amp;Taper'!$H128,$G128,I$2,J$2)&lt;0,'Growth&amp;Taper'!J128=""),"",sectvol('Growth&amp;Taper'!$H128,$G128,I$2,J$2))</f>
        <v>1.7078012874270309E-2</v>
      </c>
      <c r="J128" s="7">
        <f>IF(OR(sectvol('Growth&amp;Taper'!$H128,$G128,J$2,K$2)&lt;0,'Growth&amp;Taper'!K128=""),"",sectvol('Growth&amp;Taper'!$H128,$G128,J$2,K$2))</f>
        <v>1.0843310948497768E-2</v>
      </c>
      <c r="K128" s="7">
        <f>IF(OR(sectvol('Growth&amp;Taper'!$H128,$G128,K$2,L$2)&lt;0,'Growth&amp;Taper'!L128=""),"",sectvol('Growth&amp;Taper'!$H128,$G128,K$2,L$2))</f>
        <v>4.9815131809594357E-3</v>
      </c>
      <c r="L128" s="7" t="str">
        <f>IF(OR(sectvol('Growth&amp;Taper'!$H128,$G128,L$2,M$2)&lt;0,'Growth&amp;Taper'!M128=""),"",sectvol('Growth&amp;Taper'!$H128,$G128,L$2,M$2))</f>
        <v/>
      </c>
      <c r="M128" s="7" t="str">
        <f>IF(OR(sectvol('Growth&amp;Taper'!$H128,$G128,M$2,N$2)&lt;0,'Growth&amp;Taper'!N128=""),"",sectvol('Growth&amp;Taper'!$H128,$G128,M$2,N$2))</f>
        <v/>
      </c>
      <c r="N128" s="7" t="str">
        <f>IF(OR(sectvol('Growth&amp;Taper'!$H128,$G128,N$2,O$2)&lt;0,'Growth&amp;Taper'!O128=""),"",sectvol('Growth&amp;Taper'!$H128,$G128,N$2,O$2))</f>
        <v/>
      </c>
      <c r="O128" s="7" t="str">
        <f>IF(OR(sectvol('Growth&amp;Taper'!$H128,$G128,O$2,P$2)&lt;0,'Growth&amp;Taper'!P128=""),"",sectvol('Growth&amp;Taper'!$H128,$G128,O$2,P$2))</f>
        <v/>
      </c>
      <c r="P128" s="7" t="str">
        <f>IF(OR(sectvol('Growth&amp;Taper'!$H128,$G128,P$2,Q$2)&lt;0,'Growth&amp;Taper'!Q128=""),"",sectvol('Growth&amp;Taper'!$H128,$G128,P$2,Q$2))</f>
        <v/>
      </c>
      <c r="Q128" s="7" t="str">
        <f>IF(OR(sectvol('Growth&amp;Taper'!$H128,$G128,Q$2,R$2)&lt;0,'Growth&amp;Taper'!R128=""),"",sectvol('Growth&amp;Taper'!$H128,$G128,Q$2,R$2))</f>
        <v/>
      </c>
      <c r="R128" s="7" t="str">
        <f>IF(OR(sectvol('Growth&amp;Taper'!$H128,$G128,R$2,S$2)&lt;0,'Growth&amp;Taper'!S128=""),"",sectvol('Growth&amp;Taper'!$H128,$G128,R$2,S$2))</f>
        <v/>
      </c>
      <c r="S128" s="7" t="str">
        <f>IF(OR(sectvol('Growth&amp;Taper'!$H128,$G128,S$2,T$2)&lt;0,'Growth&amp;Taper'!T128=""),"",sectvol('Growth&amp;Taper'!$H128,$G128,S$2,T$2))</f>
        <v/>
      </c>
      <c r="U128" s="2">
        <f>SUMIF('Growth&amp;Taper'!I128:R128,"&lt;"&amp;wasteCutoff*100,Volume!H128:T128)</f>
        <v>4.9815131809594357E-3</v>
      </c>
      <c r="V128" s="2">
        <f>SUMIF('Growth&amp;Taper'!I128:R128,"&lt;"&amp;pulpCutoff*100,Volume!H128:T128)-U128</f>
        <v>5.3093662514991417E-2</v>
      </c>
      <c r="W128" s="2">
        <f t="shared" si="5"/>
        <v>0</v>
      </c>
      <c r="X128" s="163">
        <f t="shared" si="4"/>
        <v>0</v>
      </c>
    </row>
    <row r="129" spans="1:24">
      <c r="A129" s="4">
        <f>'Growth&amp;Taper'!A129</f>
        <v>7</v>
      </c>
      <c r="B129" s="33">
        <f>'Growth&amp;Taper'!B129</f>
        <v>16.471613052056259</v>
      </c>
      <c r="C129" s="27">
        <f>'Growth&amp;Taper'!C129</f>
        <v>1053.4889575075927</v>
      </c>
      <c r="D129" s="33">
        <f>'Growth&amp;Taper'!D129</f>
        <v>20.984547145864152</v>
      </c>
      <c r="E129" s="33">
        <f>'Growth&amp;Taper'!E129</f>
        <v>14.113502574990584</v>
      </c>
      <c r="F129" s="33">
        <f>'Growth&amp;Taper'!F129</f>
        <v>99.940680020701834</v>
      </c>
      <c r="G129" s="33">
        <f>'Growth&amp;Taper'!G129</f>
        <v>19.121432727851936</v>
      </c>
      <c r="H129" s="7">
        <f>IF(OR(sectvol('Growth&amp;Taper'!$H129,$G129,H$2,I$2)&lt;0,'Growth&amp;Taper'!I129=""),"",sectvol('Growth&amp;Taper'!$H129,$G129,H$2,I$2))</f>
        <v>3.3479358369609996E-2</v>
      </c>
      <c r="I129" s="7">
        <f>IF(OR(sectvol('Growth&amp;Taper'!$H129,$G129,I$2,J$2)&lt;0,'Growth&amp;Taper'!J129=""),"",sectvol('Growth&amp;Taper'!$H129,$G129,I$2,J$2))</f>
        <v>2.3672535475998742E-2</v>
      </c>
      <c r="J129" s="7">
        <f>IF(OR(sectvol('Growth&amp;Taper'!$H129,$G129,J$2,K$2)&lt;0,'Growth&amp;Taper'!K129=""),"",sectvol('Growth&amp;Taper'!$H129,$G129,J$2,K$2))</f>
        <v>1.64527887658753E-2</v>
      </c>
      <c r="K129" s="7">
        <f>IF(OR(sectvol('Growth&amp;Taper'!$H129,$G129,K$2,L$2)&lt;0,'Growth&amp;Taper'!L129=""),"",sectvol('Growth&amp;Taper'!$H129,$G129,K$2,L$2))</f>
        <v>9.5505906038348201E-3</v>
      </c>
      <c r="L129" s="7">
        <f>IF(OR(sectvol('Growth&amp;Taper'!$H129,$G129,L$2,M$2)&lt;0,'Growth&amp;Taper'!M129=""),"",sectvol('Growth&amp;Taper'!$H129,$G129,L$2,M$2))</f>
        <v>3.5153463724780882E-3</v>
      </c>
      <c r="M129" s="7" t="str">
        <f>IF(OR(sectvol('Growth&amp;Taper'!$H129,$G129,M$2,N$2)&lt;0,'Growth&amp;Taper'!N129=""),"",sectvol('Growth&amp;Taper'!$H129,$G129,M$2,N$2))</f>
        <v/>
      </c>
      <c r="N129" s="7" t="str">
        <f>IF(OR(sectvol('Growth&amp;Taper'!$H129,$G129,N$2,O$2)&lt;0,'Growth&amp;Taper'!O129=""),"",sectvol('Growth&amp;Taper'!$H129,$G129,N$2,O$2))</f>
        <v/>
      </c>
      <c r="O129" s="7" t="str">
        <f>IF(OR(sectvol('Growth&amp;Taper'!$H129,$G129,O$2,P$2)&lt;0,'Growth&amp;Taper'!P129=""),"",sectvol('Growth&amp;Taper'!$H129,$G129,O$2,P$2))</f>
        <v/>
      </c>
      <c r="P129" s="7" t="str">
        <f>IF(OR(sectvol('Growth&amp;Taper'!$H129,$G129,P$2,Q$2)&lt;0,'Growth&amp;Taper'!Q129=""),"",sectvol('Growth&amp;Taper'!$H129,$G129,P$2,Q$2))</f>
        <v/>
      </c>
      <c r="Q129" s="7" t="str">
        <f>IF(OR(sectvol('Growth&amp;Taper'!$H129,$G129,Q$2,R$2)&lt;0,'Growth&amp;Taper'!R129=""),"",sectvol('Growth&amp;Taper'!$H129,$G129,Q$2,R$2))</f>
        <v/>
      </c>
      <c r="R129" s="7" t="str">
        <f>IF(OR(sectvol('Growth&amp;Taper'!$H129,$G129,R$2,S$2)&lt;0,'Growth&amp;Taper'!S129=""),"",sectvol('Growth&amp;Taper'!$H129,$G129,R$2,S$2))</f>
        <v/>
      </c>
      <c r="S129" s="7" t="str">
        <f>IF(OR(sectvol('Growth&amp;Taper'!$H129,$G129,S$2,T$2)&lt;0,'Growth&amp;Taper'!T129=""),"",sectvol('Growth&amp;Taper'!$H129,$G129,S$2,T$2))</f>
        <v/>
      </c>
      <c r="U129" s="2">
        <f>SUMIF('Growth&amp;Taper'!I129:R129,"&lt;"&amp;wasteCutoff*100,Volume!H129:T129)</f>
        <v>1.3065936976312909E-2</v>
      </c>
      <c r="V129" s="2">
        <f>SUMIF('Growth&amp;Taper'!I129:R129,"&lt;"&amp;pulpCutoff*100,Volume!H129:T129)-U129</f>
        <v>7.3604682611484035E-2</v>
      </c>
      <c r="W129" s="2">
        <f t="shared" si="5"/>
        <v>0</v>
      </c>
      <c r="X129" s="163">
        <f t="shared" si="4"/>
        <v>0</v>
      </c>
    </row>
    <row r="130" spans="1:24">
      <c r="A130" s="4">
        <f>'Growth&amp;Taper'!A130</f>
        <v>8</v>
      </c>
      <c r="B130" s="33">
        <f>'Growth&amp;Taper'!B130</f>
        <v>18.735353492979787</v>
      </c>
      <c r="C130" s="27">
        <f>'Growth&amp;Taper'!C130</f>
        <v>1041.443230182038</v>
      </c>
      <c r="D130" s="33">
        <f>'Growth&amp;Taper'!D130</f>
        <v>25.649371270593686</v>
      </c>
      <c r="E130" s="33">
        <f>'Growth&amp;Taper'!E130</f>
        <v>15.693527088408633</v>
      </c>
      <c r="F130" s="33">
        <f>'Growth&amp;Taper'!F130</f>
        <v>135.27965462517656</v>
      </c>
      <c r="G130" s="33">
        <f>'Growth&amp;Taper'!G130</f>
        <v>20.853145792670045</v>
      </c>
      <c r="H130" s="7">
        <f>IF(OR(sectvol('Growth&amp;Taper'!$H130,$G130,H$2,I$2)&lt;0,'Growth&amp;Taper'!I130=""),"",sectvol('Growth&amp;Taper'!$H130,$G130,H$2,I$2))</f>
        <v>4.1577135636658741E-2</v>
      </c>
      <c r="I130" s="7">
        <f>IF(OR(sectvol('Growth&amp;Taper'!$H130,$G130,I$2,J$2)&lt;0,'Growth&amp;Taper'!J130=""),"",sectvol('Growth&amp;Taper'!$H130,$G130,I$2,J$2))</f>
        <v>3.0097209841969591E-2</v>
      </c>
      <c r="J130" s="7">
        <f>IF(OR(sectvol('Growth&amp;Taper'!$H130,$G130,J$2,K$2)&lt;0,'Growth&amp;Taper'!K130=""),"",sectvol('Growth&amp;Taper'!$H130,$G130,J$2,K$2))</f>
        <v>2.1895789482945634E-2</v>
      </c>
      <c r="K130" s="7">
        <f>IF(OR(sectvol('Growth&amp;Taper'!$H130,$G130,K$2,L$2)&lt;0,'Growth&amp;Taper'!L130=""),"",sectvol('Growth&amp;Taper'!$H130,$G130,K$2,L$2))</f>
        <v>1.4108589279025472E-2</v>
      </c>
      <c r="L130" s="7">
        <f>IF(OR(sectvol('Growth&amp;Taper'!$H130,$G130,L$2,M$2)&lt;0,'Growth&amp;Taper'!M130=""),"",sectvol('Growth&amp;Taper'!$H130,$G130,L$2,M$2))</f>
        <v>6.8264688859572143E-3</v>
      </c>
      <c r="M130" s="7">
        <f>IF(OR(sectvol('Growth&amp;Taper'!$H130,$G130,M$2,N$2)&lt;0,'Growth&amp;Taper'!N130=""),"",sectvol('Growth&amp;Taper'!$H130,$G130,M$2,N$2))</f>
        <v>1.5331496089415781E-3</v>
      </c>
      <c r="N130" s="7" t="str">
        <f>IF(OR(sectvol('Growth&amp;Taper'!$H130,$G130,N$2,O$2)&lt;0,'Growth&amp;Taper'!O130=""),"",sectvol('Growth&amp;Taper'!$H130,$G130,N$2,O$2))</f>
        <v/>
      </c>
      <c r="O130" s="7" t="str">
        <f>IF(OR(sectvol('Growth&amp;Taper'!$H130,$G130,O$2,P$2)&lt;0,'Growth&amp;Taper'!P130=""),"",sectvol('Growth&amp;Taper'!$H130,$G130,O$2,P$2))</f>
        <v/>
      </c>
      <c r="P130" s="7" t="str">
        <f>IF(OR(sectvol('Growth&amp;Taper'!$H130,$G130,P$2,Q$2)&lt;0,'Growth&amp;Taper'!Q130=""),"",sectvol('Growth&amp;Taper'!$H130,$G130,P$2,Q$2))</f>
        <v/>
      </c>
      <c r="Q130" s="7" t="str">
        <f>IF(OR(sectvol('Growth&amp;Taper'!$H130,$G130,Q$2,R$2)&lt;0,'Growth&amp;Taper'!R130=""),"",sectvol('Growth&amp;Taper'!$H130,$G130,Q$2,R$2))</f>
        <v/>
      </c>
      <c r="R130" s="7" t="str">
        <f>IF(OR(sectvol('Growth&amp;Taper'!$H130,$G130,R$2,S$2)&lt;0,'Growth&amp;Taper'!S130=""),"",sectvol('Growth&amp;Taper'!$H130,$G130,R$2,S$2))</f>
        <v/>
      </c>
      <c r="S130" s="7" t="str">
        <f>IF(OR(sectvol('Growth&amp;Taper'!$H130,$G130,S$2,T$2)&lt;0,'Growth&amp;Taper'!T130=""),"",sectvol('Growth&amp;Taper'!$H130,$G130,S$2,T$2))</f>
        <v/>
      </c>
      <c r="U130" s="2">
        <f>SUMIF('Growth&amp;Taper'!I130:R130,"&lt;"&amp;wasteCutoff*100,Volume!H130:T130)</f>
        <v>8.359618494898793E-3</v>
      </c>
      <c r="V130" s="2">
        <f>SUMIF('Growth&amp;Taper'!I130:R130,"&lt;"&amp;pulpCutoff*100,Volume!H130:T130)-U130</f>
        <v>0.10767872424059943</v>
      </c>
      <c r="W130" s="2">
        <f t="shared" si="5"/>
        <v>0</v>
      </c>
      <c r="X130" s="163">
        <f t="shared" si="4"/>
        <v>0</v>
      </c>
    </row>
    <row r="131" spans="1:24">
      <c r="A131" s="4">
        <f>'Growth&amp;Taper'!A131</f>
        <v>9</v>
      </c>
      <c r="B131" s="33">
        <f>'Growth&amp;Taper'!B131</f>
        <v>20.896311548372974</v>
      </c>
      <c r="C131" s="27">
        <f>'Growth&amp;Taper'!C131</f>
        <v>1029.5352352415905</v>
      </c>
      <c r="D131" s="33">
        <f>'Growth&amp;Taper'!D131</f>
        <v>29.983629355617023</v>
      </c>
      <c r="E131" s="33">
        <f>'Growth&amp;Taper'!E131</f>
        <v>17.065597288558312</v>
      </c>
      <c r="F131" s="33">
        <f>'Growth&amp;Taper'!F131</f>
        <v>172.78265537253847</v>
      </c>
      <c r="G131" s="33">
        <f>'Growth&amp;Taper'!G131</f>
        <v>22.220943055050963</v>
      </c>
      <c r="H131" s="7">
        <f>IF(OR(sectvol('Growth&amp;Taper'!$H131,$G131,H$2,I$2)&lt;0,'Growth&amp;Taper'!I131=""),"",sectvol('Growth&amp;Taper'!$H131,$G131,H$2,I$2))</f>
        <v>4.9328268070351275E-2</v>
      </c>
      <c r="I131" s="7">
        <f>IF(OR(sectvol('Growth&amp;Taper'!$H131,$G131,I$2,J$2)&lt;0,'Growth&amp;Taper'!J131=""),"",sectvol('Growth&amp;Taper'!$H131,$G131,I$2,J$2))</f>
        <v>3.6255925073373829E-2</v>
      </c>
      <c r="J131" s="7">
        <f>IF(OR(sectvol('Growth&amp;Taper'!$H131,$G131,J$2,K$2)&lt;0,'Growth&amp;Taper'!K131=""),"",sectvol('Growth&amp;Taper'!$H131,$G131,J$2,K$2))</f>
        <v>2.7112034183105128E-2</v>
      </c>
      <c r="K131" s="7">
        <f>IF(OR(sectvol('Growth&amp;Taper'!$H131,$G131,K$2,L$2)&lt;0,'Growth&amp;Taper'!L131=""),"",sectvol('Growth&amp;Taper'!$H131,$G131,K$2,L$2))</f>
        <v>1.8518271790229857E-2</v>
      </c>
      <c r="L131" s="7">
        <f>IF(OR(sectvol('Growth&amp;Taper'!$H131,$G131,L$2,M$2)&lt;0,'Growth&amp;Taper'!M131=""),"",sectvol('Growth&amp;Taper'!$H131,$G131,L$2,M$2))</f>
        <v>1.0259336257006198E-2</v>
      </c>
      <c r="M131" s="7">
        <f>IF(OR(sectvol('Growth&amp;Taper'!$H131,$G131,M$2,N$2)&lt;0,'Growth&amp;Taper'!N131=""),"",sectvol('Growth&amp;Taper'!$H131,$G131,M$2,N$2))</f>
        <v>3.488247203696569E-3</v>
      </c>
      <c r="N131" s="7" t="str">
        <f>IF(OR(sectvol('Growth&amp;Taper'!$H131,$G131,N$2,O$2)&lt;0,'Growth&amp;Taper'!O131=""),"",sectvol('Growth&amp;Taper'!$H131,$G131,N$2,O$2))</f>
        <v/>
      </c>
      <c r="O131" s="7" t="str">
        <f>IF(OR(sectvol('Growth&amp;Taper'!$H131,$G131,O$2,P$2)&lt;0,'Growth&amp;Taper'!P131=""),"",sectvol('Growth&amp;Taper'!$H131,$G131,O$2,P$2))</f>
        <v/>
      </c>
      <c r="P131" s="7" t="str">
        <f>IF(OR(sectvol('Growth&amp;Taper'!$H131,$G131,P$2,Q$2)&lt;0,'Growth&amp;Taper'!Q131=""),"",sectvol('Growth&amp;Taper'!$H131,$G131,P$2,Q$2))</f>
        <v/>
      </c>
      <c r="Q131" s="7" t="str">
        <f>IF(OR(sectvol('Growth&amp;Taper'!$H131,$G131,Q$2,R$2)&lt;0,'Growth&amp;Taper'!R131=""),"",sectvol('Growth&amp;Taper'!$H131,$G131,Q$2,R$2))</f>
        <v/>
      </c>
      <c r="R131" s="7" t="str">
        <f>IF(OR(sectvol('Growth&amp;Taper'!$H131,$G131,R$2,S$2)&lt;0,'Growth&amp;Taper'!S131=""),"",sectvol('Growth&amp;Taper'!$H131,$G131,R$2,S$2))</f>
        <v/>
      </c>
      <c r="S131" s="7" t="str">
        <f>IF(OR(sectvol('Growth&amp;Taper'!$H131,$G131,S$2,T$2)&lt;0,'Growth&amp;Taper'!T131=""),"",sectvol('Growth&amp;Taper'!$H131,$G131,S$2,T$2))</f>
        <v/>
      </c>
      <c r="U131" s="2">
        <f>SUMIF('Growth&amp;Taper'!I131:R131,"&lt;"&amp;wasteCutoff*100,Volume!H131:T131)</f>
        <v>1.3747583460702768E-2</v>
      </c>
      <c r="V131" s="2">
        <f>SUMIF('Growth&amp;Taper'!I131:R131,"&lt;"&amp;pulpCutoff*100,Volume!H131:T131)-U131</f>
        <v>0.1312144991170601</v>
      </c>
      <c r="W131" s="2">
        <f t="shared" si="5"/>
        <v>0</v>
      </c>
      <c r="X131" s="163">
        <f t="shared" si="4"/>
        <v>0</v>
      </c>
    </row>
    <row r="132" spans="1:24">
      <c r="A132" s="153">
        <f>'Growth&amp;Taper'!A132</f>
        <v>10</v>
      </c>
      <c r="B132" s="154">
        <f>'Growth&amp;Taper'!B132</f>
        <v>22.950423605072722</v>
      </c>
      <c r="C132" s="155">
        <f>'Growth&amp;Taper'!C132</f>
        <v>300</v>
      </c>
      <c r="D132" s="154">
        <f>'Growth&amp;Taper'!D132</f>
        <v>27.978351109198794</v>
      </c>
      <c r="E132" s="154">
        <f>'Growth&amp;Taper'!E132</f>
        <v>30.538691911081585</v>
      </c>
      <c r="F132" s="154">
        <f>'Growth&amp;Taper'!F132</f>
        <v>174.21547735199724</v>
      </c>
      <c r="G132" s="154">
        <f>'Growth&amp;Taper'!G132</f>
        <v>31.717456837666315</v>
      </c>
      <c r="H132" s="7">
        <f>IF(OR(sectvol('Growth&amp;Taper'!$H132,$G132,H$2,I$2)&lt;0,'Growth&amp;Taper'!I132=""),"",sectvol('Growth&amp;Taper'!$H132,$G132,H$2,I$2))</f>
        <v>0.16126271854669078</v>
      </c>
      <c r="I132" s="7">
        <f>IF(OR(sectvol('Growth&amp;Taper'!$H132,$G132,I$2,J$2)&lt;0,'Growth&amp;Taper'!J132=""),"",sectvol('Growth&amp;Taper'!$H132,$G132,I$2,J$2))</f>
        <v>0.12616107539834504</v>
      </c>
      <c r="J132" s="7">
        <f>IF(OR(sectvol('Growth&amp;Taper'!$H132,$G132,J$2,K$2)&lt;0,'Growth&amp;Taper'!K132=""),"",sectvol('Growth&amp;Taper'!$H132,$G132,J$2,K$2))</f>
        <v>0.10415243383285955</v>
      </c>
      <c r="K132" s="7">
        <f>IF(OR(sectvol('Growth&amp;Taper'!$H132,$G132,K$2,L$2)&lt;0,'Growth&amp;Taper'!L132=""),"",sectvol('Growth&amp;Taper'!$H132,$G132,K$2,L$2))</f>
        <v>8.4907919643508106E-2</v>
      </c>
      <c r="L132" s="7">
        <f>IF(OR(sectvol('Growth&amp;Taper'!$H132,$G132,L$2,M$2)&lt;0,'Growth&amp;Taper'!M132=""),"",sectvol('Growth&amp;Taper'!$H132,$G132,L$2,M$2))</f>
        <v>6.6437536057571356E-2</v>
      </c>
      <c r="M132" s="7">
        <f>IF(OR(sectvol('Growth&amp;Taper'!$H132,$G132,M$2,N$2)&lt;0,'Growth&amp;Taper'!N132=""),"",sectvol('Growth&amp;Taper'!$H132,$G132,M$2,N$2))</f>
        <v>4.8168513015946685E-2</v>
      </c>
      <c r="N132" s="7">
        <f>IF(OR(sectvol('Growth&amp;Taper'!$H132,$G132,N$2,O$2)&lt;0,'Growth&amp;Taper'!O132=""),"",sectvol('Growth&amp;Taper'!$H132,$G132,N$2,O$2))</f>
        <v>3.065577004140807E-2</v>
      </c>
      <c r="O132" s="7">
        <f>IF(OR(sectvol('Growth&amp;Taper'!$H132,$G132,O$2,P$2)&lt;0,'Growth&amp;Taper'!P132=""),"",sectvol('Growth&amp;Taper'!$H132,$G132,O$2,P$2))</f>
        <v>1.5357017213331148E-2</v>
      </c>
      <c r="P132" s="7">
        <f>IF(OR(sectvol('Growth&amp;Taper'!$H132,$G132,P$2,Q$2)&lt;0,'Growth&amp;Taper'!Q132=""),"",sectvol('Growth&amp;Taper'!$H132,$G132,P$2,Q$2))</f>
        <v>4.4082044008546244E-3</v>
      </c>
      <c r="Q132" s="7" t="str">
        <f>IF(OR(sectvol('Growth&amp;Taper'!$H132,$G132,Q$2,R$2)&lt;0,'Growth&amp;Taper'!R132=""),"",sectvol('Growth&amp;Taper'!$H132,$G132,Q$2,R$2))</f>
        <v/>
      </c>
      <c r="R132" s="7" t="str">
        <f>IF(OR(sectvol('Growth&amp;Taper'!$H132,$G132,R$2,S$2)&lt;0,'Growth&amp;Taper'!S132=""),"",sectvol('Growth&amp;Taper'!$H132,$G132,R$2,S$2))</f>
        <v/>
      </c>
      <c r="S132" s="7" t="str">
        <f>IF(OR(sectvol('Growth&amp;Taper'!$H132,$G132,S$2,T$2)&lt;0,'Growth&amp;Taper'!T132=""),"",sectvol('Growth&amp;Taper'!$H132,$G132,S$2,T$2))</f>
        <v/>
      </c>
      <c r="U132" s="2">
        <f>SUMIF('Growth&amp;Taper'!I132:R132,"&lt;"&amp;wasteCutoff*100,Volume!H132:T132)</f>
        <v>4.4082044008546244E-3</v>
      </c>
      <c r="V132" s="2">
        <f>SUMIF('Growth&amp;Taper'!I132:R132,"&lt;"&amp;pulpCutoff*100,Volume!H132:T132)-U132</f>
        <v>0.63710298374966068</v>
      </c>
      <c r="W132" s="2">
        <f t="shared" si="5"/>
        <v>2.9490299091605721E-17</v>
      </c>
      <c r="X132" s="163">
        <f t="shared" ref="X132:X195" si="7">IF(SUM(U132:W132)=0,0,W132/(SUM(U132:W132)))</f>
        <v>4.5970046409676216E-17</v>
      </c>
    </row>
    <row r="133" spans="1:24">
      <c r="A133" s="4">
        <f>'Growth&amp;Taper'!A133</f>
        <v>11</v>
      </c>
      <c r="B133" s="33">
        <f>'Growth&amp;Taper'!B133</f>
        <v>24.896423131258256</v>
      </c>
      <c r="C133" s="27">
        <f>'Growth&amp;Taper'!C133</f>
        <v>296.56976167437392</v>
      </c>
      <c r="D133" s="33">
        <f>'Growth&amp;Taper'!D133</f>
        <v>30.972826749110528</v>
      </c>
      <c r="E133" s="33">
        <f>'Growth&amp;Taper'!E133</f>
        <v>32.316698577507339</v>
      </c>
      <c r="F133" s="33">
        <f>'Growth&amp;Taper'!F133</f>
        <v>206.48318749071916</v>
      </c>
      <c r="G133" s="33">
        <f>'Growth&amp;Taper'!G133</f>
        <v>32.640942741633637</v>
      </c>
      <c r="H133" s="7">
        <f>IF(OR(sectvol('Growth&amp;Taper'!$H133,$G133,H$2,I$2)&lt;0,'Growth&amp;Taper'!I133=""),"",sectvol('Growth&amp;Taper'!$H133,$G133,H$2,I$2))</f>
        <v>0.18092095560827204</v>
      </c>
      <c r="I133" s="7">
        <f>IF(OR(sectvol('Growth&amp;Taper'!$H133,$G133,I$2,J$2)&lt;0,'Growth&amp;Taper'!J133=""),"",sectvol('Growth&amp;Taper'!$H133,$G133,I$2,J$2))</f>
        <v>0.14206820866317188</v>
      </c>
      <c r="J133" s="7">
        <f>IF(OR(sectvol('Growth&amp;Taper'!$H133,$G133,J$2,K$2)&lt;0,'Growth&amp;Taper'!K133=""),"",sectvol('Growth&amp;Taper'!$H133,$G133,J$2,K$2))</f>
        <v>0.11792119361040959</v>
      </c>
      <c r="K133" s="7">
        <f>IF(OR(sectvol('Growth&amp;Taper'!$H133,$G133,K$2,L$2)&lt;0,'Growth&amp;Taper'!L133=""),"",sectvol('Growth&amp;Taper'!$H133,$G133,K$2,L$2))</f>
        <v>9.69056967754931E-2</v>
      </c>
      <c r="L133" s="7">
        <f>IF(OR(sectvol('Growth&amp;Taper'!$H133,$G133,L$2,M$2)&lt;0,'Growth&amp;Taper'!M133=""),"",sectvol('Growth&amp;Taper'!$H133,$G133,L$2,M$2))</f>
        <v>7.6833357896499033E-2</v>
      </c>
      <c r="M133" s="7">
        <f>IF(OR(sectvol('Growth&amp;Taper'!$H133,$G133,M$2,N$2)&lt;0,'Growth&amp;Taper'!N133=""),"",sectvol('Growth&amp;Taper'!$H133,$G133,M$2,N$2))</f>
        <v>5.6970954385160838E-2</v>
      </c>
      <c r="N133" s="7">
        <f>IF(OR(sectvol('Growth&amp;Taper'!$H133,$G133,N$2,O$2)&lt;0,'Growth&amp;Taper'!O133=""),"",sectvol('Growth&amp;Taper'!$H133,$G133,N$2,O$2))</f>
        <v>3.7736870262265423E-2</v>
      </c>
      <c r="O133" s="7">
        <f>IF(OR(sectvol('Growth&amp;Taper'!$H133,$G133,O$2,P$2)&lt;0,'Growth&amp;Taper'!P133=""),"",sectvol('Growth&amp;Taper'!$H133,$G133,O$2,P$2))</f>
        <v>2.0483373453488673E-2</v>
      </c>
      <c r="P133" s="7">
        <f>IF(OR(sectvol('Growth&amp;Taper'!$H133,$G133,P$2,Q$2)&lt;0,'Growth&amp;Taper'!Q133=""),"",sectvol('Growth&amp;Taper'!$H133,$G133,P$2,Q$2))</f>
        <v>7.2794465592580888E-3</v>
      </c>
      <c r="Q133" s="7" t="str">
        <f>IF(OR(sectvol('Growth&amp;Taper'!$H133,$G133,Q$2,R$2)&lt;0,'Growth&amp;Taper'!R133=""),"",sectvol('Growth&amp;Taper'!$H133,$G133,Q$2,R$2))</f>
        <v/>
      </c>
      <c r="R133" s="7" t="str">
        <f>IF(OR(sectvol('Growth&amp;Taper'!$H133,$G133,R$2,S$2)&lt;0,'Growth&amp;Taper'!S133=""),"",sectvol('Growth&amp;Taper'!$H133,$G133,R$2,S$2))</f>
        <v/>
      </c>
      <c r="S133" s="7" t="str">
        <f>IF(OR(sectvol('Growth&amp;Taper'!$H133,$G133,S$2,T$2)&lt;0,'Growth&amp;Taper'!T133=""),"",sectvol('Growth&amp;Taper'!$H133,$G133,S$2,T$2))</f>
        <v/>
      </c>
      <c r="U133" s="2">
        <f>SUMIF('Growth&amp;Taper'!I133:R133,"&lt;"&amp;wasteCutoff*100,Volume!H133:T133)</f>
        <v>7.2794465592580888E-3</v>
      </c>
      <c r="V133" s="2">
        <f>SUMIF('Growth&amp;Taper'!I133:R133,"&lt;"&amp;pulpCutoff*100,Volume!H133:T133)-U133</f>
        <v>0.72984061065476069</v>
      </c>
      <c r="W133" s="2">
        <f t="shared" si="5"/>
        <v>-3.7296554733501353E-17</v>
      </c>
      <c r="X133" s="163">
        <f t="shared" si="7"/>
        <v>-5.0597666375360216E-17</v>
      </c>
    </row>
    <row r="134" spans="1:24">
      <c r="A134" s="4">
        <f>'Growth&amp;Taper'!A134</f>
        <v>12</v>
      </c>
      <c r="B134" s="33">
        <f>'Growth&amp;Taper'!B134</f>
        <v>26.734991187586083</v>
      </c>
      <c r="C134" s="27">
        <f>'Growth&amp;Taper'!C134</f>
        <v>293.17874513198313</v>
      </c>
      <c r="D134" s="33">
        <f>'Growth&amp;Taper'!D134</f>
        <v>33.705212791208197</v>
      </c>
      <c r="E134" s="33">
        <f>'Growth&amp;Taper'!E134</f>
        <v>33.906447989314273</v>
      </c>
      <c r="F134" s="33">
        <f>'Growth&amp;Taper'!F134</f>
        <v>238.7039574332548</v>
      </c>
      <c r="G134" s="33">
        <f>'Growth&amp;Taper'!G134</f>
        <v>33.424599431742479</v>
      </c>
      <c r="H134" s="7">
        <f>IF(OR(sectvol('Growth&amp;Taper'!$H134,$G134,H$2,I$2)&lt;0,'Growth&amp;Taper'!I134=""),"",sectvol('Growth&amp;Taper'!$H134,$G134,H$2,I$2))</f>
        <v>0.1994671491794614</v>
      </c>
      <c r="I134" s="7">
        <f>IF(OR(sectvol('Growth&amp;Taper'!$H134,$G134,I$2,J$2)&lt;0,'Growth&amp;Taper'!J134=""),"",sectvol('Growth&amp;Taper'!$H134,$G134,I$2,J$2))</f>
        <v>0.15709576298064865</v>
      </c>
      <c r="J134" s="7">
        <f>IF(OR(sectvol('Growth&amp;Taper'!$H134,$G134,J$2,K$2)&lt;0,'Growth&amp;Taper'!K134=""),"",sectvol('Growth&amp;Taper'!$H134,$G134,J$2,K$2))</f>
        <v>0.13095426579220748</v>
      </c>
      <c r="K134" s="7">
        <f>IF(OR(sectvol('Growth&amp;Taper'!$H134,$G134,K$2,L$2)&lt;0,'Growth&amp;Taper'!L134=""),"",sectvol('Growth&amp;Taper'!$H134,$G134,K$2,L$2))</f>
        <v>0.10828641671106248</v>
      </c>
      <c r="L134" s="7">
        <f>IF(OR(sectvol('Growth&amp;Taper'!$H134,$G134,L$2,M$2)&lt;0,'Growth&amp;Taper'!M134=""),"",sectvol('Growth&amp;Taper'!$H134,$G134,L$2,M$2))</f>
        <v>8.6724841682037007E-2</v>
      </c>
      <c r="M134" s="7">
        <f>IF(OR(sectvol('Growth&amp;Taper'!$H134,$G134,M$2,N$2)&lt;0,'Growth&amp;Taper'!N134=""),"",sectvol('Growth&amp;Taper'!$H134,$G134,M$2,N$2))</f>
        <v>6.5396641783629791E-2</v>
      </c>
      <c r="N134" s="7">
        <f>IF(OR(sectvol('Growth&amp;Taper'!$H134,$G134,N$2,O$2)&lt;0,'Growth&amp;Taper'!O134=""),"",sectvol('Growth&amp;Taper'!$H134,$G134,N$2,O$2))</f>
        <v>4.4602551975279112E-2</v>
      </c>
      <c r="O134" s="7">
        <f>IF(OR(sectvol('Growth&amp;Taper'!$H134,$G134,O$2,P$2)&lt;0,'Growth&amp;Taper'!P134=""),"",sectvol('Growth&amp;Taper'!$H134,$G134,O$2,P$2))</f>
        <v>2.5604345566901859E-2</v>
      </c>
      <c r="P134" s="7">
        <f>IF(OR(sectvol('Growth&amp;Taper'!$H134,$G134,P$2,Q$2)&lt;0,'Growth&amp;Taper'!Q134=""),"",sectvol('Growth&amp;Taper'!$H134,$G134,P$2,Q$2))</f>
        <v>1.0413044737741949E-2</v>
      </c>
      <c r="Q134" s="7" t="str">
        <f>IF(OR(sectvol('Growth&amp;Taper'!$H134,$G134,Q$2,R$2)&lt;0,'Growth&amp;Taper'!R134=""),"",sectvol('Growth&amp;Taper'!$H134,$G134,Q$2,R$2))</f>
        <v/>
      </c>
      <c r="R134" s="7" t="str">
        <f>IF(OR(sectvol('Growth&amp;Taper'!$H134,$G134,R$2,S$2)&lt;0,'Growth&amp;Taper'!S134=""),"",sectvol('Growth&amp;Taper'!$H134,$G134,R$2,S$2))</f>
        <v/>
      </c>
      <c r="S134" s="7" t="str">
        <f>IF(OR(sectvol('Growth&amp;Taper'!$H134,$G134,S$2,T$2)&lt;0,'Growth&amp;Taper'!T134=""),"",sectvol('Growth&amp;Taper'!$H134,$G134,S$2,T$2))</f>
        <v/>
      </c>
      <c r="U134" s="2">
        <f>SUMIF('Growth&amp;Taper'!I134:R134,"&lt;"&amp;wasteCutoff*100,Volume!H134:T134)</f>
        <v>1.0413044737741949E-2</v>
      </c>
      <c r="V134" s="2">
        <f>SUMIF('Growth&amp;Taper'!I134:R134,"&lt;"&amp;pulpCutoff*100,Volume!H134:T134)-U134</f>
        <v>0.61866482649176635</v>
      </c>
      <c r="W134" s="2">
        <f t="shared" si="5"/>
        <v>0.19946714917946129</v>
      </c>
      <c r="X134" s="163">
        <f t="shared" si="7"/>
        <v>0.24074388749690917</v>
      </c>
    </row>
    <row r="135" spans="1:24">
      <c r="A135" s="4">
        <f>'Growth&amp;Taper'!A135</f>
        <v>13</v>
      </c>
      <c r="B135" s="33">
        <f>'Growth&amp;Taper'!B135</f>
        <v>28.468167638575657</v>
      </c>
      <c r="C135" s="27">
        <f>'Growth&amp;Taper'!C135</f>
        <v>289.82650190594751</v>
      </c>
      <c r="D135" s="33">
        <f>'Growth&amp;Taper'!D135</f>
        <v>36.197479814475031</v>
      </c>
      <c r="E135" s="33">
        <f>'Growth&amp;Taper'!E135</f>
        <v>35.340290876970514</v>
      </c>
      <c r="F135" s="33">
        <f>'Growth&amp;Taper'!F135</f>
        <v>270.53293770730403</v>
      </c>
      <c r="G135" s="33">
        <f>'Growth&amp;Taper'!G135</f>
        <v>34.100507854875673</v>
      </c>
      <c r="H135" s="7">
        <f>IF(OR(sectvol('Growth&amp;Taper'!$H135,$G135,H$2,I$2)&lt;0,'Growth&amp;Taper'!I135=""),"",sectvol('Growth&amp;Taper'!$H135,$G135,H$2,I$2))</f>
        <v>0.21698034382962206</v>
      </c>
      <c r="I135" s="7">
        <f>IF(OR(sectvol('Growth&amp;Taper'!$H135,$G135,I$2,J$2)&lt;0,'Growth&amp;Taper'!J135=""),"",sectvol('Growth&amp;Taper'!$H135,$G135,I$2,J$2))</f>
        <v>0.17130226788231695</v>
      </c>
      <c r="J135" s="7">
        <f>IF(OR(sectvol('Growth&amp;Taper'!$H135,$G135,J$2,K$2)&lt;0,'Growth&amp;Taper'!K135=""),"",sectvol('Growth&amp;Taper'!$H135,$G135,J$2,K$2))</f>
        <v>0.1432955886066748</v>
      </c>
      <c r="K135" s="7">
        <f>IF(OR(sectvol('Growth&amp;Taper'!$H135,$G135,K$2,L$2)&lt;0,'Growth&amp;Taper'!L135=""),"",sectvol('Growth&amp;Taper'!$H135,$G135,K$2,L$2))</f>
        <v>0.11908226397147625</v>
      </c>
      <c r="L135" s="7">
        <f>IF(OR(sectvol('Growth&amp;Taper'!$H135,$G135,L$2,M$2)&lt;0,'Growth&amp;Taper'!M135=""),"",sectvol('Growth&amp;Taper'!$H135,$G135,L$2,M$2))</f>
        <v>9.6131330954072558E-2</v>
      </c>
      <c r="M135" s="7">
        <f>IF(OR(sectvol('Growth&amp;Taper'!$H135,$G135,M$2,N$2)&lt;0,'Growth&amp;Taper'!N135=""),"",sectvol('Growth&amp;Taper'!$H135,$G135,M$2,N$2))</f>
        <v>7.3446197784226966E-2</v>
      </c>
      <c r="N135" s="7">
        <f>IF(OR(sectvol('Growth&amp;Taper'!$H135,$G135,N$2,O$2)&lt;0,'Growth&amp;Taper'!O135=""),"",sectvol('Growth&amp;Taper'!$H135,$G135,N$2,O$2))</f>
        <v>5.1224288779296252E-2</v>
      </c>
      <c r="O135" s="7">
        <f>IF(OR(sectvol('Growth&amp;Taper'!$H135,$G135,O$2,P$2)&lt;0,'Growth&amp;Taper'!P135=""),"",sectvol('Growth&amp;Taper'!$H135,$G135,O$2,P$2))</f>
        <v>3.0648207908347897E-2</v>
      </c>
      <c r="P135" s="7">
        <f>IF(OR(sectvol('Growth&amp;Taper'!$H135,$G135,P$2,Q$2)&lt;0,'Growth&amp;Taper'!Q135=""),"",sectvol('Growth&amp;Taper'!$H135,$G135,P$2,Q$2))</f>
        <v>1.3678004096512181E-2</v>
      </c>
      <c r="Q135" s="7">
        <f>IF(OR(sectvol('Growth&amp;Taper'!$H135,$G135,Q$2,R$2)&lt;0,'Growth&amp;Taper'!R135=""),"",sectvol('Growth&amp;Taper'!$H135,$G135,Q$2,R$2))</f>
        <v>2.8434414318074842E-3</v>
      </c>
      <c r="R135" s="7" t="str">
        <f>IF(OR(sectvol('Growth&amp;Taper'!$H135,$G135,R$2,S$2)&lt;0,'Growth&amp;Taper'!S135=""),"",sectvol('Growth&amp;Taper'!$H135,$G135,R$2,S$2))</f>
        <v/>
      </c>
      <c r="S135" s="7" t="str">
        <f>IF(OR(sectvol('Growth&amp;Taper'!$H135,$G135,S$2,T$2)&lt;0,'Growth&amp;Taper'!T135=""),"",sectvol('Growth&amp;Taper'!$H135,$G135,S$2,T$2))</f>
        <v/>
      </c>
      <c r="U135" s="2">
        <f>SUMIF('Growth&amp;Taper'!I135:R135,"&lt;"&amp;wasteCutoff*100,Volume!H135:T135)</f>
        <v>2.8434414318074842E-3</v>
      </c>
      <c r="V135" s="2">
        <f>SUMIF('Growth&amp;Taper'!I135:R135,"&lt;"&amp;pulpCutoff*100,Volume!H135:T135)-U135</f>
        <v>0.69880814998292395</v>
      </c>
      <c r="W135" s="2">
        <f t="shared" si="5"/>
        <v>0.21698034382962206</v>
      </c>
      <c r="X135" s="163">
        <f t="shared" si="7"/>
        <v>0.23619943472997801</v>
      </c>
    </row>
    <row r="136" spans="1:24">
      <c r="A136" s="4">
        <f>'Growth&amp;Taper'!A136</f>
        <v>14</v>
      </c>
      <c r="B136" s="33">
        <f>'Growth&amp;Taper'!B136</f>
        <v>30.098932651522215</v>
      </c>
      <c r="C136" s="27">
        <f>'Growth&amp;Taper'!C136</f>
        <v>286.51258865721445</v>
      </c>
      <c r="D136" s="33">
        <f>'Growth&amp;Taper'!D136</f>
        <v>38.472131879760489</v>
      </c>
      <c r="E136" s="33">
        <f>'Growth&amp;Taper'!E136</f>
        <v>36.643864800835715</v>
      </c>
      <c r="F136" s="33">
        <f>'Growth&amp;Taper'!F136</f>
        <v>301.71226120347347</v>
      </c>
      <c r="G136" s="33">
        <f>'Growth&amp;Taper'!G136</f>
        <v>34.691619845078868</v>
      </c>
      <c r="H136" s="7">
        <f>IF(OR(sectvol('Growth&amp;Taper'!$H136,$G136,H$2,I$2)&lt;0,'Growth&amp;Taper'!I136=""),"",sectvol('Growth&amp;Taper'!$H136,$G136,H$2,I$2))</f>
        <v>0.23354981719405732</v>
      </c>
      <c r="I136" s="7">
        <f>IF(OR(sectvol('Growth&amp;Taper'!$H136,$G136,I$2,J$2)&lt;0,'Growth&amp;Taper'!J136=""),"",sectvol('Growth&amp;Taper'!$H136,$G136,I$2,J$2))</f>
        <v>0.18475606859446358</v>
      </c>
      <c r="J136" s="7">
        <f>IF(OR(sectvol('Growth&amp;Taper'!$H136,$G136,J$2,K$2)&lt;0,'Growth&amp;Taper'!K136=""),"",sectvol('Growth&amp;Taper'!$H136,$G136,J$2,K$2))</f>
        <v>0.15499942679782563</v>
      </c>
      <c r="K136" s="7">
        <f>IF(OR(sectvol('Growth&amp;Taper'!$H136,$G136,K$2,L$2)&lt;0,'Growth&amp;Taper'!L136=""),"",sectvol('Growth&amp;Taper'!$H136,$G136,K$2,L$2))</f>
        <v>0.1293360386247433</v>
      </c>
      <c r="L136" s="7">
        <f>IF(OR(sectvol('Growth&amp;Taper'!$H136,$G136,L$2,M$2)&lt;0,'Growth&amp;Taper'!M136=""),"",sectvol('Growth&amp;Taper'!$H136,$G136,L$2,M$2))</f>
        <v>0.1050839732707656</v>
      </c>
      <c r="M136" s="7">
        <f>IF(OR(sectvol('Growth&amp;Taper'!$H136,$G136,M$2,N$2)&lt;0,'Growth&amp;Taper'!N136=""),"",sectvol('Growth&amp;Taper'!$H136,$G136,M$2,N$2))</f>
        <v>8.1135606994309578E-2</v>
      </c>
      <c r="N136" s="7">
        <f>IF(OR(sectvol('Growth&amp;Taper'!$H136,$G136,N$2,O$2)&lt;0,'Growth&amp;Taper'!O136=""),"",sectvol('Growth&amp;Taper'!$H136,$G136,N$2,O$2))</f>
        <v>5.759627865789449E-2</v>
      </c>
      <c r="O136" s="7">
        <f>IF(OR(sectvol('Growth&amp;Taper'!$H136,$G136,O$2,P$2)&lt;0,'Growth&amp;Taper'!P136=""),"",sectvol('Growth&amp;Taper'!$H136,$G136,O$2,P$2))</f>
        <v>3.5578258054617715E-2</v>
      </c>
      <c r="P136" s="7">
        <f>IF(OR(sectvol('Growth&amp;Taper'!$H136,$G136,P$2,Q$2)&lt;0,'Growth&amp;Taper'!Q136=""),"",sectvol('Growth&amp;Taper'!$H136,$G136,P$2,Q$2))</f>
        <v>1.699615018738131E-2</v>
      </c>
      <c r="Q136" s="7">
        <f>IF(OR(sectvol('Growth&amp;Taper'!$H136,$G136,Q$2,R$2)&lt;0,'Growth&amp;Taper'!R136=""),"",sectvol('Growth&amp;Taper'!$H136,$G136,Q$2,R$2))</f>
        <v>4.3623067872518295E-3</v>
      </c>
      <c r="R136" s="7" t="str">
        <f>IF(OR(sectvol('Growth&amp;Taper'!$H136,$G136,R$2,S$2)&lt;0,'Growth&amp;Taper'!S136=""),"",sectvol('Growth&amp;Taper'!$H136,$G136,R$2,S$2))</f>
        <v/>
      </c>
      <c r="S136" s="7" t="str">
        <f>IF(OR(sectvol('Growth&amp;Taper'!$H136,$G136,S$2,T$2)&lt;0,'Growth&amp;Taper'!T136=""),"",sectvol('Growth&amp;Taper'!$H136,$G136,S$2,T$2))</f>
        <v/>
      </c>
      <c r="U136" s="2">
        <f>SUMIF('Growth&amp;Taper'!I136:R136,"&lt;"&amp;wasteCutoff*100,Volume!H136:T136)</f>
        <v>4.3623067872518295E-3</v>
      </c>
      <c r="V136" s="2">
        <f>SUMIF('Growth&amp;Taper'!I136:R136,"&lt;"&amp;pulpCutoff*100,Volume!H136:T136)-U136</f>
        <v>0.58072573258753757</v>
      </c>
      <c r="W136" s="2">
        <f t="shared" si="5"/>
        <v>0.41830588578852101</v>
      </c>
      <c r="X136" s="163">
        <f t="shared" si="7"/>
        <v>0.41689098897069604</v>
      </c>
    </row>
    <row r="137" spans="1:24">
      <c r="A137" s="4">
        <f>'Growth&amp;Taper'!A137</f>
        <v>15</v>
      </c>
      <c r="B137" s="33">
        <f>'Growth&amp;Taper'!B137</f>
        <v>31.630903714821294</v>
      </c>
      <c r="C137" s="27">
        <f>'Growth&amp;Taper'!C137</f>
        <v>283.23656711592673</v>
      </c>
      <c r="D137" s="33">
        <f>'Growth&amp;Taper'!D137</f>
        <v>40.55066806076821</v>
      </c>
      <c r="E137" s="33">
        <f>'Growth&amp;Taper'!E137</f>
        <v>37.837666561763101</v>
      </c>
      <c r="F137" s="33">
        <f>'Growth&amp;Taper'!F137</f>
        <v>332.05256138561441</v>
      </c>
      <c r="G137" s="33">
        <f>'Growth&amp;Taper'!G137</f>
        <v>35.214791673801358</v>
      </c>
      <c r="H137" s="7">
        <f>IF(OR(sectvol('Growth&amp;Taper'!$H137,$G137,H$2,I$2)&lt;0,'Growth&amp;Taper'!I137=""),"",sectvol('Growth&amp;Taper'!$H137,$G137,H$2,I$2))</f>
        <v>0.24926532585702543</v>
      </c>
      <c r="I137" s="7">
        <f>IF(OR(sectvol('Growth&amp;Taper'!$H137,$G137,I$2,J$2)&lt;0,'Growth&amp;Taper'!J137=""),"",sectvol('Growth&amp;Taper'!$H137,$G137,I$2,J$2))</f>
        <v>0.19752698211616782</v>
      </c>
      <c r="J137" s="7">
        <f>IF(OR(sectvol('Growth&amp;Taper'!$H137,$G137,J$2,K$2)&lt;0,'Growth&amp;Taper'!K137=""),"",sectvol('Growth&amp;Taper'!$H137,$G137,J$2,K$2))</f>
        <v>0.16612264566342294</v>
      </c>
      <c r="K137" s="7">
        <f>IF(OR(sectvol('Growth&amp;Taper'!$H137,$G137,K$2,L$2)&lt;0,'Growth&amp;Taper'!L137=""),"",sectvol('Growth&amp;Taper'!$H137,$G137,K$2,L$2))</f>
        <v>0.13909399222249841</v>
      </c>
      <c r="L137" s="7">
        <f>IF(OR(sectvol('Growth&amp;Taper'!$H137,$G137,L$2,M$2)&lt;0,'Growth&amp;Taper'!M137=""),"",sectvol('Growth&amp;Taper'!$H137,$G137,L$2,M$2))</f>
        <v>0.11361864614401682</v>
      </c>
      <c r="M137" s="7">
        <f>IF(OR(sectvol('Growth&amp;Taper'!$H137,$G137,M$2,N$2)&lt;0,'Growth&amp;Taper'!N137=""),"",sectvol('Growth&amp;Taper'!$H137,$G137,M$2,N$2))</f>
        <v>8.8488206087677906E-2</v>
      </c>
      <c r="N137" s="7">
        <f>IF(OR(sectvol('Growth&amp;Taper'!$H137,$G137,N$2,O$2)&lt;0,'Growth&amp;Taper'!O137=""),"",sectvol('Growth&amp;Taper'!$H137,$G137,N$2,O$2))</f>
        <v>6.3724925172405147E-2</v>
      </c>
      <c r="O137" s="7">
        <f>IF(OR(sectvol('Growth&amp;Taper'!$H137,$G137,O$2,P$2)&lt;0,'Growth&amp;Taper'!P137=""),"",sectvol('Growth&amp;Taper'!$H137,$G137,O$2,P$2))</f>
        <v>4.0377794364425706E-2</v>
      </c>
      <c r="P137" s="7">
        <f>IF(OR(sectvol('Growth&amp;Taper'!$H137,$G137,P$2,Q$2)&lt;0,'Growth&amp;Taper'!Q137=""),"",sectvol('Growth&amp;Taper'!$H137,$G137,P$2,Q$2))</f>
        <v>2.0320430133816941E-2</v>
      </c>
      <c r="Q137" s="7">
        <f>IF(OR(sectvol('Growth&amp;Taper'!$H137,$G137,Q$2,R$2)&lt;0,'Growth&amp;Taper'!R137=""),"",sectvol('Growth&amp;Taper'!$H137,$G137,Q$2,R$2))</f>
        <v>6.0489722235918669E-3</v>
      </c>
      <c r="R137" s="7" t="str">
        <f>IF(OR(sectvol('Growth&amp;Taper'!$H137,$G137,R$2,S$2)&lt;0,'Growth&amp;Taper'!S137=""),"",sectvol('Growth&amp;Taper'!$H137,$G137,R$2,S$2))</f>
        <v/>
      </c>
      <c r="S137" s="7" t="str">
        <f>IF(OR(sectvol('Growth&amp;Taper'!$H137,$G137,S$2,T$2)&lt;0,'Growth&amp;Taper'!T137=""),"",sectvol('Growth&amp;Taper'!$H137,$G137,S$2,T$2))</f>
        <v/>
      </c>
      <c r="U137" s="2">
        <f>SUMIF('Growth&amp;Taper'!I137:R137,"&lt;"&amp;wasteCutoff*100,Volume!H137:T137)</f>
        <v>6.0489722235918669E-3</v>
      </c>
      <c r="V137" s="2">
        <f>SUMIF('Growth&amp;Taper'!I137:R137,"&lt;"&amp;pulpCutoff*100,Volume!H137:T137)-U137</f>
        <v>0.63174663978826384</v>
      </c>
      <c r="W137" s="2">
        <f t="shared" si="5"/>
        <v>0.4467923079731933</v>
      </c>
      <c r="X137" s="163">
        <f t="shared" si="7"/>
        <v>0.41194660178342418</v>
      </c>
    </row>
    <row r="138" spans="1:24">
      <c r="A138" s="4">
        <f>'Growth&amp;Taper'!A138</f>
        <v>16</v>
      </c>
      <c r="B138" s="33">
        <f>'Growth&amp;Taper'!B138</f>
        <v>33.068113414735379</v>
      </c>
      <c r="C138" s="27">
        <f>'Growth&amp;Taper'!C138</f>
        <v>279.99800402346068</v>
      </c>
      <c r="D138" s="33">
        <f>'Growth&amp;Taper'!D138</f>
        <v>42.452906467386505</v>
      </c>
      <c r="E138" s="33">
        <f>'Growth&amp;Taper'!E138</f>
        <v>38.938233641133877</v>
      </c>
      <c r="F138" s="33">
        <f>'Growth&amp;Taper'!F138</f>
        <v>361.41830356788591</v>
      </c>
      <c r="G138" s="33">
        <f>'Growth&amp;Taper'!G138</f>
        <v>35.682682886068584</v>
      </c>
      <c r="H138" s="7">
        <f>IF(OR(sectvol('Growth&amp;Taper'!$H138,$G138,H$2,I$2)&lt;0,'Growth&amp;Taper'!I138=""),"",sectvol('Growth&amp;Taper'!$H138,$G138,H$2,I$2))</f>
        <v>0.26421227166155981</v>
      </c>
      <c r="I138" s="7">
        <f>IF(OR(sectvol('Growth&amp;Taper'!$H138,$G138,I$2,J$2)&lt;0,'Growth&amp;Taper'!J138=""),"",sectvol('Growth&amp;Taper'!$H138,$G138,I$2,J$2))</f>
        <v>0.20968207047464549</v>
      </c>
      <c r="J138" s="7">
        <f>IF(OR(sectvol('Growth&amp;Taper'!$H138,$G138,J$2,K$2)&lt;0,'Growth&amp;Taper'!K138=""),"",sectvol('Growth&amp;Taper'!$H138,$G138,J$2,K$2))</f>
        <v>0.17672068249764605</v>
      </c>
      <c r="K138" s="7">
        <f>IF(OR(sectvol('Growth&amp;Taper'!$H138,$G138,K$2,L$2)&lt;0,'Growth&amp;Taper'!L138=""),"",sectvol('Growth&amp;Taper'!$H138,$G138,K$2,L$2))</f>
        <v>0.14840199615025429</v>
      </c>
      <c r="L138" s="7">
        <f>IF(OR(sectvol('Growth&amp;Taper'!$H138,$G138,L$2,M$2)&lt;0,'Growth&amp;Taper'!M138=""),"",sectvol('Growth&amp;Taper'!$H138,$G138,L$2,M$2))</f>
        <v>0.12177208853979549</v>
      </c>
      <c r="M138" s="7">
        <f>IF(OR(sectvol('Growth&amp;Taper'!$H138,$G138,M$2,N$2)&lt;0,'Growth&amp;Taper'!N138=""),"",sectvol('Growth&amp;Taper'!$H138,$G138,M$2,N$2))</f>
        <v>9.5530232317447811E-2</v>
      </c>
      <c r="N138" s="7">
        <f>IF(OR(sectvol('Growth&amp;Taper'!$H138,$G138,N$2,O$2)&lt;0,'Growth&amp;Taper'!O138=""),"",sectvol('Growth&amp;Taper'!$H138,$G138,N$2,O$2))</f>
        <v>6.9622948194923068E-2</v>
      </c>
      <c r="O138" s="7">
        <f>IF(OR(sectvol('Growth&amp;Taper'!$H138,$G138,O$2,P$2)&lt;0,'Growth&amp;Taper'!P138=""),"",sectvol('Growth&amp;Taper'!$H138,$G138,O$2,P$2))</f>
        <v>4.5041690133120899E-2</v>
      </c>
      <c r="P138" s="7">
        <f>IF(OR(sectvol('Growth&amp;Taper'!$H138,$G138,P$2,Q$2)&lt;0,'Growth&amp;Taper'!Q138=""),"",sectvol('Growth&amp;Taper'!$H138,$G138,P$2,Q$2))</f>
        <v>2.362273322735111E-2</v>
      </c>
      <c r="Q138" s="7">
        <f>IF(OR(sectvol('Growth&amp;Taper'!$H138,$G138,Q$2,R$2)&lt;0,'Growth&amp;Taper'!R138=""),"",sectvol('Growth&amp;Taper'!$H138,$G138,Q$2,R$2))</f>
        <v>7.8470751192258811E-3</v>
      </c>
      <c r="R138" s="7" t="str">
        <f>IF(OR(sectvol('Growth&amp;Taper'!$H138,$G138,R$2,S$2)&lt;0,'Growth&amp;Taper'!S138=""),"",sectvol('Growth&amp;Taper'!$H138,$G138,R$2,S$2))</f>
        <v/>
      </c>
      <c r="S138" s="7" t="str">
        <f>IF(OR(sectvol('Growth&amp;Taper'!$H138,$G138,S$2,T$2)&lt;0,'Growth&amp;Taper'!T138=""),"",sectvol('Growth&amp;Taper'!$H138,$G138,S$2,T$2))</f>
        <v/>
      </c>
      <c r="U138" s="2">
        <f>SUMIF('Growth&amp;Taper'!I138:R138,"&lt;"&amp;wasteCutoff*100,Volume!H138:T138)</f>
        <v>7.8470751192258811E-3</v>
      </c>
      <c r="V138" s="2">
        <f>SUMIF('Growth&amp;Taper'!I138:R138,"&lt;"&amp;pulpCutoff*100,Volume!H138:T138)-U138</f>
        <v>0.50399168856289267</v>
      </c>
      <c r="W138" s="2">
        <f t="shared" si="5"/>
        <v>0.65061502463385146</v>
      </c>
      <c r="X138" s="163">
        <f t="shared" si="7"/>
        <v>0.55969108722712158</v>
      </c>
    </row>
    <row r="139" spans="1:24">
      <c r="A139" s="4">
        <f>'Growth&amp;Taper'!A139</f>
        <v>17</v>
      </c>
      <c r="B139" s="33">
        <f>'Growth&amp;Taper'!B139</f>
        <v>34.414845046252857</v>
      </c>
      <c r="C139" s="27">
        <f>'Growth&amp;Taper'!C139</f>
        <v>276.79647107512704</v>
      </c>
      <c r="D139" s="33">
        <f>'Growth&amp;Taper'!D139</f>
        <v>44.196759204811393</v>
      </c>
      <c r="E139" s="33">
        <f>'Growth&amp;Taper'!E139</f>
        <v>39.959030082605032</v>
      </c>
      <c r="F139" s="33">
        <f>'Growth&amp;Taper'!F139</f>
        <v>389.71619359811405</v>
      </c>
      <c r="G139" s="33">
        <f>'Growth&amp;Taper'!G139</f>
        <v>36.104986676356887</v>
      </c>
      <c r="H139" s="7">
        <f>IF(OR(sectvol('Growth&amp;Taper'!$H139,$G139,H$2,I$2)&lt;0,'Growth&amp;Taper'!I139=""),"",sectvol('Growth&amp;Taper'!$H139,$G139,H$2,I$2))</f>
        <v>0.27846954317472428</v>
      </c>
      <c r="I139" s="7">
        <f>IF(OR(sectvol('Growth&amp;Taper'!$H139,$G139,I$2,J$2)&lt;0,'Growth&amp;Taper'!J139=""),"",sectvol('Growth&amp;Taper'!$H139,$G139,I$2,J$2))</f>
        <v>0.22128367434882856</v>
      </c>
      <c r="J139" s="7">
        <f>IF(OR(sectvol('Growth&amp;Taper'!$H139,$G139,J$2,K$2)&lt;0,'Growth&amp;Taper'!K139=""),"",sectvol('Growth&amp;Taper'!$H139,$G139,J$2,K$2))</f>
        <v>0.18684557902410071</v>
      </c>
      <c r="K139" s="7">
        <f>IF(OR(sectvol('Growth&amp;Taper'!$H139,$G139,K$2,L$2)&lt;0,'Growth&amp;Taper'!L139=""),"",sectvol('Growth&amp;Taper'!$H139,$G139,K$2,L$2))</f>
        <v>0.15730359350856676</v>
      </c>
      <c r="L139" s="7">
        <f>IF(OR(sectvol('Growth&amp;Taper'!$H139,$G139,L$2,M$2)&lt;0,'Growth&amp;Taper'!M139=""),"",sectvol('Growth&amp;Taper'!$H139,$G139,L$2,M$2))</f>
        <v>0.12957985310627801</v>
      </c>
      <c r="M139" s="7">
        <f>IF(OR(sectvol('Growth&amp;Taper'!$H139,$G139,M$2,N$2)&lt;0,'Growth&amp;Taper'!N139=""),"",sectvol('Growth&amp;Taper'!$H139,$G139,M$2,N$2))</f>
        <v>0.10228836910984568</v>
      </c>
      <c r="N139" s="7">
        <f>IF(OR(sectvol('Growth&amp;Taper'!$H139,$G139,N$2,O$2)&lt;0,'Growth&amp;Taper'!O139=""),"",sectvol('Growth&amp;Taper'!$H139,$G139,N$2,O$2))</f>
        <v>7.5306031104438134E-2</v>
      </c>
      <c r="O139" s="7">
        <f>IF(OR(sectvol('Growth&amp;Taper'!$H139,$G139,O$2,P$2)&lt;0,'Growth&amp;Taper'!P139=""),"",sectvol('Growth&amp;Taper'!$H139,$G139,O$2,P$2))</f>
        <v>4.9571502421518178E-2</v>
      </c>
      <c r="P139" s="7">
        <f>IF(OR(sectvol('Growth&amp;Taper'!$H139,$G139,P$2,Q$2)&lt;0,'Growth&amp;Taper'!Q139=""),"",sectvol('Growth&amp;Taper'!$H139,$G139,P$2,Q$2))</f>
        <v>2.6886743358899956E-2</v>
      </c>
      <c r="Q139" s="7">
        <f>IF(OR(sectvol('Growth&amp;Taper'!$H139,$G139,Q$2,R$2)&lt;0,'Growth&amp;Taper'!R139=""),"",sectvol('Growth&amp;Taper'!$H139,$G139,Q$2,R$2))</f>
        <v>9.7185518791656229E-3</v>
      </c>
      <c r="R139" s="7" t="str">
        <f>IF(OR(sectvol('Growth&amp;Taper'!$H139,$G139,R$2,S$2)&lt;0,'Growth&amp;Taper'!S139=""),"",sectvol('Growth&amp;Taper'!$H139,$G139,R$2,S$2))</f>
        <v/>
      </c>
      <c r="S139" s="7" t="str">
        <f>IF(OR(sectvol('Growth&amp;Taper'!$H139,$G139,S$2,T$2)&lt;0,'Growth&amp;Taper'!T139=""),"",sectvol('Growth&amp;Taper'!$H139,$G139,S$2,T$2))</f>
        <v/>
      </c>
      <c r="U139" s="2">
        <f>SUMIF('Growth&amp;Taper'!I139:R139,"&lt;"&amp;wasteCutoff*100,Volume!H139:T139)</f>
        <v>9.7185518791656229E-3</v>
      </c>
      <c r="V139" s="2">
        <f>SUMIF('Growth&amp;Taper'!I139:R139,"&lt;"&amp;pulpCutoff*100,Volume!H139:T139)-U139</f>
        <v>0.54093609260954667</v>
      </c>
      <c r="W139" s="2">
        <f t="shared" si="5"/>
        <v>0.68659879654765377</v>
      </c>
      <c r="X139" s="163">
        <f t="shared" si="7"/>
        <v>0.55493787592341226</v>
      </c>
    </row>
    <row r="140" spans="1:24">
      <c r="A140" s="4">
        <f>'Growth&amp;Taper'!A140</f>
        <v>18</v>
      </c>
      <c r="B140" s="33">
        <f>'Growth&amp;Taper'!B140</f>
        <v>35.675510450869666</v>
      </c>
      <c r="C140" s="27">
        <f>'Growth&amp;Taper'!C140</f>
        <v>273.63154486352721</v>
      </c>
      <c r="D140" s="33">
        <f>'Growth&amp;Taper'!D140</f>
        <v>45.798236781965059</v>
      </c>
      <c r="E140" s="33">
        <f>'Growth&amp;Taper'!E140</f>
        <v>40.911113290919801</v>
      </c>
      <c r="F140" s="33">
        <f>'Growth&amp;Taper'!F140</f>
        <v>416.88602359112963</v>
      </c>
      <c r="G140" s="33">
        <f>'Growth&amp;Taper'!G140</f>
        <v>36.489251205052689</v>
      </c>
      <c r="H140" s="7">
        <f>IF(OR(sectvol('Growth&amp;Taper'!$H140,$G140,H$2,I$2)&lt;0,'Growth&amp;Taper'!I140=""),"",sectvol('Growth&amp;Taper'!$H140,$G140,H$2,I$2))</f>
        <v>0.29210879554999902</v>
      </c>
      <c r="I140" s="7">
        <f>IF(OR(sectvol('Growth&amp;Taper'!$H140,$G140,I$2,J$2)&lt;0,'Growth&amp;Taper'!J140=""),"",sectvol('Growth&amp;Taper'!$H140,$G140,I$2,J$2))</f>
        <v>0.23238867671122632</v>
      </c>
      <c r="J140" s="7">
        <f>IF(OR(sectvol('Growth&amp;Taper'!$H140,$G140,J$2,K$2)&lt;0,'Growth&amp;Taper'!K140=""),"",sectvol('Growth&amp;Taper'!$H140,$G140,J$2,K$2))</f>
        <v>0.19654515473767797</v>
      </c>
      <c r="K140" s="7">
        <f>IF(OR(sectvol('Growth&amp;Taper'!$H140,$G140,K$2,L$2)&lt;0,'Growth&amp;Taper'!L140=""),"",sectvol('Growth&amp;Taper'!$H140,$G140,K$2,L$2))</f>
        <v>0.1658391102021905</v>
      </c>
      <c r="L140" s="7">
        <f>IF(OR(sectvol('Growth&amp;Taper'!$H140,$G140,L$2,M$2)&lt;0,'Growth&amp;Taper'!M140=""),"",sectvol('Growth&amp;Taper'!$H140,$G140,L$2,M$2))</f>
        <v>0.13707529388953504</v>
      </c>
      <c r="M140" s="7">
        <f>IF(OR(sectvol('Growth&amp;Taper'!$H140,$G140,M$2,N$2)&lt;0,'Growth&amp;Taper'!N140=""),"",sectvol('Growth&amp;Taper'!$H140,$G140,M$2,N$2))</f>
        <v>0.10878843020053539</v>
      </c>
      <c r="N140" s="7">
        <f>IF(OR(sectvol('Growth&amp;Taper'!$H140,$G140,N$2,O$2)&lt;0,'Growth&amp;Taper'!O140=""),"",sectvol('Growth&amp;Taper'!$H140,$G140,N$2,O$2))</f>
        <v>8.0790904931049193E-2</v>
      </c>
      <c r="O140" s="7">
        <f>IF(OR(sectvol('Growth&amp;Taper'!$H140,$G140,O$2,P$2)&lt;0,'Growth&amp;Taper'!P140=""),"",sectvol('Growth&amp;Taper'!$H140,$G140,O$2,P$2))</f>
        <v>5.3972565859523362E-2</v>
      </c>
      <c r="P140" s="7">
        <f>IF(OR(sectvol('Growth&amp;Taper'!$H140,$G140,P$2,Q$2)&lt;0,'Growth&amp;Taper'!Q140=""),"",sectvol('Growth&amp;Taper'!$H140,$G140,P$2,Q$2))</f>
        <v>3.0103599867975946E-2</v>
      </c>
      <c r="Q140" s="7">
        <f>IF(OR(sectvol('Growth&amp;Taper'!$H140,$G140,Q$2,R$2)&lt;0,'Growth&amp;Taper'!R140=""),"",sectvol('Growth&amp;Taper'!$H140,$G140,Q$2,R$2))</f>
        <v>1.1637432023236039E-2</v>
      </c>
      <c r="R140" s="7" t="str">
        <f>IF(OR(sectvol('Growth&amp;Taper'!$H140,$G140,R$2,S$2)&lt;0,'Growth&amp;Taper'!S140=""),"",sectvol('Growth&amp;Taper'!$H140,$G140,R$2,S$2))</f>
        <v/>
      </c>
      <c r="S140" s="7" t="str">
        <f>IF(OR(sectvol('Growth&amp;Taper'!$H140,$G140,S$2,T$2)&lt;0,'Growth&amp;Taper'!T140=""),"",sectvol('Growth&amp;Taper'!$H140,$G140,S$2,T$2))</f>
        <v/>
      </c>
      <c r="U140" s="2">
        <f>SUMIF('Growth&amp;Taper'!I140:R140,"&lt;"&amp;wasteCutoff*100,Volume!H140:T140)</f>
        <v>1.1637432023236039E-2</v>
      </c>
      <c r="V140" s="2">
        <f>SUMIF('Growth&amp;Taper'!I140:R140,"&lt;"&amp;pulpCutoff*100,Volume!H140:T140)-U140</f>
        <v>0.5765699049508094</v>
      </c>
      <c r="W140" s="2">
        <f t="shared" si="5"/>
        <v>0.72104262699890298</v>
      </c>
      <c r="X140" s="163">
        <f t="shared" si="7"/>
        <v>0.55072953739932362</v>
      </c>
    </row>
    <row r="141" spans="1:24">
      <c r="A141" s="43">
        <f>'Growth&amp;Taper'!A141</f>
        <v>19</v>
      </c>
      <c r="B141" s="44">
        <f>'Growth&amp;Taper'!B141</f>
        <v>36.854559168727612</v>
      </c>
      <c r="C141" s="45">
        <f>'Growth&amp;Taper'!C141</f>
        <v>270.50280682255675</v>
      </c>
      <c r="D141" s="44">
        <f>'Growth&amp;Taper'!D141</f>
        <v>47.271562654848864</v>
      </c>
      <c r="E141" s="44">
        <f>'Growth&amp;Taper'!E141</f>
        <v>41.803639278637512</v>
      </c>
      <c r="F141" s="44">
        <f>'Growth&amp;Taper'!F141</f>
        <v>442.89343340770603</v>
      </c>
      <c r="G141" s="44">
        <f>'Growth&amp;Taper'!G141</f>
        <v>36.841442234282837</v>
      </c>
      <c r="H141" s="142">
        <f>IF(OR(sectvol('Growth&amp;Taper'!$H141,$G141,H$2,I$2)&lt;0,'Growth&amp;Taper'!I141=""),"",sectvol('Growth&amp;Taper'!$H141,$G141,H$2,I$2))</f>
        <v>0.305194484047975</v>
      </c>
      <c r="I141" s="142">
        <f>IF(OR(sectvol('Growth&amp;Taper'!$H141,$G141,I$2,J$2)&lt;0,'Growth&amp;Taper'!J141=""),"",sectvol('Growth&amp;Taper'!$H141,$G141,I$2,J$2))</f>
        <v>0.24304842177085417</v>
      </c>
      <c r="J141" s="142">
        <f>IF(OR(sectvol('Growth&amp;Taper'!$H141,$G141,J$2,K$2)&lt;0,'Growth&amp;Taper'!K141=""),"",sectvol('Growth&amp;Taper'!$H141,$G141,J$2,K$2))</f>
        <v>0.20586280166798387</v>
      </c>
      <c r="K141" s="142">
        <f>IF(OR(sectvol('Growth&amp;Taper'!$H141,$G141,K$2,L$2)&lt;0,'Growth&amp;Taper'!L141=""),"",sectvol('Growth&amp;Taper'!$H141,$G141,K$2,L$2))</f>
        <v>0.17404535450239583</v>
      </c>
      <c r="L141" s="142">
        <f>IF(OR(sectvol('Growth&amp;Taper'!$H141,$G141,L$2,M$2)&lt;0,'Growth&amp;Taper'!M141=""),"",sectvol('Growth&amp;Taper'!$H141,$G141,L$2,M$2))</f>
        <v>0.1442891399098602</v>
      </c>
      <c r="M141" s="142">
        <f>IF(OR(sectvol('Growth&amp;Taper'!$H141,$G141,M$2,N$2)&lt;0,'Growth&amp;Taper'!N141=""),"",sectvol('Growth&amp;Taper'!$H141,$G141,M$2,N$2))</f>
        <v>0.11505469764468418</v>
      </c>
      <c r="N141" s="142">
        <f>IF(OR(sectvol('Growth&amp;Taper'!$H141,$G141,N$2,O$2)&lt;0,'Growth&amp;Taper'!O141=""),"",sectvol('Growth&amp;Taper'!$H141,$G141,N$2,O$2))</f>
        <v>8.6094265063820979E-2</v>
      </c>
      <c r="O141" s="142">
        <f>IF(OR(sectvol('Growth&amp;Taper'!$H141,$G141,O$2,P$2)&lt;0,'Growth&amp;Taper'!P141=""),"",sectvol('Growth&amp;Taper'!$H141,$G141,O$2,P$2))</f>
        <v>5.825224054181817E-2</v>
      </c>
      <c r="P141" s="142">
        <f>IF(OR(sectvol('Growth&amp;Taper'!$H141,$G141,P$2,Q$2)&lt;0,'Growth&amp;Taper'!Q141=""),"",sectvol('Growth&amp;Taper'!$H141,$G141,P$2,Q$2))</f>
        <v>3.3269193429677192E-2</v>
      </c>
      <c r="Q141" s="142">
        <f>IF(OR(sectvol('Growth&amp;Taper'!$H141,$G141,Q$2,R$2)&lt;0,'Growth&amp;Taper'!R141=""),"",sectvol('Growth&amp;Taper'!$H141,$G141,Q$2,R$2))</f>
        <v>1.3585900976680318E-2</v>
      </c>
      <c r="R141" s="142" t="str">
        <f>IF(OR(sectvol('Growth&amp;Taper'!$H141,$G141,R$2,S$2)&lt;0,'Growth&amp;Taper'!S141=""),"",sectvol('Growth&amp;Taper'!$H141,$G141,R$2,S$2))</f>
        <v/>
      </c>
      <c r="S141" s="142" t="str">
        <f>IF(OR(sectvol('Growth&amp;Taper'!$H141,$G141,S$2,T$2)&lt;0,'Growth&amp;Taper'!T141=""),"",sectvol('Growth&amp;Taper'!$H141,$G141,S$2,T$2))</f>
        <v/>
      </c>
      <c r="T141" s="14"/>
      <c r="U141" s="87">
        <f>SUMIF('Growth&amp;Taper'!I141:R141,"&lt;"&amp;wasteCutoff*100,Volume!H141:T141)</f>
        <v>1.3585900976680318E-2</v>
      </c>
      <c r="V141" s="87">
        <f>SUMIF('Growth&amp;Taper'!I141:R141,"&lt;"&amp;pulpCutoff*100,Volume!H141:T141)-U141</f>
        <v>0.61100489109225653</v>
      </c>
      <c r="W141" s="87">
        <f t="shared" si="5"/>
        <v>0.75410570748681316</v>
      </c>
      <c r="X141" s="163">
        <f t="shared" si="7"/>
        <v>0.54697006029231565</v>
      </c>
    </row>
    <row r="142" spans="1:24">
      <c r="A142" s="43">
        <f>'Growth&amp;Taper'!A142</f>
        <v>20</v>
      </c>
      <c r="B142" s="44">
        <f>'Growth&amp;Taper'!B142</f>
        <v>37.956411101780581</v>
      </c>
      <c r="C142" s="45">
        <f>'Growth&amp;Taper'!C142</f>
        <v>267.40984317204953</v>
      </c>
      <c r="D142" s="44">
        <f>'Growth&amp;Taper'!D142</f>
        <v>48.629333991018783</v>
      </c>
      <c r="E142" s="44">
        <f>'Growth&amp;Taper'!E142</f>
        <v>42.644248573259411</v>
      </c>
      <c r="F142" s="44">
        <f>'Growth&amp;Taper'!F142</f>
        <v>467.72417567123114</v>
      </c>
      <c r="G142" s="44">
        <f>'Growth&amp;Taper'!G142</f>
        <v>37.166337422008795</v>
      </c>
      <c r="H142" s="142">
        <f>IF(OR(sectvol('Growth&amp;Taper'!$H142,$G142,H$2,I$2)&lt;0,'Growth&amp;Taper'!I142=""),"",sectvol('Growth&amp;Taper'!$H142,$G142,H$2,I$2))</f>
        <v>0.31778427153503919</v>
      </c>
      <c r="I142" s="142">
        <f>IF(OR(sectvol('Growth&amp;Taper'!$H142,$G142,I$2,J$2)&lt;0,'Growth&amp;Taper'!J142=""),"",sectvol('Growth&amp;Taper'!$H142,$G142,I$2,J$2))</f>
        <v>0.25330896788807356</v>
      </c>
      <c r="J142" s="142">
        <f>IF(OR(sectvol('Growth&amp;Taper'!$H142,$G142,J$2,K$2)&lt;0,'Growth&amp;Taper'!K142=""),"",sectvol('Growth&amp;Taper'!$H142,$G142,J$2,K$2))</f>
        <v>0.21483760644664507</v>
      </c>
      <c r="K142" s="142">
        <f>IF(OR(sectvol('Growth&amp;Taper'!$H142,$G142,K$2,L$2)&lt;0,'Growth&amp;Taper'!L142=""),"",sectvol('Growth&amp;Taper'!$H142,$G142,K$2,L$2))</f>
        <v>0.18195563539628024</v>
      </c>
      <c r="L142" s="142">
        <f>IF(OR(sectvol('Growth&amp;Taper'!$H142,$G142,L$2,M$2)&lt;0,'Growth&amp;Taper'!M142=""),"",sectvol('Growth&amp;Taper'!$H142,$G142,L$2,M$2))</f>
        <v>0.15124939522020647</v>
      </c>
      <c r="M142" s="142">
        <f>IF(OR(sectvol('Growth&amp;Taper'!$H142,$G142,M$2,N$2)&lt;0,'Growth&amp;Taper'!N142=""),"",sectvol('Growth&amp;Taper'!$H142,$G142,M$2,N$2))</f>
        <v>0.12110963498891084</v>
      </c>
      <c r="N142" s="142">
        <f>IF(OR(sectvol('Growth&amp;Taper'!$H142,$G142,N$2,O$2)&lt;0,'Growth&amp;Taper'!O142=""),"",sectvol('Growth&amp;Taper'!$H142,$G142,N$2,O$2))</f>
        <v>9.1232177268172773E-2</v>
      </c>
      <c r="O142" s="142">
        <f>IF(OR(sectvol('Growth&amp;Taper'!$H142,$G142,O$2,P$2)&lt;0,'Growth&amp;Taper'!P142=""),"",sectvol('Growth&amp;Taper'!$H142,$G142,O$2,P$2))</f>
        <v>6.2418848682060928E-2</v>
      </c>
      <c r="P142" s="142">
        <f>IF(OR(sectvol('Growth&amp;Taper'!$H142,$G142,P$2,Q$2)&lt;0,'Growth&amp;Taper'!Q142=""),"",sectvol('Growth&amp;Taper'!$H142,$G142,P$2,Q$2))</f>
        <v>3.6382446256274334E-2</v>
      </c>
      <c r="Q142" s="142">
        <f>IF(OR(sectvol('Growth&amp;Taper'!$H142,$G142,Q$2,R$2)&lt;0,'Growth&amp;Taper'!R142=""),"",sectvol('Growth&amp;Taper'!$H142,$G142,Q$2,R$2))</f>
        <v>1.5551736237955697E-2</v>
      </c>
      <c r="R142" s="142">
        <f>IF(OR(sectvol('Growth&amp;Taper'!$H142,$G142,R$2,S$2)&lt;0,'Growth&amp;Taper'!S142=""),"",sectvol('Growth&amp;Taper'!$H142,$G142,R$2,S$2))</f>
        <v>2.8764530528261364E-3</v>
      </c>
      <c r="S142" s="142" t="str">
        <f>IF(OR(sectvol('Growth&amp;Taper'!$H142,$G142,S$2,T$2)&lt;0,'Growth&amp;Taper'!T142=""),"",sectvol('Growth&amp;Taper'!$H142,$G142,S$2,T$2))</f>
        <v/>
      </c>
      <c r="T142" s="142"/>
      <c r="U142" s="87">
        <f>SUMIF('Growth&amp;Taper'!I142:R142,"&lt;"&amp;wasteCutoff*100,Volume!H142:T142)</f>
        <v>0</v>
      </c>
      <c r="V142" s="87">
        <f>SUMIF('Growth&amp;Taper'!I142:R142,"&lt;"&amp;pulpCutoff*100,Volume!H142:T142)-U142</f>
        <v>0.4779442386535811</v>
      </c>
      <c r="W142" s="87">
        <f t="shared" si="5"/>
        <v>0.9707629343188644</v>
      </c>
      <c r="X142" s="163">
        <f t="shared" si="7"/>
        <v>0.67008913355972488</v>
      </c>
    </row>
    <row r="143" spans="1:24">
      <c r="A143" s="43">
        <f>'Growth&amp;Taper'!A143</f>
        <v>21</v>
      </c>
      <c r="B143" s="44">
        <f>'Growth&amp;Taper'!B143</f>
        <v>38.985407001081995</v>
      </c>
      <c r="C143" s="45">
        <f>'Growth&amp;Taper'!C143</f>
        <v>264.35224486305481</v>
      </c>
      <c r="D143" s="44">
        <f>'Growth&amp;Taper'!D143</f>
        <v>49.88269499116911</v>
      </c>
      <c r="E143" s="44">
        <f>'Growth&amp;Taper'!E143</f>
        <v>43.439363498218832</v>
      </c>
      <c r="F143" s="44">
        <f>'Growth&amp;Taper'!F143</f>
        <v>491.37956242920882</v>
      </c>
      <c r="G143" s="44">
        <f>'Growth&amp;Taper'!G143</f>
        <v>37.467808263264928</v>
      </c>
      <c r="H143" s="142">
        <f>IF(OR(sectvol('Growth&amp;Taper'!$H143,$G143,H$2,I$2)&lt;0,'Growth&amp;Taper'!I143=""),"",sectvol('Growth&amp;Taper'!$H143,$G143,H$2,I$2))</f>
        <v>0.32992960041759245</v>
      </c>
      <c r="I143" s="142">
        <f>IF(OR(sectvol('Growth&amp;Taper'!$H143,$G143,I$2,J$2)&lt;0,'Growth&amp;Taper'!J143=""),"",sectvol('Growth&amp;Taper'!$H143,$G143,I$2,J$2))</f>
        <v>0.26321149532102772</v>
      </c>
      <c r="J143" s="142">
        <f>IF(OR(sectvol('Growth&amp;Taper'!$H143,$G143,J$2,K$2)&lt;0,'Growth&amp;Taper'!K143=""),"",sectvol('Growth&amp;Taper'!$H143,$G143,J$2,K$2))</f>
        <v>0.22350463334588355</v>
      </c>
      <c r="K143" s="142">
        <f>IF(OR(sectvol('Growth&amp;Taper'!$H143,$G143,K$2,L$2)&lt;0,'Growth&amp;Taper'!L143=""),"",sectvol('Growth&amp;Taper'!$H143,$G143,K$2,L$2))</f>
        <v>0.18959994516049439</v>
      </c>
      <c r="L143" s="142">
        <f>IF(OR(sectvol('Growth&amp;Taper'!$H143,$G143,L$2,M$2)&lt;0,'Growth&amp;Taper'!M143=""),"",sectvol('Growth&amp;Taper'!$H143,$G143,L$2,M$2))</f>
        <v>0.15798141518049091</v>
      </c>
      <c r="M143" s="142">
        <f>IF(OR(sectvol('Growth&amp;Taper'!$H143,$G143,M$2,N$2)&lt;0,'Growth&amp;Taper'!N143=""),"",sectvol('Growth&amp;Taper'!$H143,$G143,M$2,N$2))</f>
        <v>0.12697381325815624</v>
      </c>
      <c r="N143" s="142">
        <f>IF(OR(sectvol('Growth&amp;Taper'!$H143,$G143,N$2,O$2)&lt;0,'Growth&amp;Taper'!O143=""),"",sectvol('Growth&amp;Taper'!$H143,$G143,N$2,O$2))</f>
        <v>9.6219773287295113E-2</v>
      </c>
      <c r="O143" s="142">
        <f>IF(OR(sectvol('Growth&amp;Taper'!$H143,$G143,O$2,P$2)&lt;0,'Growth&amp;Taper'!P143=""),"",sectvol('Growth&amp;Taper'!$H143,$G143,O$2,P$2))</f>
        <v>6.648103045703796E-2</v>
      </c>
      <c r="P143" s="142">
        <f>IF(OR(sectvol('Growth&amp;Taper'!$H143,$G143,P$2,Q$2)&lt;0,'Growth&amp;Taper'!Q143=""),"",sectvol('Growth&amp;Taper'!$H143,$G143,P$2,Q$2))</f>
        <v>3.9444201109303828E-2</v>
      </c>
      <c r="Q143" s="142">
        <f>IF(OR(sectvol('Growth&amp;Taper'!$H143,$G143,Q$2,R$2)&lt;0,'Growth&amp;Taper'!R143=""),"",sectvol('Growth&amp;Taper'!$H143,$G143,Q$2,R$2))</f>
        <v>1.7526601087377778E-2</v>
      </c>
      <c r="R143" s="142">
        <f>IF(OR(sectvol('Growth&amp;Taper'!$H143,$G143,R$2,S$2)&lt;0,'Growth&amp;Taper'!S143=""),"",sectvol('Growth&amp;Taper'!$H143,$G143,R$2,S$2))</f>
        <v>3.6820642582647595E-3</v>
      </c>
      <c r="S143" s="142" t="str">
        <f>IF(OR(sectvol('Growth&amp;Taper'!$H143,$G143,S$2,T$2)&lt;0,'Growth&amp;Taper'!T143=""),"",sectvol('Growth&amp;Taper'!$H143,$G143,S$2,T$2))</f>
        <v/>
      </c>
      <c r="T143" s="14"/>
      <c r="U143" s="87">
        <f>SUMIF('Growth&amp;Taper'!I143:R143,"&lt;"&amp;wasteCutoff*100,Volume!H143:T143)</f>
        <v>0</v>
      </c>
      <c r="V143" s="87">
        <f>SUMIF('Growth&amp;Taper'!I143:R143,"&lt;"&amp;pulpCutoff*100,Volume!H143:T143)-U143</f>
        <v>0.50462683437966194</v>
      </c>
      <c r="W143" s="87">
        <f t="shared" ref="W143:W162" si="8">SUM(H143:T143)-V143-U143</f>
        <v>1.0099277385032628</v>
      </c>
      <c r="X143" s="163">
        <f t="shared" si="7"/>
        <v>0.66681502045904184</v>
      </c>
    </row>
    <row r="144" spans="1:24">
      <c r="A144" s="43">
        <f>'Growth&amp;Taper'!A144</f>
        <v>22</v>
      </c>
      <c r="B144" s="44">
        <f>'Growth&amp;Taper'!B144</f>
        <v>39.945772566530472</v>
      </c>
      <c r="C144" s="45">
        <f>'Growth&amp;Taper'!C144</f>
        <v>261.32960752373964</v>
      </c>
      <c r="D144" s="44">
        <f>'Growth&amp;Taper'!D144</f>
        <v>51.041505676850967</v>
      </c>
      <c r="E144" s="44">
        <f>'Growth&amp;Taper'!E144</f>
        <v>44.194419167358518</v>
      </c>
      <c r="F144" s="44">
        <f>'Growth&amp;Taper'!F144</f>
        <v>513.87284315581735</v>
      </c>
      <c r="G144" s="44">
        <f>'Growth&amp;Taper'!G144</f>
        <v>37.749025346667075</v>
      </c>
      <c r="H144" s="142">
        <f>IF(OR(sectvol('Growth&amp;Taper'!$H144,$G144,H$2,I$2)&lt;0,'Growth&amp;Taper'!I144=""),"",sectvol('Growth&amp;Taper'!$H144,$G144,H$2,I$2))</f>
        <v>0.34167631504089435</v>
      </c>
      <c r="I144" s="142">
        <f>IF(OR(sectvol('Growth&amp;Taper'!$H144,$G144,I$2,J$2)&lt;0,'Growth&amp;Taper'!J144=""),"",sectvol('Growth&amp;Taper'!$H144,$G144,I$2,J$2))</f>
        <v>0.27279277005232294</v>
      </c>
      <c r="J144" s="142">
        <f>IF(OR(sectvol('Growth&amp;Taper'!$H144,$G144,J$2,K$2)&lt;0,'Growth&amp;Taper'!K144=""),"",sectvol('Growth&amp;Taper'!$H144,$G144,J$2,K$2))</f>
        <v>0.23189527494026496</v>
      </c>
      <c r="K144" s="142">
        <f>IF(OR(sectvol('Growth&amp;Taper'!$H144,$G144,K$2,L$2)&lt;0,'Growth&amp;Taper'!L144=""),"",sectvol('Growth&amp;Taper'!$H144,$G144,K$2,L$2))</f>
        <v>0.19700521799507187</v>
      </c>
      <c r="L144" s="142">
        <f>IF(OR(sectvol('Growth&amp;Taper'!$H144,$G144,L$2,M$2)&lt;0,'Growth&amp;Taper'!M144=""),"",sectvol('Growth&amp;Taper'!$H144,$G144,L$2,M$2))</f>
        <v>0.16450807190925354</v>
      </c>
      <c r="M144" s="142">
        <f>IF(OR(sectvol('Growth&amp;Taper'!$H144,$G144,M$2,N$2)&lt;0,'Growth&amp;Taper'!N144=""),"",sectvol('Growth&amp;Taper'!$H144,$G144,M$2,N$2))</f>
        <v>0.13266595444274359</v>
      </c>
      <c r="N144" s="142">
        <f>IF(OR(sectvol('Growth&amp;Taper'!$H144,$G144,N$2,O$2)&lt;0,'Growth&amp;Taper'!O144=""),"",sectvol('Growth&amp;Taper'!$H144,$G144,N$2,O$2))</f>
        <v>0.10107111770244284</v>
      </c>
      <c r="O144" s="142">
        <f>IF(OR(sectvol('Growth&amp;Taper'!$H144,$G144,O$2,P$2)&lt;0,'Growth&amp;Taper'!P144=""),"",sectvol('Growth&amp;Taper'!$H144,$G144,O$2,P$2))</f>
        <v>7.0447358647015804E-2</v>
      </c>
      <c r="P144" s="142">
        <f>IF(OR(sectvol('Growth&amp;Taper'!$H144,$G144,P$2,Q$2)&lt;0,'Growth&amp;Taper'!Q144=""),"",sectvol('Growth&amp;Taper'!$H144,$G144,P$2,Q$2))</f>
        <v>4.2456495288962171E-2</v>
      </c>
      <c r="Q144" s="142">
        <f>IF(OR(sectvol('Growth&amp;Taper'!$H144,$G144,Q$2,R$2)&lt;0,'Growth&amp;Taper'!R144=""),"",sectvol('Growth&amp;Taper'!$H144,$G144,Q$2,R$2))</f>
        <v>1.9504887894893134E-2</v>
      </c>
      <c r="R144" s="142">
        <f>IF(OR(sectvol('Growth&amp;Taper'!$H144,$G144,R$2,S$2)&lt;0,'Growth&amp;Taper'!S144=""),"",sectvol('Growth&amp;Taper'!$H144,$G144,R$2,S$2))</f>
        <v>4.5499604014747706E-3</v>
      </c>
      <c r="S144" s="142" t="str">
        <f>IF(OR(sectvol('Growth&amp;Taper'!$H144,$G144,S$2,T$2)&lt;0,'Growth&amp;Taper'!T144=""),"",sectvol('Growth&amp;Taper'!$H144,$G144,S$2,T$2))</f>
        <v/>
      </c>
      <c r="T144" s="142"/>
      <c r="U144" s="87">
        <f>SUMIF('Growth&amp;Taper'!I144:R144,"&lt;"&amp;wasteCutoff*100,Volume!H144:T144)</f>
        <v>0</v>
      </c>
      <c r="V144" s="87">
        <f>SUMIF('Growth&amp;Taper'!I144:R144,"&lt;"&amp;pulpCutoff*100,Volume!H144:T144)-U144</f>
        <v>0.53065388588531115</v>
      </c>
      <c r="W144" s="87">
        <f t="shared" si="8"/>
        <v>1.0479195384300286</v>
      </c>
      <c r="X144" s="163">
        <f t="shared" si="7"/>
        <v>0.66383959231071765</v>
      </c>
    </row>
    <row r="145" spans="1:24">
      <c r="A145" s="43">
        <f>'Growth&amp;Taper'!A145</f>
        <v>23</v>
      </c>
      <c r="B145" s="44">
        <f>'Growth&amp;Taper'!B145</f>
        <v>40.841592997212665</v>
      </c>
      <c r="C145" s="45">
        <f>'Growth&amp;Taper'!C145</f>
        <v>258.34153140591047</v>
      </c>
      <c r="D145" s="44">
        <f>'Growth&amp;Taper'!D145</f>
        <v>52.11449811346705</v>
      </c>
      <c r="E145" s="44">
        <f>'Growth&amp;Taper'!E145</f>
        <v>44.914044504990812</v>
      </c>
      <c r="F145" s="44">
        <f>'Growth&amp;Taper'!F145</f>
        <v>535.22631943016131</v>
      </c>
      <c r="G145" s="44">
        <f>'Growth&amp;Taper'!G145</f>
        <v>38.012610211954367</v>
      </c>
      <c r="H145" s="142">
        <f>IF(OR(sectvol('Growth&amp;Taper'!$H145,$G145,H$2,I$2)&lt;0,'Growth&amp;Taper'!I145=""),"",sectvol('Growth&amp;Taper'!$H145,$G145,H$2,I$2))</f>
        <v>0.35306527447192959</v>
      </c>
      <c r="I145" s="142">
        <f>IF(OR(sectvol('Growth&amp;Taper'!$H145,$G145,I$2,J$2)&lt;0,'Growth&amp;Taper'!J145=""),"",sectvol('Growth&amp;Taper'!$H145,$G145,I$2,J$2))</f>
        <v>0.28208561060536264</v>
      </c>
      <c r="J145" s="142">
        <f>IF(OR(sectvol('Growth&amp;Taper'!$H145,$G145,J$2,K$2)&lt;0,'Growth&amp;Taper'!K145=""),"",sectvol('Growth&amp;Taper'!$H145,$G145,J$2,K$2))</f>
        <v>0.24003761894881825</v>
      </c>
      <c r="K145" s="142">
        <f>IF(OR(sectvol('Growth&amp;Taper'!$H145,$G145,K$2,L$2)&lt;0,'Growth&amp;Taper'!L145=""),"",sectvol('Growth&amp;Taper'!$H145,$G145,K$2,L$2))</f>
        <v>0.20419561507195927</v>
      </c>
      <c r="L145" s="142">
        <f>IF(OR(sectvol('Growth&amp;Taper'!$H145,$G145,L$2,M$2)&lt;0,'Growth&amp;Taper'!M145=""),"",sectvol('Growth&amp;Taper'!$H145,$G145,L$2,M$2))</f>
        <v>0.17084995882259835</v>
      </c>
      <c r="M145" s="142">
        <f>IF(OR(sectvol('Growth&amp;Taper'!$H145,$G145,M$2,N$2)&lt;0,'Growth&amp;Taper'!N145=""),"",sectvol('Growth&amp;Taper'!$H145,$G145,M$2,N$2))</f>
        <v>0.13820303637432113</v>
      </c>
      <c r="N145" s="142">
        <f>IF(OR(sectvol('Growth&amp;Taper'!$H145,$G145,N$2,O$2)&lt;0,'Growth&amp;Taper'!O145=""),"",sectvol('Growth&amp;Taper'!$H145,$G145,N$2,O$2))</f>
        <v>0.10579917503641242</v>
      </c>
      <c r="O145" s="142">
        <f>IF(OR(sectvol('Growth&amp;Taper'!$H145,$G145,O$2,P$2)&lt;0,'Growth&amp;Taper'!P145=""),"",sectvol('Growth&amp;Taper'!$H145,$G145,O$2,P$2))</f>
        <v>7.4326114572414725E-2</v>
      </c>
      <c r="P145" s="142">
        <f>IF(OR(sectvol('Growth&amp;Taper'!$H145,$G145,P$2,Q$2)&lt;0,'Growth&amp;Taper'!Q145=""),"",sectvol('Growth&amp;Taper'!$H145,$G145,P$2,Q$2))</f>
        <v>4.5422082535412578E-2</v>
      </c>
      <c r="Q145" s="142">
        <f>IF(OR(sectvol('Growth&amp;Taper'!$H145,$G145,Q$2,R$2)&lt;0,'Growth&amp;Taper'!R145=""),"",sectvol('Growth&amp;Taper'!$H145,$G145,Q$2,R$2))</f>
        <v>2.1482921593673314E-2</v>
      </c>
      <c r="R145" s="142">
        <f>IF(OR(sectvol('Growth&amp;Taper'!$H145,$G145,R$2,S$2)&lt;0,'Growth&amp;Taper'!S145=""),"",sectvol('Growth&amp;Taper'!$H145,$G145,R$2,S$2))</f>
        <v>5.4692171195227452E-3</v>
      </c>
      <c r="S145" s="142" t="str">
        <f>IF(OR(sectvol('Growth&amp;Taper'!$H145,$G145,S$2,T$2)&lt;0,'Growth&amp;Taper'!T145=""),"",sectvol('Growth&amp;Taper'!$H145,$G145,S$2,T$2))</f>
        <v/>
      </c>
      <c r="T145" s="14"/>
      <c r="U145" s="87">
        <f>SUMIF('Growth&amp;Taper'!I145:R145,"&lt;"&amp;wasteCutoff*100,Volume!H145:T145)</f>
        <v>0</v>
      </c>
      <c r="V145" s="87">
        <f>SUMIF('Growth&amp;Taper'!I145:R145,"&lt;"&amp;pulpCutoff*100,Volume!H145:T145)-U145</f>
        <v>0.5560832889348325</v>
      </c>
      <c r="W145" s="87">
        <f t="shared" si="8"/>
        <v>1.0848533362175927</v>
      </c>
      <c r="X145" s="163">
        <f t="shared" si="7"/>
        <v>0.66111836349366726</v>
      </c>
    </row>
    <row r="146" spans="1:24">
      <c r="A146" s="43">
        <f>'Growth&amp;Taper'!A146</f>
        <v>24</v>
      </c>
      <c r="B146" s="44">
        <f>'Growth&amp;Taper'!B146</f>
        <v>41.67679559115571</v>
      </c>
      <c r="C146" s="45">
        <f>'Growth&amp;Taper'!C146</f>
        <v>255.3876213321455</v>
      </c>
      <c r="D146" s="44">
        <f>'Growth&amp;Taper'!D146</f>
        <v>53.109416938282195</v>
      </c>
      <c r="E146" s="44">
        <f>'Growth&amp;Taper'!E146</f>
        <v>45.602205275574441</v>
      </c>
      <c r="F146" s="44">
        <f>'Growth&amp;Taper'!F146</f>
        <v>555.46904451252203</v>
      </c>
      <c r="G146" s="44">
        <f>'Growth&amp;Taper'!G146</f>
        <v>38.260749347542379</v>
      </c>
      <c r="H146" s="142">
        <f>IF(OR(sectvol('Growth&amp;Taper'!$H146,$G146,H$2,I$2)&lt;0,'Growth&amp;Taper'!I146=""),"",sectvol('Growth&amp;Taper'!$H146,$G146,H$2,I$2))</f>
        <v>0.36413292594189661</v>
      </c>
      <c r="I146" s="142">
        <f>IF(OR(sectvol('Growth&amp;Taper'!$H146,$G146,I$2,J$2)&lt;0,'Growth&amp;Taper'!J146=""),"",sectvol('Growth&amp;Taper'!$H146,$G146,I$2,J$2))</f>
        <v>0.29111933070656848</v>
      </c>
      <c r="J146" s="142">
        <f>IF(OR(sectvol('Growth&amp;Taper'!$H146,$G146,J$2,K$2)&lt;0,'Growth&amp;Taper'!K146=""),"",sectvol('Growth&amp;Taper'!$H146,$G146,J$2,K$2))</f>
        <v>0.24795680392268593</v>
      </c>
      <c r="K146" s="142">
        <f>IF(OR(sectvol('Growth&amp;Taper'!$H146,$G146,K$2,L$2)&lt;0,'Growth&amp;Taper'!L146=""),"",sectvol('Growth&amp;Taper'!$H146,$G146,K$2,L$2))</f>
        <v>0.21119280877052171</v>
      </c>
      <c r="L146" s="142">
        <f>IF(OR(sectvol('Growth&amp;Taper'!$H146,$G146,L$2,M$2)&lt;0,'Growth&amp;Taper'!M146=""),"",sectvol('Growth&amp;Taper'!$H146,$G146,L$2,M$2))</f>
        <v>0.17702560588958577</v>
      </c>
      <c r="M146" s="142">
        <f>IF(OR(sectvol('Growth&amp;Taper'!$H146,$G146,M$2,N$2)&lt;0,'Growth&amp;Taper'!N146=""),"",sectvol('Growth&amp;Taper'!$H146,$G146,M$2,N$2))</f>
        <v>0.14360042607524448</v>
      </c>
      <c r="N146" s="142">
        <f>IF(OR(sectvol('Growth&amp;Taper'!$H146,$G146,N$2,O$2)&lt;0,'Growth&amp;Taper'!O146=""),"",sectvol('Growth&amp;Taper'!$H146,$G146,N$2,O$2))</f>
        <v>0.1104158341209652</v>
      </c>
      <c r="O146" s="142">
        <f>IF(OR(sectvol('Growth&amp;Taper'!$H146,$G146,O$2,P$2)&lt;0,'Growth&amp;Taper'!P146=""),"",sectvol('Growth&amp;Taper'!$H146,$G146,O$2,P$2))</f>
        <v>7.812516503242449E-2</v>
      </c>
      <c r="P146" s="142">
        <f>IF(OR(sectvol('Growth&amp;Taper'!$H146,$G146,P$2,Q$2)&lt;0,'Growth&amp;Taper'!Q146=""),"",sectvol('Growth&amp;Taper'!$H146,$G146,P$2,Q$2))</f>
        <v>4.8344116987162317E-2</v>
      </c>
      <c r="Q146" s="142">
        <f>IF(OR(sectvol('Growth&amp;Taper'!$H146,$G146,Q$2,R$2)&lt;0,'Growth&amp;Taper'!R146=""),"",sectvol('Growth&amp;Taper'!$H146,$G146,Q$2,R$2))</f>
        <v>2.3458403755911059E-2</v>
      </c>
      <c r="R146" s="142">
        <f>IF(OR(sectvol('Growth&amp;Taper'!$H146,$G146,R$2,S$2)&lt;0,'Growth&amp;Taper'!S146=""),"",sectvol('Growth&amp;Taper'!$H146,$G146,R$2,S$2))</f>
        <v>6.4314074406411929E-3</v>
      </c>
      <c r="S146" s="142" t="str">
        <f>IF(OR(sectvol('Growth&amp;Taper'!$H146,$G146,S$2,T$2)&lt;0,'Growth&amp;Taper'!T146=""),"",sectvol('Growth&amp;Taper'!$H146,$G146,S$2,T$2))</f>
        <v/>
      </c>
      <c r="T146" s="142"/>
      <c r="U146" s="87">
        <f>SUMIF('Growth&amp;Taper'!I146:R146,"&lt;"&amp;wasteCutoff*100,Volume!H146:T146)</f>
        <v>0</v>
      </c>
      <c r="V146" s="87">
        <f>SUMIF('Growth&amp;Taper'!I146:R146,"&lt;"&amp;pulpCutoff*100,Volume!H146:T146)-U146</f>
        <v>0.58096955186129329</v>
      </c>
      <c r="W146" s="87">
        <f t="shared" si="8"/>
        <v>1.1208332767823141</v>
      </c>
      <c r="X146" s="163">
        <f t="shared" si="7"/>
        <v>0.65861523903780028</v>
      </c>
    </row>
    <row r="147" spans="1:24">
      <c r="A147" s="43">
        <f>'Growth&amp;Taper'!A147</f>
        <v>25</v>
      </c>
      <c r="B147" s="44">
        <f>'Growth&amp;Taper'!B147</f>
        <v>42.455138553268185</v>
      </c>
      <c r="C147" s="45">
        <f>'Growth&amp;Taper'!C147</f>
        <v>252.46748664353214</v>
      </c>
      <c r="D147" s="44">
        <f>'Growth&amp;Taper'!D147</f>
        <v>54.033143650465469</v>
      </c>
      <c r="E147" s="44">
        <f>'Growth&amp;Taper'!E147</f>
        <v>46.262317991748517</v>
      </c>
      <c r="F147" s="44">
        <f>'Growth&amp;Taper'!F147</f>
        <v>574.63498903019297</v>
      </c>
      <c r="G147" s="44">
        <f>'Growth&amp;Taper'!G147</f>
        <v>38.495280904380571</v>
      </c>
      <c r="H147" s="142">
        <f>IF(OR(sectvol('Growth&amp;Taper'!$H147,$G147,H$2,I$2)&lt;0,'Growth&amp;Taper'!I147=""),"",sectvol('Growth&amp;Taper'!$H147,$G147,H$2,I$2))</f>
        <v>0.37491182618635732</v>
      </c>
      <c r="I147" s="142">
        <f>IF(OR(sectvol('Growth&amp;Taper'!$H147,$G147,I$2,J$2)&lt;0,'Growth&amp;Taper'!J147=""),"",sectvol('Growth&amp;Taper'!$H147,$G147,I$2,J$2))</f>
        <v>0.29992014531241806</v>
      </c>
      <c r="J147" s="142">
        <f>IF(OR(sectvol('Growth&amp;Taper'!$H147,$G147,J$2,K$2)&lt;0,'Growth&amp;Taper'!K147=""),"",sectvol('Growth&amp;Taper'!$H147,$G147,J$2,K$2))</f>
        <v>0.25567535027351107</v>
      </c>
      <c r="K147" s="142">
        <f>IF(OR(sectvol('Growth&amp;Taper'!$H147,$G147,K$2,L$2)&lt;0,'Growth&amp;Taper'!L147=""),"",sectvol('Growth&amp;Taper'!$H147,$G147,K$2,L$2))</f>
        <v>0.21801625191106477</v>
      </c>
      <c r="L147" s="142">
        <f>IF(OR(sectvol('Growth&amp;Taper'!$H147,$G147,L$2,M$2)&lt;0,'Growth&amp;Taper'!M147=""),"",sectvol('Growth&amp;Taper'!$H147,$G147,L$2,M$2))</f>
        <v>0.18305169003410687</v>
      </c>
      <c r="M147" s="142">
        <f>IF(OR(sectvol('Growth&amp;Taper'!$H147,$G147,M$2,N$2)&lt;0,'Growth&amp;Taper'!N147=""),"",sectvol('Growth&amp;Taper'!$H147,$G147,M$2,N$2))</f>
        <v>0.14887202250443377</v>
      </c>
      <c r="N147" s="142">
        <f>IF(OR(sectvol('Growth&amp;Taper'!$H147,$G147,N$2,O$2)&lt;0,'Growth&amp;Taper'!O147=""),"",sectvol('Growth&amp;Taper'!$H147,$G147,N$2,O$2))</f>
        <v>0.11493196362319755</v>
      </c>
      <c r="O147" s="142">
        <f>IF(OR(sectvol('Growth&amp;Taper'!$H147,$G147,O$2,P$2)&lt;0,'Growth&amp;Taper'!P147=""),"",sectvol('Growth&amp;Taper'!$H147,$G147,O$2,P$2))</f>
        <v>8.1851902449167444E-2</v>
      </c>
      <c r="P147" s="142">
        <f>IF(OR(sectvol('Growth&amp;Taper'!$H147,$G147,P$2,Q$2)&lt;0,'Growth&amp;Taper'!Q147=""),"",sectvol('Growth&amp;Taper'!$H147,$G147,P$2,Q$2))</f>
        <v>5.1225944374602456E-2</v>
      </c>
      <c r="Q147" s="142">
        <f>IF(OR(sectvol('Growth&amp;Taper'!$H147,$G147,Q$2,R$2)&lt;0,'Growth&amp;Taper'!R147=""),"",sectvol('Growth&amp;Taper'!$H147,$G147,Q$2,R$2))</f>
        <v>2.5430020108970882E-2</v>
      </c>
      <c r="R147" s="142">
        <f>IF(OR(sectvol('Growth&amp;Taper'!$H147,$G147,R$2,S$2)&lt;0,'Growth&amp;Taper'!S147=""),"",sectvol('Growth&amp;Taper'!$H147,$G147,R$2,S$2))</f>
        <v>7.4299950390107139E-3</v>
      </c>
      <c r="S147" s="142" t="str">
        <f>IF(OR(sectvol('Growth&amp;Taper'!$H147,$G147,S$2,T$2)&lt;0,'Growth&amp;Taper'!T147=""),"",sectvol('Growth&amp;Taper'!$H147,$G147,S$2,T$2))</f>
        <v/>
      </c>
      <c r="T147" s="14"/>
      <c r="U147" s="87">
        <f>SUMIF('Growth&amp;Taper'!I147:R147,"&lt;"&amp;wasteCutoff*100,Volume!H147:T147)</f>
        <v>0</v>
      </c>
      <c r="V147" s="87">
        <f>SUMIF('Growth&amp;Taper'!I147:R147,"&lt;"&amp;pulpCutoff*100,Volume!H147:T147)-U147</f>
        <v>0.42231185306037211</v>
      </c>
      <c r="W147" s="87">
        <f t="shared" si="8"/>
        <v>1.3390052587564685</v>
      </c>
      <c r="X147" s="163">
        <f t="shared" si="7"/>
        <v>0.76022951788349602</v>
      </c>
    </row>
    <row r="148" spans="1:24">
      <c r="A148" s="43">
        <f>'Growth&amp;Taper'!A148</f>
        <v>26</v>
      </c>
      <c r="B148" s="44">
        <f>'Growth&amp;Taper'!B148</f>
        <v>43.180204588218828</v>
      </c>
      <c r="C148" s="45">
        <f>'Growth&amp;Taper'!C148</f>
        <v>249.58074114800169</v>
      </c>
      <c r="D148" s="44">
        <f>'Growth&amp;Taper'!D148</f>
        <v>54.891805421010609</v>
      </c>
      <c r="E148" s="44">
        <f>'Growth&amp;Taper'!E148</f>
        <v>46.897341315678737</v>
      </c>
      <c r="F148" s="44">
        <f>'Growth&amp;Taper'!F148</f>
        <v>592.76157939273287</v>
      </c>
      <c r="G148" s="44">
        <f>'Growth&amp;Taper'!G148</f>
        <v>38.717761454623314</v>
      </c>
      <c r="H148" s="142">
        <f>IF(OR(sectvol('Growth&amp;Taper'!$H148,$G148,H$2,I$2)&lt;0,'Growth&amp;Taper'!I148=""),"",sectvol('Growth&amp;Taper'!$H148,$G148,H$2,I$2))</f>
        <v>0.38543110722310225</v>
      </c>
      <c r="I148" s="142">
        <f>IF(OR(sectvol('Growth&amp;Taper'!$H148,$G148,I$2,J$2)&lt;0,'Growth&amp;Taper'!J148=""),"",sectvol('Growth&amp;Taper'!$H148,$G148,I$2,J$2))</f>
        <v>0.3085115356863537</v>
      </c>
      <c r="J148" s="142">
        <f>IF(OR(sectvol('Growth&amp;Taper'!$H148,$G148,J$2,K$2)&lt;0,'Growth&amp;Taper'!K148=""),"",sectvol('Growth&amp;Taper'!$H148,$G148,J$2,K$2))</f>
        <v>0.26321346099401532</v>
      </c>
      <c r="K148" s="142">
        <f>IF(OR(sectvol('Growth&amp;Taper'!$H148,$G148,K$2,L$2)&lt;0,'Growth&amp;Taper'!L148=""),"",sectvol('Growth&amp;Taper'!$H148,$G148,K$2,L$2))</f>
        <v>0.22468342533478358</v>
      </c>
      <c r="L148" s="142">
        <f>IF(OR(sectvol('Growth&amp;Taper'!$H148,$G148,L$2,M$2)&lt;0,'Growth&amp;Taper'!M148=""),"",sectvol('Growth&amp;Taper'!$H148,$G148,L$2,M$2))</f>
        <v>0.18894323264498647</v>
      </c>
      <c r="M148" s="142">
        <f>IF(OR(sectvol('Growth&amp;Taper'!$H148,$G148,M$2,N$2)&lt;0,'Growth&amp;Taper'!N148=""),"",sectvol('Growth&amp;Taper'!$H148,$G148,M$2,N$2))</f>
        <v>0.15403039791758349</v>
      </c>
      <c r="N148" s="142">
        <f>IF(OR(sectvol('Growth&amp;Taper'!$H148,$G148,N$2,O$2)&lt;0,'Growth&amp;Taper'!O148=""),"",sectvol('Growth&amp;Taper'!$H148,$G148,N$2,O$2))</f>
        <v>0.1193574829052845</v>
      </c>
      <c r="O148" s="142">
        <f>IF(OR(sectvol('Growth&amp;Taper'!$H148,$G148,O$2,P$2)&lt;0,'Growth&amp;Taper'!P148=""),"",sectvol('Growth&amp;Taper'!$H148,$G148,O$2,P$2))</f>
        <v>8.551322427746072E-2</v>
      </c>
      <c r="P148" s="142">
        <f>IF(OR(sectvol('Growth&amp;Taper'!$H148,$G148,P$2,Q$2)&lt;0,'Growth&amp;Taper'!Q148=""),"",sectvol('Growth&amp;Taper'!$H148,$G148,P$2,Q$2))</f>
        <v>5.4070964862445337E-2</v>
      </c>
      <c r="Q148" s="142">
        <f>IF(OR(sectvol('Growth&amp;Taper'!$H148,$G148,Q$2,R$2)&lt;0,'Growth&amp;Taper'!R148=""),"",sectvol('Growth&amp;Taper'!$H148,$G148,Q$2,R$2))</f>
        <v>2.7397160715961946E-2</v>
      </c>
      <c r="R148" s="142">
        <f>IF(OR(sectvol('Growth&amp;Taper'!$H148,$G148,R$2,S$2)&lt;0,'Growth&amp;Taper'!S148=""),"",sectvol('Growth&amp;Taper'!$H148,$G148,R$2,S$2))</f>
        <v>8.4598886318858479E-3</v>
      </c>
      <c r="S148" s="142" t="str">
        <f>IF(OR(sectvol('Growth&amp;Taper'!$H148,$G148,S$2,T$2)&lt;0,'Growth&amp;Taper'!T148=""),"",sectvol('Growth&amp;Taper'!$H148,$G148,S$2,T$2))</f>
        <v/>
      </c>
      <c r="T148" s="142"/>
      <c r="U148" s="87">
        <f>SUMIF('Growth&amp;Taper'!I148:R148,"&lt;"&amp;wasteCutoff*100,Volume!H148:T148)</f>
        <v>0</v>
      </c>
      <c r="V148" s="87">
        <f>SUMIF('Growth&amp;Taper'!I148:R148,"&lt;"&amp;pulpCutoff*100,Volume!H148:T148)-U148</f>
        <v>0.44036923067873601</v>
      </c>
      <c r="W148" s="87">
        <f t="shared" si="8"/>
        <v>1.3792426505151272</v>
      </c>
      <c r="X148" s="163">
        <f t="shared" si="7"/>
        <v>0.75798727452262726</v>
      </c>
    </row>
    <row r="149" spans="1:24">
      <c r="A149" s="43">
        <f>'Growth&amp;Taper'!A149</f>
        <v>27</v>
      </c>
      <c r="B149" s="44">
        <f>'Growth&amp;Taper'!B149</f>
        <v>43.8553981708015</v>
      </c>
      <c r="C149" s="45">
        <f>'Growth&amp;Taper'!C149</f>
        <v>246.72700306925489</v>
      </c>
      <c r="D149" s="44">
        <f>'Growth&amp;Taper'!D149</f>
        <v>55.690869770519065</v>
      </c>
      <c r="E149" s="44">
        <f>'Growth&amp;Taper'!E149</f>
        <v>47.509849927443533</v>
      </c>
      <c r="F149" s="44">
        <f>'Growth&amp;Taper'!F149</f>
        <v>609.88853518908661</v>
      </c>
      <c r="G149" s="44">
        <f>'Growth&amp;Taper'!G149</f>
        <v>38.929517956558733</v>
      </c>
      <c r="H149" s="142">
        <f>IF(OR(sectvol('Growth&amp;Taper'!$H149,$G149,H$2,I$2)&lt;0,'Growth&amp;Taper'!I149=""),"",sectvol('Growth&amp;Taper'!$H149,$G149,H$2,I$2))</f>
        <v>0.39571688802272909</v>
      </c>
      <c r="I149" s="142">
        <f>IF(OR(sectvol('Growth&amp;Taper'!$H149,$G149,I$2,J$2)&lt;0,'Growth&amp;Taper'!J149=""),"",sectvol('Growth&amp;Taper'!$H149,$G149,I$2,J$2))</f>
        <v>0.31691457362772724</v>
      </c>
      <c r="J149" s="142">
        <f>IF(OR(sectvol('Growth&amp;Taper'!$H149,$G149,J$2,K$2)&lt;0,'Growth&amp;Taper'!K149=""),"",sectvol('Growth&amp;Taper'!$H149,$G149,J$2,K$2))</f>
        <v>0.27058929079338945</v>
      </c>
      <c r="K149" s="142">
        <f>IF(OR(sectvol('Growth&amp;Taper'!$H149,$G149,K$2,L$2)&lt;0,'Growth&amp;Taper'!L149=""),"",sectvol('Growth&amp;Taper'!$H149,$G149,K$2,L$2))</f>
        <v>0.23121006147339951</v>
      </c>
      <c r="L149" s="142">
        <f>IF(OR(sectvol('Growth&amp;Taper'!$H149,$G149,L$2,M$2)&lt;0,'Growth&amp;Taper'!M149=""),"",sectvol('Growth&amp;Taper'!$H149,$G149,L$2,M$2))</f>
        <v>0.19471378055369426</v>
      </c>
      <c r="M149" s="142">
        <f>IF(OR(sectvol('Growth&amp;Taper'!$H149,$G149,M$2,N$2)&lt;0,'Growth&amp;Taper'!N149=""),"",sectvol('Growth&amp;Taper'!$H149,$G149,M$2,N$2))</f>
        <v>0.15908693203440188</v>
      </c>
      <c r="N149" s="142">
        <f>IF(OR(sectvol('Growth&amp;Taper'!$H149,$G149,N$2,O$2)&lt;0,'Growth&amp;Taper'!O149=""),"",sectvol('Growth&amp;Taper'!$H149,$G149,N$2,O$2))</f>
        <v>0.12370143870992689</v>
      </c>
      <c r="O149" s="142">
        <f>IF(OR(sectvol('Growth&amp;Taper'!$H149,$G149,O$2,P$2)&lt;0,'Growth&amp;Taper'!P149=""),"",sectvol('Growth&amp;Taper'!$H149,$G149,O$2,P$2))</f>
        <v>8.9115536406575657E-2</v>
      </c>
      <c r="P149" s="142">
        <f>IF(OR(sectvol('Growth&amp;Taper'!$H149,$G149,P$2,Q$2)&lt;0,'Growth&amp;Taper'!Q149=""),"",sectvol('Growth&amp;Taper'!$H149,$G149,P$2,Q$2))</f>
        <v>5.6882544113549219E-2</v>
      </c>
      <c r="Q149" s="142">
        <f>IF(OR(sectvol('Growth&amp;Taper'!$H149,$G149,Q$2,R$2)&lt;0,'Growth&amp;Taper'!R149=""),"",sectvol('Growth&amp;Taper'!$H149,$G149,Q$2,R$2))</f>
        <v>2.9359718829216959E-2</v>
      </c>
      <c r="R149" s="142">
        <f>IF(OR(sectvol('Growth&amp;Taper'!$H149,$G149,R$2,S$2)&lt;0,'Growth&amp;Taper'!S149=""),"",sectvol('Growth&amp;Taper'!$H149,$G149,R$2,S$2))</f>
        <v>9.5171109223286376E-3</v>
      </c>
      <c r="S149" s="142" t="str">
        <f>IF(OR(sectvol('Growth&amp;Taper'!$H149,$G149,S$2,T$2)&lt;0,'Growth&amp;Taper'!T149=""),"",sectvol('Growth&amp;Taper'!$H149,$G149,S$2,T$2))</f>
        <v/>
      </c>
      <c r="T149" s="14"/>
      <c r="U149" s="87">
        <f>SUMIF('Growth&amp;Taper'!I149:R149,"&lt;"&amp;wasteCutoff*100,Volume!H149:T149)</f>
        <v>0</v>
      </c>
      <c r="V149" s="87">
        <f>SUMIF('Growth&amp;Taper'!I149:R149,"&lt;"&amp;pulpCutoff*100,Volume!H149:T149)-U149</f>
        <v>0.45814617009367059</v>
      </c>
      <c r="W149" s="87">
        <f t="shared" si="8"/>
        <v>1.4186617053932682</v>
      </c>
      <c r="X149" s="163">
        <f t="shared" si="7"/>
        <v>0.75589074615599405</v>
      </c>
    </row>
    <row r="150" spans="1:24">
      <c r="A150" s="43">
        <f>'Growth&amp;Taper'!A150</f>
        <v>28</v>
      </c>
      <c r="B150" s="44">
        <f>'Growth&amp;Taper'!B150</f>
        <v>44.483945627490066</v>
      </c>
      <c r="C150" s="45">
        <f>'Growth&amp;Taper'!C150</f>
        <v>243.90589499627148</v>
      </c>
      <c r="D150" s="44">
        <f>'Growth&amp;Taper'!D150</f>
        <v>56.435226666713731</v>
      </c>
      <c r="E150" s="44">
        <f>'Growth&amp;Taper'!E150</f>
        <v>48.102094630259856</v>
      </c>
      <c r="F150" s="44">
        <f>'Growth&amp;Taper'!F150</f>
        <v>626.05694705426288</v>
      </c>
      <c r="G150" s="44">
        <f>'Growth&amp;Taper'!G150</f>
        <v>39.131688615511997</v>
      </c>
      <c r="H150" s="142">
        <f>IF(OR(sectvol('Growth&amp;Taper'!$H150,$G150,H$2,I$2)&lt;0,'Growth&amp;Taper'!I150=""),"",sectvol('Growth&amp;Taper'!$H150,$G150,H$2,I$2))</f>
        <v>0.40579263593998482</v>
      </c>
      <c r="I150" s="142">
        <f>IF(OR(sectvol('Growth&amp;Taper'!$H150,$G150,I$2,J$2)&lt;0,'Growth&amp;Taper'!J150=""),"",sectvol('Growth&amp;Taper'!$H150,$G150,I$2,J$2))</f>
        <v>0.32514820721283022</v>
      </c>
      <c r="J150" s="142">
        <f>IF(OR(sectvol('Growth&amp;Taper'!$H150,$G150,J$2,K$2)&lt;0,'Growth&amp;Taper'!K150=""),"",sectvol('Growth&amp;Taper'!$H150,$G150,J$2,K$2))</f>
        <v>0.27781918470801958</v>
      </c>
      <c r="K150" s="142">
        <f>IF(OR(sectvol('Growth&amp;Taper'!$H150,$G150,K$2,L$2)&lt;0,'Growth&amp;Taper'!L150=""),"",sectvol('Growth&amp;Taper'!$H150,$G150,K$2,L$2))</f>
        <v>0.23761034393210245</v>
      </c>
      <c r="L150" s="142">
        <f>IF(OR(sectvol('Growth&amp;Taper'!$H150,$G150,L$2,M$2)&lt;0,'Growth&amp;Taper'!M150=""),"",sectvol('Growth&amp;Taper'!$H150,$G150,L$2,M$2))</f>
        <v>0.20037556936449996</v>
      </c>
      <c r="M150" s="142">
        <f>IF(OR(sectvol('Growth&amp;Taper'!$H150,$G150,M$2,N$2)&lt;0,'Growth&amp;Taper'!N150=""),"",sectvol('Growth&amp;Taper'!$H150,$G150,M$2,N$2))</f>
        <v>0.16405193617513492</v>
      </c>
      <c r="N150" s="142">
        <f>IF(OR(sectvol('Growth&amp;Taper'!$H150,$G150,N$2,O$2)&lt;0,'Growth&amp;Taper'!O150=""),"",sectvol('Growth&amp;Taper'!$H150,$G150,N$2,O$2))</f>
        <v>0.12797208206894634</v>
      </c>
      <c r="O150" s="142">
        <f>IF(OR(sectvol('Growth&amp;Taper'!$H150,$G150,O$2,P$2)&lt;0,'Growth&amp;Taper'!P150=""),"",sectvol('Growth&amp;Taper'!$H150,$G150,O$2,P$2))</f>
        <v>9.266477077048034E-2</v>
      </c>
      <c r="P150" s="142">
        <f>IF(OR(sectvol('Growth&amp;Taper'!$H150,$G150,P$2,Q$2)&lt;0,'Growth&amp;Taper'!Q150=""),"",sectvol('Growth&amp;Taper'!$H150,$G150,P$2,Q$2))</f>
        <v>5.9663956964380482E-2</v>
      </c>
      <c r="Q150" s="142">
        <f>IF(OR(sectvol('Growth&amp;Taper'!$H150,$G150,Q$2,R$2)&lt;0,'Growth&amp;Taper'!R150=""),"",sectvol('Growth&amp;Taper'!$H150,$G150,Q$2,R$2))</f>
        <v>3.1317945311435669E-2</v>
      </c>
      <c r="R150" s="142">
        <f>IF(OR(sectvol('Growth&amp;Taper'!$H150,$G150,R$2,S$2)&lt;0,'Growth&amp;Taper'!S150=""),"",sectvol('Growth&amp;Taper'!$H150,$G150,R$2,S$2))</f>
        <v>1.0598550059009263E-2</v>
      </c>
      <c r="S150" s="142" t="str">
        <f>IF(OR(sectvol('Growth&amp;Taper'!$H150,$G150,S$2,T$2)&lt;0,'Growth&amp;Taper'!T150=""),"",sectvol('Growth&amp;Taper'!$H150,$G150,S$2,T$2))</f>
        <v/>
      </c>
      <c r="T150" s="142"/>
      <c r="U150" s="87">
        <f>SUMIF('Growth&amp;Taper'!I150:R150,"&lt;"&amp;wasteCutoff*100,Volume!H150:T150)</f>
        <v>0</v>
      </c>
      <c r="V150" s="87">
        <f>SUMIF('Growth&amp;Taper'!I150:R150,"&lt;"&amp;pulpCutoff*100,Volume!H150:T150)-U150</f>
        <v>0.47567069129037776</v>
      </c>
      <c r="W150" s="87">
        <f t="shared" si="8"/>
        <v>1.4573444912164462</v>
      </c>
      <c r="X150" s="163">
        <f t="shared" si="7"/>
        <v>0.75392294090856238</v>
      </c>
    </row>
    <row r="151" spans="1:24">
      <c r="A151" s="43">
        <f>'Growth&amp;Taper'!A151</f>
        <v>29</v>
      </c>
      <c r="B151" s="44">
        <f>'Growth&amp;Taper'!B151</f>
        <v>45.068897348763649</v>
      </c>
      <c r="C151" s="45">
        <f>'Growth&amp;Taper'!C151</f>
        <v>241.11704383339702</v>
      </c>
      <c r="D151" s="44">
        <f>'Growth&amp;Taper'!D151</f>
        <v>57.129259594241802</v>
      </c>
      <c r="E151" s="44">
        <f>'Growth&amp;Taper'!E151</f>
        <v>48.676051572407289</v>
      </c>
      <c r="F151" s="44">
        <f>'Growth&amp;Taper'!F151</f>
        <v>641.30854837361994</v>
      </c>
      <c r="G151" s="44">
        <f>'Growth&amp;Taper'!G151</f>
        <v>39.32525531465253</v>
      </c>
      <c r="H151" s="142">
        <f>IF(OR(sectvol('Growth&amp;Taper'!$H151,$G151,H$2,I$2)&lt;0,'Growth&amp;Taper'!I151=""),"",sectvol('Growth&amp;Taper'!$H151,$G151,H$2,I$2))</f>
        <v>0.41567948277593825</v>
      </c>
      <c r="I151" s="142">
        <f>IF(OR(sectvol('Growth&amp;Taper'!$H151,$G151,I$2,J$2)&lt;0,'Growth&amp;Taper'!J151=""),"",sectvol('Growth&amp;Taper'!$H151,$G151,I$2,J$2))</f>
        <v>0.3332295114328736</v>
      </c>
      <c r="J151" s="142">
        <f>IF(OR(sectvol('Growth&amp;Taper'!$H151,$G151,J$2,K$2)&lt;0,'Growth&amp;Taper'!K151=""),"",sectvol('Growth&amp;Taper'!$H151,$G151,J$2,K$2))</f>
        <v>0.28491788840543542</v>
      </c>
      <c r="K151" s="142">
        <f>IF(OR(sectvol('Growth&amp;Taper'!$H151,$G151,K$2,L$2)&lt;0,'Growth&amp;Taper'!L151=""),"",sectvol('Growth&amp;Taper'!$H151,$G151,K$2,L$2))</f>
        <v>0.24389708436179391</v>
      </c>
      <c r="L151" s="142">
        <f>IF(OR(sectvol('Growth&amp;Taper'!$H151,$G151,L$2,M$2)&lt;0,'Growth&amp;Taper'!M151=""),"",sectvol('Growth&amp;Taper'!$H151,$G151,L$2,M$2))</f>
        <v>0.20593966942782971</v>
      </c>
      <c r="M151" s="142">
        <f>IF(OR(sectvol('Growth&amp;Taper'!$H151,$G151,M$2,N$2)&lt;0,'Growth&amp;Taper'!N151=""),"",sectvol('Growth&amp;Taper'!$H151,$G151,M$2,N$2))</f>
        <v>0.16893476628012011</v>
      </c>
      <c r="N151" s="142">
        <f>IF(OR(sectvol('Growth&amp;Taper'!$H151,$G151,N$2,O$2)&lt;0,'Growth&amp;Taper'!O151=""),"",sectvol('Growth&amp;Taper'!$H151,$G151,N$2,O$2))</f>
        <v>0.13217694225133622</v>
      </c>
      <c r="O151" s="142">
        <f>IF(OR(sectvol('Growth&amp;Taper'!$H151,$G151,O$2,P$2)&lt;0,'Growth&amp;Taper'!P151=""),"",sectvol('Growth&amp;Taper'!$H151,$G151,O$2,P$2))</f>
        <v>9.6166410897593854E-2</v>
      </c>
      <c r="P151" s="142">
        <f>IF(OR(sectvol('Growth&amp;Taper'!$H151,$G151,P$2,Q$2)&lt;0,'Growth&amp;Taper'!Q151=""),"",sectvol('Growth&amp;Taper'!$H151,$G151,P$2,Q$2))</f>
        <v>6.2418353204770634E-2</v>
      </c>
      <c r="Q151" s="142">
        <f>IF(OR(sectvol('Growth&amp;Taper'!$H151,$G151,Q$2,R$2)&lt;0,'Growth&amp;Taper'!R151=""),"",sectvol('Growth&amp;Taper'!$H151,$G151,Q$2,R$2))</f>
        <v>3.3272342703370213E-2</v>
      </c>
      <c r="R151" s="142">
        <f>IF(OR(sectvol('Growth&amp;Taper'!$H151,$G151,R$2,S$2)&lt;0,'Growth&amp;Taper'!S151=""),"",sectvol('Growth&amp;Taper'!$H151,$G151,R$2,S$2))</f>
        <v>1.1701771264302989E-2</v>
      </c>
      <c r="S151" s="142" t="str">
        <f>IF(OR(sectvol('Growth&amp;Taper'!$H151,$G151,S$2,T$2)&lt;0,'Growth&amp;Taper'!T151=""),"",sectvol('Growth&amp;Taper'!$H151,$G151,S$2,T$2))</f>
        <v/>
      </c>
      <c r="T151" s="14"/>
      <c r="U151" s="87">
        <f>SUMIF('Growth&amp;Taper'!I151:R151,"&lt;"&amp;wasteCutoff*100,Volume!H151:T151)</f>
        <v>0</v>
      </c>
      <c r="V151" s="87">
        <f>SUMIF('Growth&amp;Taper'!I151:R151,"&lt;"&amp;pulpCutoff*100,Volume!H151:T151)-U151</f>
        <v>0.492968815337191</v>
      </c>
      <c r="W151" s="87">
        <f t="shared" si="8"/>
        <v>1.4953654076681744</v>
      </c>
      <c r="X151" s="163">
        <f t="shared" si="7"/>
        <v>0.75206944102583062</v>
      </c>
    </row>
    <row r="152" spans="1:24">
      <c r="A152" s="43">
        <f>'Growth&amp;Taper'!A152</f>
        <v>30</v>
      </c>
      <c r="B152" s="44">
        <f>'Growth&amp;Taper'!B152</f>
        <v>45.613131596217499</v>
      </c>
      <c r="C152" s="45">
        <f>'Growth&amp;Taper'!C152</f>
        <v>238.3600807510004</v>
      </c>
      <c r="D152" s="44">
        <f>'Growth&amp;Taper'!D152</f>
        <v>57.776907049706658</v>
      </c>
      <c r="E152" s="44">
        <f>'Growth&amp;Taper'!E152</f>
        <v>49.233462802737208</v>
      </c>
      <c r="F152" s="44">
        <f>'Growth&amp;Taper'!F152</f>
        <v>655.68514350433236</v>
      </c>
      <c r="G152" s="44">
        <f>'Growth&amp;Taper'!G152</f>
        <v>39.511069578040704</v>
      </c>
      <c r="H152" s="142">
        <f>IF(OR(sectvol('Growth&amp;Taper'!$H152,$G152,H$2,I$2)&lt;0,'Growth&amp;Taper'!I152=""),"",sectvol('Growth&amp;Taper'!$H152,$G152,H$2,I$2))</f>
        <v>0.42539650056569944</v>
      </c>
      <c r="I152" s="142">
        <f>IF(OR(sectvol('Growth&amp;Taper'!$H152,$G152,I$2,J$2)&lt;0,'Growth&amp;Taper'!J152=""),"",sectvol('Growth&amp;Taper'!$H152,$G152,I$2,J$2))</f>
        <v>0.34117390744667619</v>
      </c>
      <c r="J152" s="142">
        <f>IF(OR(sectvol('Growth&amp;Taper'!$H152,$G152,J$2,K$2)&lt;0,'Growth&amp;Taper'!K152=""),"",sectvol('Growth&amp;Taper'!$H152,$G152,J$2,K$2))</f>
        <v>0.29189873287961698</v>
      </c>
      <c r="K152" s="142">
        <f>IF(OR(sectvol('Growth&amp;Taper'!$H152,$G152,K$2,L$2)&lt;0,'Growth&amp;Taper'!L152=""),"",sectvol('Growth&amp;Taper'!$H152,$G152,K$2,L$2))</f>
        <v>0.25008187848951446</v>
      </c>
      <c r="L152" s="142">
        <f>IF(OR(sectvol('Growth&amp;Taper'!$H152,$G152,L$2,M$2)&lt;0,'Growth&amp;Taper'!M152=""),"",sectvol('Growth&amp;Taper'!$H152,$G152,L$2,M$2))</f>
        <v>0.21141611548597539</v>
      </c>
      <c r="M152" s="142">
        <f>IF(OR(sectvol('Growth&amp;Taper'!$H152,$G152,M$2,N$2)&lt;0,'Growth&amp;Taper'!N152=""),"",sectvol('Growth&amp;Taper'!$H152,$G152,M$2,N$2))</f>
        <v>0.17374392473549377</v>
      </c>
      <c r="N152" s="142">
        <f>IF(OR(sectvol('Growth&amp;Taper'!$H152,$G152,N$2,O$2)&lt;0,'Growth&amp;Taper'!O152=""),"",sectvol('Growth&amp;Taper'!$H152,$G152,N$2,O$2))</f>
        <v>0.13632289606209591</v>
      </c>
      <c r="O152" s="142">
        <f>IF(OR(sectvol('Growth&amp;Taper'!$H152,$G152,O$2,P$2)&lt;0,'Growth&amp;Taper'!P152=""),"",sectvol('Growth&amp;Taper'!$H152,$G152,O$2,P$2))</f>
        <v>9.9625521399618E-2</v>
      </c>
      <c r="P152" s="142">
        <f>IF(OR(sectvol('Growth&amp;Taper'!$H152,$G152,P$2,Q$2)&lt;0,'Growth&amp;Taper'!Q152=""),"",sectvol('Growth&amp;Taper'!$H152,$G152,P$2,Q$2))</f>
        <v>6.5148738328895006E-2</v>
      </c>
      <c r="Q152" s="142">
        <f>IF(OR(sectvol('Growth&amp;Taper'!$H152,$G152,Q$2,R$2)&lt;0,'Growth&amp;Taper'!R152=""),"",sectvol('Growth&amp;Taper'!$H152,$G152,Q$2,R$2))</f>
        <v>3.5223587832086234E-2</v>
      </c>
      <c r="R152" s="142">
        <f>IF(OR(sectvol('Growth&amp;Taper'!$H152,$G152,R$2,S$2)&lt;0,'Growth&amp;Taper'!S152=""),"",sectvol('Growth&amp;Taper'!$H152,$G152,R$2,S$2))</f>
        <v>1.2824872821807779E-2</v>
      </c>
      <c r="S152" s="142" t="str">
        <f>IF(OR(sectvol('Growth&amp;Taper'!$H152,$G152,S$2,T$2)&lt;0,'Growth&amp;Taper'!T152=""),"",sectvol('Growth&amp;Taper'!$H152,$G152,S$2,T$2))</f>
        <v/>
      </c>
      <c r="T152" s="142"/>
      <c r="U152" s="87">
        <f>SUMIF('Growth&amp;Taper'!I152:R152,"&lt;"&amp;wasteCutoff*100,Volume!H152:T152)</f>
        <v>0</v>
      </c>
      <c r="V152" s="87">
        <f>SUMIF('Growth&amp;Taper'!I152:R152,"&lt;"&amp;pulpCutoff*100,Volume!H152:T152)-U152</f>
        <v>0.51006466835818887</v>
      </c>
      <c r="W152" s="87">
        <f t="shared" si="8"/>
        <v>1.5327920076892905</v>
      </c>
      <c r="X152" s="163">
        <f t="shared" si="7"/>
        <v>0.75031793745557207</v>
      </c>
    </row>
    <row r="153" spans="1:24">
      <c r="A153" s="43">
        <f>'Growth&amp;Taper'!A153</f>
        <v>31</v>
      </c>
      <c r="B153" s="44">
        <f>'Growth&amp;Taper'!B153</f>
        <v>46.119359481498122</v>
      </c>
      <c r="C153" s="45">
        <f>'Growth&amp;Taper'!C153</f>
        <v>235.63464113669571</v>
      </c>
      <c r="D153" s="44">
        <f>'Growth&amp;Taper'!D153</f>
        <v>58.381715772129489</v>
      </c>
      <c r="E153" s="44">
        <f>'Growth&amp;Taper'!E153</f>
        <v>49.775869878942594</v>
      </c>
      <c r="F153" s="44">
        <f>'Growth&amp;Taper'!F153</f>
        <v>669.22816252919108</v>
      </c>
      <c r="G153" s="44">
        <f>'Growth&amp;Taper'!G153</f>
        <v>39.689873522880475</v>
      </c>
      <c r="H153" s="142">
        <f>IF(OR(sectvol('Growth&amp;Taper'!$H153,$G153,H$2,I$2)&lt;0,'Growth&amp;Taper'!I153=""),"",sectvol('Growth&amp;Taper'!$H153,$G153,H$2,I$2))</f>
        <v>0.43496094200058133</v>
      </c>
      <c r="I153" s="142">
        <f>IF(OR(sectvol('Growth&amp;Taper'!$H153,$G153,I$2,J$2)&lt;0,'Growth&amp;Taper'!J153=""),"",sectvol('Growth&amp;Taper'!$H153,$G153,I$2,J$2))</f>
        <v>0.34899535412328042</v>
      </c>
      <c r="J153" s="142">
        <f>IF(OR(sectvol('Growth&amp;Taper'!$H153,$G153,J$2,K$2)&lt;0,'Growth&amp;Taper'!K153=""),"",sectvol('Growth&amp;Taper'!$H153,$G153,J$2,K$2))</f>
        <v>0.2987737963363899</v>
      </c>
      <c r="K153" s="142">
        <f>IF(OR(sectvol('Growth&amp;Taper'!$H153,$G153,K$2,L$2)&lt;0,'Growth&amp;Taper'!L153=""),"",sectvol('Growth&amp;Taper'!$H153,$G153,K$2,L$2))</f>
        <v>0.25617524338926811</v>
      </c>
      <c r="L153" s="142">
        <f>IF(OR(sectvol('Growth&amp;Taper'!$H153,$G153,L$2,M$2)&lt;0,'Growth&amp;Taper'!M153=""),"",sectvol('Growth&amp;Taper'!$H153,$G153,L$2,M$2))</f>
        <v>0.21681402136423245</v>
      </c>
      <c r="M153" s="142">
        <f>IF(OR(sectvol('Growth&amp;Taper'!$H153,$G153,M$2,N$2)&lt;0,'Growth&amp;Taper'!N153=""),"",sectvol('Growth&amp;Taper'!$H153,$G153,M$2,N$2))</f>
        <v>0.17848715148577615</v>
      </c>
      <c r="N153" s="142">
        <f>IF(OR(sectvol('Growth&amp;Taper'!$H153,$G153,N$2,O$2)&lt;0,'Growth&amp;Taper'!O153=""),"",sectvol('Growth&amp;Taper'!$H153,$G153,N$2,O$2))</f>
        <v>0.14041623172014966</v>
      </c>
      <c r="O153" s="142">
        <f>IF(OR(sectvol('Growth&amp;Taper'!$H153,$G153,O$2,P$2)&lt;0,'Growth&amp;Taper'!P153=""),"",sectvol('Growth&amp;Taper'!$H153,$G153,O$2,P$2))</f>
        <v>0.10304677887214778</v>
      </c>
      <c r="P153" s="142">
        <f>IF(OR(sectvol('Growth&amp;Taper'!$H153,$G153,P$2,Q$2)&lt;0,'Growth&amp;Taper'!Q153=""),"",sectvol('Growth&amp;Taper'!$H153,$G153,P$2,Q$2))</f>
        <v>6.7857964381840885E-2</v>
      </c>
      <c r="Q153" s="142">
        <f>IF(OR(sectvol('Growth&amp;Taper'!$H153,$G153,Q$2,R$2)&lt;0,'Growth&amp;Taper'!R153=""),"",sectvol('Growth&amp;Taper'!$H153,$G153,Q$2,R$2))</f>
        <v>3.7172475126755644E-2</v>
      </c>
      <c r="R153" s="142">
        <f>IF(OR(sectvol('Growth&amp;Taper'!$H153,$G153,R$2,S$2)&lt;0,'Growth&amp;Taper'!S153=""),"",sectvol('Growth&amp;Taper'!$H153,$G153,R$2,S$2))</f>
        <v>1.396637510035649E-2</v>
      </c>
      <c r="S153" s="142" t="str">
        <f>IF(OR(sectvol('Growth&amp;Taper'!$H153,$G153,S$2,T$2)&lt;0,'Growth&amp;Taper'!T153=""),"",sectvol('Growth&amp;Taper'!$H153,$G153,S$2,T$2))</f>
        <v/>
      </c>
      <c r="T153" s="14"/>
      <c r="U153" s="87">
        <f>SUMIF('Growth&amp;Taper'!I153:R153,"&lt;"&amp;wasteCutoff*100,Volume!H153:T153)</f>
        <v>0</v>
      </c>
      <c r="V153" s="87">
        <f>SUMIF('Growth&amp;Taper'!I153:R153,"&lt;"&amp;pulpCutoff*100,Volume!H153:T153)-U153</f>
        <v>0.52698060158667004</v>
      </c>
      <c r="W153" s="87">
        <f t="shared" si="8"/>
        <v>1.5696857323141089</v>
      </c>
      <c r="X153" s="163">
        <f t="shared" si="7"/>
        <v>0.74865786078310326</v>
      </c>
    </row>
    <row r="154" spans="1:24">
      <c r="A154" s="43">
        <f>'Growth&amp;Taper'!A154</f>
        <v>32</v>
      </c>
      <c r="B154" s="44">
        <f>'Growth&amp;Taper'!B154</f>
        <v>46.59013078307958</v>
      </c>
      <c r="C154" s="45">
        <f>'Growth&amp;Taper'!C154</f>
        <v>232.94036454712156</v>
      </c>
      <c r="D154" s="44">
        <f>'Growth&amp;Taper'!D154</f>
        <v>58.946886864255298</v>
      </c>
      <c r="E154" s="44">
        <f>'Growth&amp;Taper'!E154</f>
        <v>50.30464187128171</v>
      </c>
      <c r="F154" s="44">
        <f>'Growth&amp;Taper'!F154</f>
        <v>681.97831836582282</v>
      </c>
      <c r="G154" s="44">
        <f>'Growth&amp;Taper'!G154</f>
        <v>39.862316894453741</v>
      </c>
      <c r="H154" s="142">
        <f>IF(OR(sectvol('Growth&amp;Taper'!$H154,$G154,H$2,I$2)&lt;0,'Growth&amp;Taper'!I154=""),"",sectvol('Growth&amp;Taper'!$H154,$G154,H$2,I$2))</f>
        <v>0.44438845000894767</v>
      </c>
      <c r="I154" s="142">
        <f>IF(OR(sectvol('Growth&amp;Taper'!$H154,$G154,I$2,J$2)&lt;0,'Growth&amp;Taper'!J154=""),"",sectvol('Growth&amp;Taper'!$H154,$G154,I$2,J$2))</f>
        <v>0.35670651531584285</v>
      </c>
      <c r="J154" s="142">
        <f>IF(OR(sectvol('Growth&amp;Taper'!$H154,$G154,J$2,K$2)&lt;0,'Growth&amp;Taper'!K154=""),"",sectvol('Growth&amp;Taper'!$H154,$G154,J$2,K$2))</f>
        <v>0.30555404596434577</v>
      </c>
      <c r="K154" s="142">
        <f>IF(OR(sectvol('Growth&amp;Taper'!$H154,$G154,K$2,L$2)&lt;0,'Growth&amp;Taper'!L154=""),"",sectvol('Growth&amp;Taper'!$H154,$G154,K$2,L$2))</f>
        <v>0.26218673807662463</v>
      </c>
      <c r="L154" s="142">
        <f>IF(OR(sectvol('Growth&amp;Taper'!$H154,$G154,L$2,M$2)&lt;0,'Growth&amp;Taper'!M154=""),"",sectvol('Growth&amp;Taper'!$H154,$G154,L$2,M$2))</f>
        <v>0.222141681195134</v>
      </c>
      <c r="M154" s="142">
        <f>IF(OR(sectvol('Growth&amp;Taper'!$H154,$G154,M$2,N$2)&lt;0,'Growth&amp;Taper'!N154=""),"",sectvol('Growth&amp;Taper'!$H154,$G154,M$2,N$2))</f>
        <v>0.18317150519805314</v>
      </c>
      <c r="N154" s="142">
        <f>IF(OR(sectvol('Growth&amp;Taper'!$H154,$G154,N$2,O$2)&lt;0,'Growth&amp;Taper'!O154=""),"",sectvol('Growth&amp;Taper'!$H154,$G154,N$2,O$2))</f>
        <v>0.14446270709740433</v>
      </c>
      <c r="O154" s="142">
        <f>IF(OR(sectvol('Growth&amp;Taper'!$H154,$G154,O$2,P$2)&lt;0,'Growth&amp;Taper'!P154=""),"",sectvol('Growth&amp;Taper'!$H154,$G154,O$2,P$2))</f>
        <v>0.10643450263992379</v>
      </c>
      <c r="P154" s="142">
        <f>IF(OR(sectvol('Growth&amp;Taper'!$H154,$G154,P$2,Q$2)&lt;0,'Growth&amp;Taper'!Q154=""),"",sectvol('Growth&amp;Taper'!$H154,$G154,P$2,Q$2))</f>
        <v>7.0548727551787677E-2</v>
      </c>
      <c r="Q154" s="142">
        <f>IF(OR(sectvol('Growth&amp;Taper'!$H154,$G154,Q$2,R$2)&lt;0,'Growth&amp;Taper'!R154=""),"",sectvol('Growth&amp;Taper'!$H154,$G154,Q$2,R$2))</f>
        <v>3.9119875062000167E-2</v>
      </c>
      <c r="R154" s="142">
        <f>IF(OR(sectvol('Growth&amp;Taper'!$H154,$G154,R$2,S$2)&lt;0,'Growth&amp;Taper'!S154=""),"",sectvol('Growth&amp;Taper'!$H154,$G154,R$2,S$2))</f>
        <v>1.5125134411473529E-2</v>
      </c>
      <c r="S154" s="142" t="str">
        <f>IF(OR(sectvol('Growth&amp;Taper'!$H154,$G154,S$2,T$2)&lt;0,'Growth&amp;Taper'!T154=""),"",sectvol('Growth&amp;Taper'!$H154,$G154,S$2,T$2))</f>
        <v/>
      </c>
      <c r="T154" s="142"/>
      <c r="U154" s="87">
        <f>SUMIF('Growth&amp;Taper'!I154:R154,"&lt;"&amp;wasteCutoff*100,Volume!H154:T154)</f>
        <v>0</v>
      </c>
      <c r="V154" s="87">
        <f>SUMIF('Growth&amp;Taper'!I154:R154,"&lt;"&amp;pulpCutoff*100,Volume!H154:T154)-U154</f>
        <v>0.3605658123511159</v>
      </c>
      <c r="W154" s="87">
        <f t="shared" si="8"/>
        <v>1.7892740701704213</v>
      </c>
      <c r="X154" s="163">
        <f t="shared" si="7"/>
        <v>0.83228248053142917</v>
      </c>
    </row>
    <row r="155" spans="1:24">
      <c r="A155" s="43">
        <f>'Growth&amp;Taper'!A155</f>
        <v>33</v>
      </c>
      <c r="B155" s="44">
        <f>'Growth&amp;Taper'!B155</f>
        <v>47.027840337308113</v>
      </c>
      <c r="C155" s="45">
        <f>'Growth&amp;Taper'!C155</f>
        <v>230.27689466027206</v>
      </c>
      <c r="D155" s="44">
        <f>'Growth&amp;Taper'!D155</f>
        <v>59.475315809480982</v>
      </c>
      <c r="E155" s="44">
        <f>'Growth&amp;Taper'!E155</f>
        <v>50.820998817565396</v>
      </c>
      <c r="F155" s="44">
        <f>'Growth&amp;Taper'!F155</f>
        <v>693.97534667509046</v>
      </c>
      <c r="G155" s="44">
        <f>'Growth&amp;Taper'!G155</f>
        <v>40.028971012676621</v>
      </c>
      <c r="H155" s="142">
        <f>IF(OR(sectvol('Growth&amp;Taper'!$H155,$G155,H$2,I$2)&lt;0,'Growth&amp;Taper'!I155=""),"",sectvol('Growth&amp;Taper'!$H155,$G155,H$2,I$2))</f>
        <v>0.45369324055613602</v>
      </c>
      <c r="I155" s="142">
        <f>IF(OR(sectvol('Growth&amp;Taper'!$H155,$G155,I$2,J$2)&lt;0,'Growth&amp;Taper'!J155=""),"",sectvol('Growth&amp;Taper'!$H155,$G155,I$2,J$2))</f>
        <v>0.36431890598895533</v>
      </c>
      <c r="J155" s="142">
        <f>IF(OR(sectvol('Growth&amp;Taper'!$H155,$G155,J$2,K$2)&lt;0,'Growth&amp;Taper'!K155=""),"",sectvol('Growth&amp;Taper'!$H155,$G155,J$2,K$2))</f>
        <v>0.31224946208250959</v>
      </c>
      <c r="K155" s="142">
        <f>IF(OR(sectvol('Growth&amp;Taper'!$H155,$G155,K$2,L$2)&lt;0,'Growth&amp;Taper'!L155=""),"",sectvol('Growth&amp;Taper'!$H155,$G155,K$2,L$2))</f>
        <v>0.26812506939905201</v>
      </c>
      <c r="L155" s="142">
        <f>IF(OR(sectvol('Growth&amp;Taper'!$H155,$G155,L$2,M$2)&lt;0,'Growth&amp;Taper'!M155=""),"",sectvol('Growth&amp;Taper'!$H155,$G155,L$2,M$2))</f>
        <v>0.22740665864886467</v>
      </c>
      <c r="M155" s="142">
        <f>IF(OR(sectvol('Growth&amp;Taper'!$H155,$G155,M$2,N$2)&lt;0,'Growth&amp;Taper'!N155=""),"",sectvol('Growth&amp;Taper'!$H155,$G155,M$2,N$2))</f>
        <v>0.18780343536272009</v>
      </c>
      <c r="N155" s="142">
        <f>IF(OR(sectvol('Growth&amp;Taper'!$H155,$G155,N$2,O$2)&lt;0,'Growth&amp;Taper'!O155=""),"",sectvol('Growth&amp;Taper'!$H155,$G155,N$2,O$2))</f>
        <v>0.14846760242618887</v>
      </c>
      <c r="O155" s="142">
        <f>IF(OR(sectvol('Growth&amp;Taper'!$H155,$G155,O$2,P$2)&lt;0,'Growth&amp;Taper'!P155=""),"",sectvol('Growth&amp;Taper'!$H155,$G155,O$2,P$2))</f>
        <v>0.10979268440605824</v>
      </c>
      <c r="P155" s="142">
        <f>IF(OR(sectvol('Growth&amp;Taper'!$H155,$G155,P$2,Q$2)&lt;0,'Growth&amp;Taper'!Q155=""),"",sectvol('Growth&amp;Taper'!$H155,$G155,P$2,Q$2))</f>
        <v>7.3223570198092808E-2</v>
      </c>
      <c r="Q155" s="142">
        <f>IF(OR(sectvol('Growth&amp;Taper'!$H155,$G155,Q$2,R$2)&lt;0,'Growth&amp;Taper'!R155=""),"",sectvol('Growth&amp;Taper'!$H155,$G155,Q$2,R$2))</f>
        <v>4.1066703717838604E-2</v>
      </c>
      <c r="R155" s="142">
        <f>IF(OR(sectvol('Growth&amp;Taper'!$H155,$G155,R$2,S$2)&lt;0,'Growth&amp;Taper'!S155=""),"",sectvol('Growth&amp;Taper'!$H155,$G155,R$2,S$2))</f>
        <v>1.6300275694682027E-2</v>
      </c>
      <c r="S155" s="142" t="str">
        <f>IF(OR(sectvol('Growth&amp;Taper'!$H155,$G155,S$2,T$2)&lt;0,'Growth&amp;Taper'!T155=""),"",sectvol('Growth&amp;Taper'!$H155,$G155,S$2,T$2))</f>
        <v/>
      </c>
      <c r="T155" s="14"/>
      <c r="U155" s="87">
        <f>SUMIF('Growth&amp;Taper'!I155:R155,"&lt;"&amp;wasteCutoff*100,Volume!H155:T155)</f>
        <v>0</v>
      </c>
      <c r="V155" s="87">
        <f>SUMIF('Growth&amp;Taper'!I155:R155,"&lt;"&amp;pulpCutoff*100,Volume!H155:T155)-U155</f>
        <v>0.37255056074817849</v>
      </c>
      <c r="W155" s="87">
        <f t="shared" si="8"/>
        <v>1.8298970477329193</v>
      </c>
      <c r="X155" s="163">
        <f t="shared" si="7"/>
        <v>0.83084702704682933</v>
      </c>
    </row>
    <row r="156" spans="1:24">
      <c r="A156" s="43">
        <f>'Growth&amp;Taper'!A156</f>
        <v>34</v>
      </c>
      <c r="B156" s="44">
        <f>'Growth&amp;Taper'!B156</f>
        <v>47.434734796097516</v>
      </c>
      <c r="C156" s="45">
        <f>'Growth&amp;Taper'!C156</f>
        <v>227.64387922837264</v>
      </c>
      <c r="D156" s="44">
        <f>'Growth&amp;Taper'!D156</f>
        <v>59.969627250464107</v>
      </c>
      <c r="E156" s="44">
        <f>'Growth&amp;Taper'!E156</f>
        <v>51.326031465049525</v>
      </c>
      <c r="F156" s="44">
        <f>'Growth&amp;Taper'!F156</f>
        <v>705.25781270541154</v>
      </c>
      <c r="G156" s="44">
        <f>'Growth&amp;Taper'!G156</f>
        <v>40.19034026457949</v>
      </c>
      <c r="H156" s="142">
        <f>IF(OR(sectvol('Growth&amp;Taper'!$H156,$G156,H$2,I$2)&lt;0,'Growth&amp;Taper'!I156=""),"",sectvol('Growth&amp;Taper'!$H156,$G156,H$2,I$2))</f>
        <v>0.46288826224729496</v>
      </c>
      <c r="I156" s="142">
        <f>IF(OR(sectvol('Growth&amp;Taper'!$H156,$G156,I$2,J$2)&lt;0,'Growth&amp;Taper'!J156=""),"",sectvol('Growth&amp;Taper'!$H156,$G156,I$2,J$2))</f>
        <v>0.37184301997689162</v>
      </c>
      <c r="J156" s="142">
        <f>IF(OR(sectvol('Growth&amp;Taper'!$H156,$G156,J$2,K$2)&lt;0,'Growth&amp;Taper'!K156=""),"",sectvol('Growth&amp;Taper'!$H156,$G156,J$2,K$2))</f>
        <v>0.31886914691029045</v>
      </c>
      <c r="K156" s="142">
        <f>IF(OR(sectvol('Growth&amp;Taper'!$H156,$G156,K$2,L$2)&lt;0,'Growth&amp;Taper'!L156=""),"",sectvol('Growth&amp;Taper'!$H156,$G156,K$2,L$2))</f>
        <v>0.27399818502886319</v>
      </c>
      <c r="L156" s="142">
        <f>IF(OR(sectvol('Growth&amp;Taper'!$H156,$G156,L$2,M$2)&lt;0,'Growth&amp;Taper'!M156=""),"",sectvol('Growth&amp;Taper'!$H156,$G156,L$2,M$2))</f>
        <v>0.23261586555943969</v>
      </c>
      <c r="M156" s="142">
        <f>IF(OR(sectvol('Growth&amp;Taper'!$H156,$G156,M$2,N$2)&lt;0,'Growth&amp;Taper'!N156=""),"",sectvol('Growth&amp;Taper'!$H156,$G156,M$2,N$2))</f>
        <v>0.19238884623999991</v>
      </c>
      <c r="N156" s="142">
        <f>IF(OR(sectvol('Growth&amp;Taper'!$H156,$G156,N$2,O$2)&lt;0,'Growth&amp;Taper'!O156=""),"",sectvol('Growth&amp;Taper'!$H156,$G156,N$2,O$2))</f>
        <v>0.15243576776404355</v>
      </c>
      <c r="O156" s="142">
        <f>IF(OR(sectvol('Growth&amp;Taper'!$H156,$G156,O$2,P$2)&lt;0,'Growth&amp;Taper'!P156=""),"",sectvol('Growth&amp;Taper'!$H156,$G156,O$2,P$2))</f>
        <v>0.11312501627244756</v>
      </c>
      <c r="P156" s="142">
        <f>IF(OR(sectvol('Growth&amp;Taper'!$H156,$G156,P$2,Q$2)&lt;0,'Growth&amp;Taper'!Q156=""),"",sectvol('Growth&amp;Taper'!$H156,$G156,P$2,Q$2))</f>
        <v>7.5884885720304496E-2</v>
      </c>
      <c r="Q156" s="142">
        <f>IF(OR(sectvol('Growth&amp;Taper'!$H156,$G156,Q$2,R$2)&lt;0,'Growth&amp;Taper'!R156=""),"",sectvol('Growth&amp;Taper'!$H156,$G156,Q$2,R$2))</f>
        <v>4.3013900549564943E-2</v>
      </c>
      <c r="R156" s="142">
        <f>IF(OR(sectvol('Growth&amp;Taper'!$H156,$G156,R$2,S$2)&lt;0,'Growth&amp;Taper'!S156=""),"",sectvol('Growth&amp;Taper'!$H156,$G156,R$2,S$2))</f>
        <v>1.7491139590982547E-2</v>
      </c>
      <c r="S156" s="142" t="str">
        <f>IF(OR(sectvol('Growth&amp;Taper'!$H156,$G156,S$2,T$2)&lt;0,'Growth&amp;Taper'!T156=""),"",sectvol('Growth&amp;Taper'!$H156,$G156,S$2,T$2))</f>
        <v/>
      </c>
      <c r="T156" s="142"/>
      <c r="U156" s="87">
        <f>SUMIF('Growth&amp;Taper'!I156:R156,"&lt;"&amp;wasteCutoff*100,Volume!H156:T156)</f>
        <v>0</v>
      </c>
      <c r="V156" s="87">
        <f>SUMIF('Growth&amp;Taper'!I156:R156,"&lt;"&amp;pulpCutoff*100,Volume!H156:T156)-U156</f>
        <v>0.38445957030636052</v>
      </c>
      <c r="W156" s="87">
        <f t="shared" si="8"/>
        <v>1.8700944655537626</v>
      </c>
      <c r="X156" s="163">
        <f t="shared" si="7"/>
        <v>0.82947422674671567</v>
      </c>
    </row>
    <row r="157" spans="1:24">
      <c r="A157" s="43">
        <f>'Growth&amp;Taper'!A157</f>
        <v>35</v>
      </c>
      <c r="B157" s="44">
        <f>'Growth&amp;Taper'!B157</f>
        <v>47.812919588283179</v>
      </c>
      <c r="C157" s="45">
        <f>'Growth&amp;Taper'!C157</f>
        <v>225.04097003129476</v>
      </c>
      <c r="D157" s="44">
        <f>'Growth&amp;Taper'!D157</f>
        <v>60.432205271746881</v>
      </c>
      <c r="E157" s="44">
        <f>'Growth&amp;Taper'!E157</f>
        <v>51.820717964742379</v>
      </c>
      <c r="F157" s="44">
        <f>'Growth&amp;Taper'!F157</f>
        <v>715.8629721739652</v>
      </c>
      <c r="G157" s="44">
        <f>'Growth&amp;Taper'!G157</f>
        <v>40.34687163233216</v>
      </c>
      <c r="H157" s="142">
        <f>IF(OR(sectvol('Growth&amp;Taper'!$H157,$G157,H$2,I$2)&lt;0,'Growth&amp;Taper'!I157=""),"",sectvol('Growth&amp;Taper'!$H157,$G157,H$2,I$2))</f>
        <v>0.4719853358623356</v>
      </c>
      <c r="I157" s="142">
        <f>IF(OR(sectvol('Growth&amp;Taper'!$H157,$G157,I$2,J$2)&lt;0,'Growth&amp;Taper'!J157=""),"",sectvol('Growth&amp;Taper'!$H157,$G157,I$2,J$2))</f>
        <v>0.37928844181247756</v>
      </c>
      <c r="J157" s="142">
        <f>IF(OR(sectvol('Growth&amp;Taper'!$H157,$G157,J$2,K$2)&lt;0,'Growth&amp;Taper'!K157=""),"",sectvol('Growth&amp;Taper'!$H157,$G157,J$2,K$2))</f>
        <v>0.32542141995177354</v>
      </c>
      <c r="K157" s="142">
        <f>IF(OR(sectvol('Growth&amp;Taper'!$H157,$G157,K$2,L$2)&lt;0,'Growth&amp;Taper'!L157=""),"",sectvol('Growth&amp;Taper'!$H157,$G157,K$2,L$2))</f>
        <v>0.27981335518096873</v>
      </c>
      <c r="L157" s="142">
        <f>IF(OR(sectvol('Growth&amp;Taper'!$H157,$G157,L$2,M$2)&lt;0,'Growth&amp;Taper'!M157=""),"",sectvol('Growth&amp;Taper'!$H157,$G157,L$2,M$2))</f>
        <v>0.23777563121986478</v>
      </c>
      <c r="M157" s="142">
        <f>IF(OR(sectvol('Growth&amp;Taper'!$H157,$G157,M$2,N$2)&lt;0,'Growth&amp;Taper'!N157=""),"",sectvol('Growth&amp;Taper'!$H157,$G157,M$2,N$2))</f>
        <v>0.19693315353157864</v>
      </c>
      <c r="N157" s="142">
        <f>IF(OR(sectvol('Growth&amp;Taper'!$H157,$G157,N$2,O$2)&lt;0,'Growth&amp;Taper'!O157=""),"",sectvol('Growth&amp;Taper'!$H157,$G157,N$2,O$2))</f>
        <v>0.15637166559699123</v>
      </c>
      <c r="O157" s="142">
        <f>IF(OR(sectvol('Growth&amp;Taper'!$H157,$G157,O$2,P$2)&lt;0,'Growth&amp;Taper'!P157=""),"",sectvol('Growth&amp;Taper'!$H157,$G157,O$2,P$2))</f>
        <v>0.1164349168625281</v>
      </c>
      <c r="P157" s="142">
        <f>IF(OR(sectvol('Growth&amp;Taper'!$H157,$G157,P$2,Q$2)&lt;0,'Growth&amp;Taper'!Q157=""),"",sectvol('Growth&amp;Taper'!$H157,$G157,P$2,Q$2))</f>
        <v>7.8534925167349889E-2</v>
      </c>
      <c r="Q157" s="142">
        <f>IF(OR(sectvol('Growth&amp;Taper'!$H157,$G157,Q$2,R$2)&lt;0,'Growth&amp;Taper'!R157=""),"",sectvol('Growth&amp;Taper'!$H157,$G157,Q$2,R$2))</f>
        <v>4.4962412245595385E-2</v>
      </c>
      <c r="R157" s="142">
        <f>IF(OR(sectvol('Growth&amp;Taper'!$H157,$G157,R$2,S$2)&lt;0,'Growth&amp;Taper'!S157=""),"",sectvol('Growth&amp;Taper'!$H157,$G157,R$2,S$2))</f>
        <v>1.8697240592780773E-2</v>
      </c>
      <c r="S157" s="142" t="str">
        <f>IF(OR(sectvol('Growth&amp;Taper'!$H157,$G157,S$2,T$2)&lt;0,'Growth&amp;Taper'!T157=""),"",sectvol('Growth&amp;Taper'!$H157,$G157,S$2,T$2))</f>
        <v/>
      </c>
      <c r="T157" s="14"/>
      <c r="U157" s="87">
        <f>SUMIF('Growth&amp;Taper'!I157:R157,"&lt;"&amp;wasteCutoff*100,Volume!H157:T157)</f>
        <v>0</v>
      </c>
      <c r="V157" s="87">
        <f>SUMIF('Growth&amp;Taper'!I157:R157,"&lt;"&amp;pulpCutoff*100,Volume!H157:T157)-U157</f>
        <v>0.39630391987246461</v>
      </c>
      <c r="W157" s="87">
        <f t="shared" si="8"/>
        <v>1.9099145781517795</v>
      </c>
      <c r="X157" s="163">
        <f t="shared" si="7"/>
        <v>0.82815855470243549</v>
      </c>
    </row>
    <row r="158" spans="1:24">
      <c r="A158" s="43">
        <f>'Growth&amp;Taper'!A158</f>
        <v>36</v>
      </c>
      <c r="B158" s="44">
        <f>'Growth&amp;Taper'!B158</f>
        <v>48.164365957328627</v>
      </c>
      <c r="C158" s="45">
        <f>'Growth&amp;Taper'!C158</f>
        <v>222.46782283050337</v>
      </c>
      <c r="D158" s="44">
        <f>'Growth&amp;Taper'!D158</f>
        <v>60.865219820544148</v>
      </c>
      <c r="E158" s="44">
        <f>'Growth&amp;Taper'!E158</f>
        <v>52.305938051301545</v>
      </c>
      <c r="F158" s="44">
        <f>'Growth&amp;Taper'!F158</f>
        <v>725.82667567461237</v>
      </c>
      <c r="G158" s="44">
        <f>'Growth&amp;Taper'!G158</f>
        <v>40.498962637859492</v>
      </c>
      <c r="H158" s="142">
        <f>IF(OR(sectvol('Growth&amp;Taper'!$H158,$G158,H$2,I$2)&lt;0,'Growth&amp;Taper'!I158=""),"",sectvol('Growth&amp;Taper'!$H158,$G158,H$2,I$2))</f>
        <v>0.48099527653615781</v>
      </c>
      <c r="I158" s="142">
        <f>IF(OR(sectvol('Growth&amp;Taper'!$H158,$G158,I$2,J$2)&lt;0,'Growth&amp;Taper'!J158=""),"",sectvol('Growth&amp;Taper'!$H158,$G158,I$2,J$2))</f>
        <v>0.38666394475199306</v>
      </c>
      <c r="J158" s="142">
        <f>IF(OR(sectvol('Growth&amp;Taper'!$H158,$G158,J$2,K$2)&lt;0,'Growth&amp;Taper'!K158=""),"",sectvol('Growth&amp;Taper'!$H158,$G158,J$2,K$2))</f>
        <v>0.33191390174306479</v>
      </c>
      <c r="K158" s="142">
        <f>IF(OR(sectvol('Growth&amp;Taper'!$H158,$G158,K$2,L$2)&lt;0,'Growth&amp;Taper'!L158=""),"",sectvol('Growth&amp;Taper'!$H158,$G158,K$2,L$2))</f>
        <v>0.2855772444926642</v>
      </c>
      <c r="L158" s="142">
        <f>IF(OR(sectvol('Growth&amp;Taper'!$H158,$G158,L$2,M$2)&lt;0,'Growth&amp;Taper'!M158=""),"",sectvol('Growth&amp;Taper'!$H158,$G158,L$2,M$2))</f>
        <v>0.24289176349139352</v>
      </c>
      <c r="M158" s="142">
        <f>IF(OR(sectvol('Growth&amp;Taper'!$H158,$G158,M$2,N$2)&lt;0,'Growth&amp;Taper'!N158=""),"",sectvol('Growth&amp;Taper'!$H158,$G158,M$2,N$2))</f>
        <v>0.20144133459825847</v>
      </c>
      <c r="N158" s="142">
        <f>IF(OR(sectvol('Growth&amp;Taper'!$H158,$G158,N$2,O$2)&lt;0,'Growth&amp;Taper'!O158=""),"",sectvol('Growth&amp;Taper'!$H158,$G158,N$2,O$2))</f>
        <v>0.16027940899946347</v>
      </c>
      <c r="O158" s="142">
        <f>IF(OR(sectvol('Growth&amp;Taper'!$H158,$G158,O$2,P$2)&lt;0,'Growth&amp;Taper'!P158=""),"",sectvol('Growth&amp;Taper'!$H158,$G158,O$2,P$2))</f>
        <v>0.11972555544634142</v>
      </c>
      <c r="P158" s="142">
        <f>IF(OR(sectvol('Growth&amp;Taper'!$H158,$G158,P$2,Q$2)&lt;0,'Growth&amp;Taper'!Q158=""),"",sectvol('Growth&amp;Taper'!$H158,$G158,P$2,Q$2))</f>
        <v>8.1175804829699438E-2</v>
      </c>
      <c r="Q158" s="142">
        <f>IF(OR(sectvol('Growth&amp;Taper'!$H158,$G158,Q$2,R$2)&lt;0,'Growth&amp;Taper'!R158=""),"",sectvol('Growth&amp;Taper'!$H158,$G158,Q$2,R$2))</f>
        <v>4.6913181113917971E-2</v>
      </c>
      <c r="R158" s="142">
        <f>IF(OR(sectvol('Growth&amp;Taper'!$H158,$G158,R$2,S$2)&lt;0,'Growth&amp;Taper'!S158=""),"",sectvol('Growth&amp;Taper'!$H158,$G158,R$2,S$2))</f>
        <v>1.9918233779191268E-2</v>
      </c>
      <c r="S158" s="142" t="str">
        <f>IF(OR(sectvol('Growth&amp;Taper'!$H158,$G158,S$2,T$2)&lt;0,'Growth&amp;Taper'!T158=""),"",sectvol('Growth&amp;Taper'!$H158,$G158,S$2,T$2))</f>
        <v/>
      </c>
      <c r="T158" s="142"/>
      <c r="U158" s="87">
        <f>SUMIF('Growth&amp;Taper'!I158:R158,"&lt;"&amp;wasteCutoff*100,Volume!H158:T158)</f>
        <v>0</v>
      </c>
      <c r="V158" s="87">
        <f>SUMIF('Growth&amp;Taper'!I158:R158,"&lt;"&amp;pulpCutoff*100,Volume!H158:T158)-U158</f>
        <v>0.40809395038942231</v>
      </c>
      <c r="W158" s="87">
        <f t="shared" si="8"/>
        <v>1.9494016993927223</v>
      </c>
      <c r="X158" s="163">
        <f t="shared" si="7"/>
        <v>0.82689514170381007</v>
      </c>
    </row>
    <row r="159" spans="1:24">
      <c r="A159" s="43">
        <f>'Growth&amp;Taper'!A159</f>
        <v>37</v>
      </c>
      <c r="B159" s="44">
        <f>'Growth&amp;Taper'!B159</f>
        <v>48.490917976674957</v>
      </c>
      <c r="C159" s="45">
        <f>'Growth&amp;Taper'!C159</f>
        <v>219.92409732353073</v>
      </c>
      <c r="D159" s="44">
        <f>'Growth&amp;Taper'!D159</f>
        <v>61.270649806436211</v>
      </c>
      <c r="E159" s="44">
        <f>'Growth&amp;Taper'!E159</f>
        <v>52.78248513810523</v>
      </c>
      <c r="F159" s="44">
        <f>'Growth&amp;Taper'!F159</f>
        <v>735.18330803466677</v>
      </c>
      <c r="G159" s="44">
        <f>'Growth&amp;Taper'!G159</f>
        <v>40.646968002878033</v>
      </c>
      <c r="H159" s="142">
        <f>IF(OR(sectvol('Growth&amp;Taper'!$H159,$G159,H$2,I$2)&lt;0,'Growth&amp;Taper'!I159=""),"",sectvol('Growth&amp;Taper'!$H159,$G159,H$2,I$2))</f>
        <v>0.4899280009260274</v>
      </c>
      <c r="I159" s="142">
        <f>IF(OR(sectvol('Growth&amp;Taper'!$H159,$G159,I$2,J$2)&lt;0,'Growth&amp;Taper'!J159=""),"",sectvol('Growth&amp;Taper'!$H159,$G159,I$2,J$2))</f>
        <v>0.39397757683763679</v>
      </c>
      <c r="J159" s="142">
        <f>IF(OR(sectvol('Growth&amp;Taper'!$H159,$G159,J$2,K$2)&lt;0,'Growth&amp;Taper'!K159=""),"",sectvol('Growth&amp;Taper'!$H159,$G159,J$2,K$2))</f>
        <v>0.33835358748734023</v>
      </c>
      <c r="K159" s="142">
        <f>IF(OR(sectvol('Growth&amp;Taper'!$H159,$G159,K$2,L$2)&lt;0,'Growth&amp;Taper'!L159=""),"",sectvol('Growth&amp;Taper'!$H159,$G159,K$2,L$2))</f>
        <v>0.29129597532754525</v>
      </c>
      <c r="L159" s="142">
        <f>IF(OR(sectvol('Growth&amp;Taper'!$H159,$G159,L$2,M$2)&lt;0,'Growth&amp;Taper'!M159=""),"",sectvol('Growth&amp;Taper'!$H159,$G159,L$2,M$2))</f>
        <v>0.24796960274423741</v>
      </c>
      <c r="M159" s="142">
        <f>IF(OR(sectvol('Growth&amp;Taper'!$H159,$G159,M$2,N$2)&lt;0,'Growth&amp;Taper'!N159=""),"",sectvol('Growth&amp;Taper'!$H159,$G159,M$2,N$2))</f>
        <v>0.20591797297311071</v>
      </c>
      <c r="N159" s="142">
        <f>IF(OR(sectvol('Growth&amp;Taper'!$H159,$G159,N$2,O$2)&lt;0,'Growth&amp;Taper'!O159=""),"",sectvol('Growth&amp;Taper'!$H159,$G159,N$2,O$2))</f>
        <v>0.16416279577285192</v>
      </c>
      <c r="O159" s="142">
        <f>IF(OR(sectvol('Growth&amp;Taper'!$H159,$G159,O$2,P$2)&lt;0,'Growth&amp;Taper'!P159=""),"",sectvol('Growth&amp;Taper'!$H159,$G159,O$2,P$2))</f>
        <v>0.12299987407373375</v>
      </c>
      <c r="P159" s="142">
        <f>IF(OR(sectvol('Growth&amp;Taper'!$H159,$G159,P$2,Q$2)&lt;0,'Growth&amp;Taper'!Q159=""),"",sectvol('Growth&amp;Taper'!$H159,$G159,P$2,Q$2))</f>
        <v>8.3809514297075727E-2</v>
      </c>
      <c r="Q159" s="142">
        <f>IF(OR(sectvol('Growth&amp;Taper'!$H159,$G159,Q$2,R$2)&lt;0,'Growth&amp;Taper'!R159=""),"",sectvol('Growth&amp;Taper'!$H159,$G159,Q$2,R$2))</f>
        <v>4.8867136844418999E-2</v>
      </c>
      <c r="R159" s="142">
        <f>IF(OR(sectvol('Growth&amp;Taper'!$H159,$G159,R$2,S$2)&lt;0,'Growth&amp;Taper'!S159=""),"",sectvol('Growth&amp;Taper'!$H159,$G159,R$2,S$2))</f>
        <v>2.115388824828408E-2</v>
      </c>
      <c r="S159" s="142" t="str">
        <f>IF(OR(sectvol('Growth&amp;Taper'!$H159,$G159,S$2,T$2)&lt;0,'Growth&amp;Taper'!T159=""),"",sectvol('Growth&amp;Taper'!$H159,$G159,S$2,T$2))</f>
        <v/>
      </c>
      <c r="T159" s="14"/>
      <c r="U159" s="87">
        <f>SUMIF('Growth&amp;Taper'!I159:R159,"&lt;"&amp;wasteCutoff*100,Volume!H159:T159)</f>
        <v>0</v>
      </c>
      <c r="V159" s="87">
        <f>SUMIF('Growth&amp;Taper'!I159:R159,"&lt;"&amp;pulpCutoff*100,Volume!H159:T159)-U159</f>
        <v>0.41983932098808041</v>
      </c>
      <c r="W159" s="87">
        <f t="shared" si="8"/>
        <v>1.9885966045441819</v>
      </c>
      <c r="X159" s="163">
        <f t="shared" si="7"/>
        <v>0.82567968010388471</v>
      </c>
    </row>
    <row r="160" spans="1:24">
      <c r="A160" s="43">
        <f>'Growth&amp;Taper'!A160</f>
        <v>38</v>
      </c>
      <c r="B160" s="44">
        <f>'Growth&amp;Taper'!B160</f>
        <v>48.794299466966052</v>
      </c>
      <c r="C160" s="45">
        <f>'Growth&amp;Taper'!C160</f>
        <v>217.40945709897107</v>
      </c>
      <c r="D160" s="44">
        <f>'Growth&amp;Taper'!D160</f>
        <v>61.650303340716938</v>
      </c>
      <c r="E160" s="44">
        <f>'Growth&amp;Taper'!E160</f>
        <v>53.25107667550062</v>
      </c>
      <c r="F160" s="44">
        <f>'Growth&amp;Taper'!F160</f>
        <v>743.96575561093584</v>
      </c>
      <c r="G160" s="44">
        <f>'Growth&amp;Taper'!G160</f>
        <v>40.791205260405739</v>
      </c>
      <c r="H160" s="142">
        <f>IF(OR(sectvol('Growth&amp;Taper'!$H160,$G160,H$2,I$2)&lt;0,'Growth&amp;Taper'!I160=""),"",sectvol('Growth&amp;Taper'!$H160,$G160,H$2,I$2))</f>
        <v>0.49879262138205571</v>
      </c>
      <c r="I160" s="142">
        <f>IF(OR(sectvol('Growth&amp;Taper'!$H160,$G160,I$2,J$2)&lt;0,'Growth&amp;Taper'!J160=""),"",sectvol('Growth&amp;Taper'!$H160,$G160,I$2,J$2))</f>
        <v>0.40123673658786374</v>
      </c>
      <c r="J160" s="142">
        <f>IF(OR(sectvol('Growth&amp;Taper'!$H160,$G160,J$2,K$2)&lt;0,'Growth&amp;Taper'!K160=""),"",sectvol('Growth&amp;Taper'!$H160,$G160,J$2,K$2))</f>
        <v>0.34474691190078954</v>
      </c>
      <c r="K160" s="142">
        <f>IF(OR(sectvol('Growth&amp;Taper'!$H160,$G160,K$2,L$2)&lt;0,'Growth&amp;Taper'!L160=""),"",sectvol('Growth&amp;Taper'!$H160,$G160,K$2,L$2))</f>
        <v>0.29697518360546993</v>
      </c>
      <c r="L160" s="142">
        <f>IF(OR(sectvol('Growth&amp;Taper'!$H160,$G160,L$2,M$2)&lt;0,'Growth&amp;Taper'!M160=""),"",sectvol('Growth&amp;Taper'!$H160,$G160,L$2,M$2))</f>
        <v>0.25301406952618222</v>
      </c>
      <c r="M160" s="142">
        <f>IF(OR(sectvol('Growth&amp;Taper'!$H160,$G160,M$2,N$2)&lt;0,'Growth&amp;Taper'!N160=""),"",sectvol('Growth&amp;Taper'!$H160,$G160,M$2,N$2))</f>
        <v>0.2103672978444005</v>
      </c>
      <c r="N160" s="142">
        <f>IF(OR(sectvol('Growth&amp;Taper'!$H160,$G160,N$2,O$2)&lt;0,'Growth&amp;Taper'!O160=""),"",sectvol('Growth&amp;Taper'!$H160,$G160,N$2,O$2))</f>
        <v>0.16802533896915328</v>
      </c>
      <c r="O160" s="142">
        <f>IF(OR(sectvol('Growth&amp;Taper'!$H160,$G160,O$2,P$2)&lt;0,'Growth&amp;Taper'!P160=""),"",sectvol('Growth&amp;Taper'!$H160,$G160,O$2,P$2))</f>
        <v>0.12626060778573395</v>
      </c>
      <c r="P160" s="142">
        <f>IF(OR(sectvol('Growth&amp;Taper'!$H160,$G160,P$2,Q$2)&lt;0,'Growth&amp;Taper'!Q160=""),"",sectvol('Growth&amp;Taper'!$H160,$G160,P$2,Q$2))</f>
        <v>8.6437924632072949E-2</v>
      </c>
      <c r="Q160" s="142">
        <f>IF(OR(sectvol('Growth&amp;Taper'!$H160,$G160,Q$2,R$2)&lt;0,'Growth&amp;Taper'!R160=""),"",sectvol('Growth&amp;Taper'!$H160,$G160,Q$2,R$2))</f>
        <v>5.0825190790476357E-2</v>
      </c>
      <c r="R160" s="142">
        <f>IF(OR(sectvol('Growth&amp;Taper'!$H160,$G160,R$2,S$2)&lt;0,'Growth&amp;Taper'!S160=""),"",sectvol('Growth&amp;Taper'!$H160,$G160,R$2,S$2))</f>
        <v>2.2404065804240071E-2</v>
      </c>
      <c r="S160" s="142" t="str">
        <f>IF(OR(sectvol('Growth&amp;Taper'!$H160,$G160,S$2,T$2)&lt;0,'Growth&amp;Taper'!T160=""),"",sectvol('Growth&amp;Taper'!$H160,$G160,S$2,T$2))</f>
        <v/>
      </c>
      <c r="T160" s="142"/>
      <c r="U160" s="87">
        <f>SUMIF('Growth&amp;Taper'!I160:R160,"&lt;"&amp;wasteCutoff*100,Volume!H160:T160)</f>
        <v>0</v>
      </c>
      <c r="V160" s="87">
        <f>SUMIF('Growth&amp;Taper'!I160:R160,"&lt;"&amp;pulpCutoff*100,Volume!H160:T160)-U160</f>
        <v>0.43154906217743655</v>
      </c>
      <c r="W160" s="87">
        <f t="shared" si="8"/>
        <v>2.027536886651002</v>
      </c>
      <c r="X160" s="163">
        <f t="shared" si="7"/>
        <v>0.8245083453130071</v>
      </c>
    </row>
    <row r="161" spans="1:24">
      <c r="A161" s="43">
        <f>'Growth&amp;Taper'!A161</f>
        <v>39</v>
      </c>
      <c r="B161" s="44">
        <f>'Growth&amp;Taper'!B161</f>
        <v>49.07612075780132</v>
      </c>
      <c r="C161" s="45">
        <f>'Growth&amp;Taper'!C161</f>
        <v>214.92356959198958</v>
      </c>
      <c r="D161" s="44">
        <f>'Growth&amp;Taper'!D161</f>
        <v>62.005835508007749</v>
      </c>
      <c r="E161" s="44">
        <f>'Growth&amp;Taper'!E161</f>
        <v>53.712363055607234</v>
      </c>
      <c r="F161" s="44">
        <f>'Growth&amp;Taper'!F161</f>
        <v>752.20539579226192</v>
      </c>
      <c r="G161" s="44">
        <f>'Growth&amp;Taper'!G161</f>
        <v>40.931959505478446</v>
      </c>
      <c r="H161" s="142">
        <f>IF(OR(sectvol('Growth&amp;Taper'!$H161,$G161,H$2,I$2)&lt;0,'Growth&amp;Taper'!I161=""),"",sectvol('Growth&amp;Taper'!$H161,$G161,H$2,I$2))</f>
        <v>0.50759752885348552</v>
      </c>
      <c r="I161" s="142">
        <f>IF(OR(sectvol('Growth&amp;Taper'!$H161,$G161,I$2,J$2)&lt;0,'Growth&amp;Taper'!J161=""),"",sectvol('Growth&amp;Taper'!$H161,$G161,I$2,J$2))</f>
        <v>0.40844823968608934</v>
      </c>
      <c r="J161" s="142">
        <f>IF(OR(sectvol('Growth&amp;Taper'!$H161,$G161,J$2,K$2)&lt;0,'Growth&amp;Taper'!K161=""),"",sectvol('Growth&amp;Taper'!$H161,$G161,J$2,K$2))</f>
        <v>0.35109980641467997</v>
      </c>
      <c r="K161" s="142">
        <f>IF(OR(sectvol('Growth&amp;Taper'!$H161,$G161,K$2,L$2)&lt;0,'Growth&amp;Taper'!L161=""),"",sectvol('Growth&amp;Taper'!$H161,$G161,K$2,L$2))</f>
        <v>0.30262006811692155</v>
      </c>
      <c r="L161" s="142">
        <f>IF(OR(sectvol('Growth&amp;Taper'!$H161,$G161,L$2,M$2)&lt;0,'Growth&amp;Taper'!M161=""),"",sectvol('Growth&amp;Taper'!$H161,$G161,L$2,M$2))</f>
        <v>0.25802970674461034</v>
      </c>
      <c r="M161" s="142">
        <f>IF(OR(sectvol('Growth&amp;Taper'!$H161,$G161,M$2,N$2)&lt;0,'Growth&amp;Taper'!N161=""),"",sectvol('Growth&amp;Taper'!$H161,$G161,M$2,N$2))</f>
        <v>0.21479321910893678</v>
      </c>
      <c r="N161" s="142">
        <f>IF(OR(sectvol('Growth&amp;Taper'!$H161,$G161,N$2,O$2)&lt;0,'Growth&amp;Taper'!O161=""),"",sectvol('Growth&amp;Taper'!$H161,$G161,N$2,O$2))</f>
        <v>0.17187029418019767</v>
      </c>
      <c r="O161" s="142">
        <f>IF(OR(sectvol('Growth&amp;Taper'!$H161,$G161,O$2,P$2)&lt;0,'Growth&amp;Taper'!P161=""),"",sectvol('Growth&amp;Taper'!$H161,$G161,O$2,P$2))</f>
        <v>0.12951030301093608</v>
      </c>
      <c r="P161" s="142">
        <f>IF(OR(sectvol('Growth&amp;Taper'!$H161,$G161,P$2,Q$2)&lt;0,'Growth&amp;Taper'!Q161=""),"",sectvol('Growth&amp;Taper'!$H161,$G161,P$2,Q$2))</f>
        <v>8.906279642762463E-2</v>
      </c>
      <c r="Q161" s="142">
        <f>IF(OR(sectvol('Growth&amp;Taper'!$H161,$G161,Q$2,R$2)&lt;0,'Growth&amp;Taper'!R161=""),"",sectvol('Growth&amp;Taper'!$H161,$G161,Q$2,R$2))</f>
        <v>5.2788232130328128E-2</v>
      </c>
      <c r="R161" s="142">
        <f>IF(OR(sectvol('Growth&amp;Taper'!$H161,$G161,R$2,S$2)&lt;0,'Growth&amp;Taper'!S161=""),"",sectvol('Growth&amp;Taper'!$H161,$G161,R$2,S$2))</f>
        <v>2.366870379073404E-2</v>
      </c>
      <c r="S161" s="142" t="str">
        <f>IF(OR(sectvol('Growth&amp;Taper'!$H161,$G161,S$2,T$2)&lt;0,'Growth&amp;Taper'!T161=""),"",sectvol('Growth&amp;Taper'!$H161,$G161,S$2,T$2))</f>
        <v/>
      </c>
      <c r="T161" s="14"/>
      <c r="U161" s="87">
        <f>SUMIF('Growth&amp;Taper'!I161:R161,"&lt;"&amp;wasteCutoff*100,Volume!H161:T161)</f>
        <v>0</v>
      </c>
      <c r="V161" s="87">
        <f>SUMIF('Growth&amp;Taper'!I161:R161,"&lt;"&amp;pulpCutoff*100,Volume!H161:T161)-U161</f>
        <v>0.44323162574908648</v>
      </c>
      <c r="W161" s="87">
        <f t="shared" si="8"/>
        <v>2.0662572727154576</v>
      </c>
      <c r="X161" s="163">
        <f t="shared" si="7"/>
        <v>0.82337773001495163</v>
      </c>
    </row>
    <row r="162" spans="1:24">
      <c r="A162" s="22">
        <f>'Growth&amp;Taper'!A162</f>
        <v>40</v>
      </c>
      <c r="B162" s="35">
        <f>'Growth&amp;Taper'!B162</f>
        <v>49.337885251448235</v>
      </c>
      <c r="C162" s="29">
        <f>'Growth&amp;Taper'!C162</f>
        <v>212.46610604034021</v>
      </c>
      <c r="D162" s="35">
        <f>'Growth&amp;Taper'!D162</f>
        <v>62.338764004892568</v>
      </c>
      <c r="E162" s="35">
        <f>'Growth&amp;Taper'!E162</f>
        <v>54.166935295574717</v>
      </c>
      <c r="F162" s="35">
        <f>'Growth&amp;Taper'!F162</f>
        <v>759.93210401814156</v>
      </c>
      <c r="G162" s="35">
        <f>'Growth&amp;Taper'!G162</f>
        <v>41.06948743533983</v>
      </c>
      <c r="H162" s="143">
        <f>IF(OR(sectvol('Growth&amp;Taper'!$H162,$G162,H$2,I$2)&lt;0,'Growth&amp;Taper'!I162=""),"",sectvol('Growth&amp;Taper'!$H162,$G162,H$2,I$2))</f>
        <v>0.51635046601921264</v>
      </c>
      <c r="I162" s="143">
        <f>IF(OR(sectvol('Growth&amp;Taper'!$H162,$G162,I$2,J$2)&lt;0,'Growth&amp;Taper'!J162=""),"",sectvol('Growth&amp;Taper'!$H162,$G162,I$2,J$2))</f>
        <v>0.41561837784775557</v>
      </c>
      <c r="J162" s="143">
        <f>IF(OR(sectvol('Growth&amp;Taper'!$H162,$G162,J$2,K$2)&lt;0,'Growth&amp;Taper'!K162=""),"",sectvol('Growth&amp;Taper'!$H162,$G162,J$2,K$2))</f>
        <v>0.35741774972308993</v>
      </c>
      <c r="K162" s="143">
        <f>IF(OR(sectvol('Growth&amp;Taper'!$H162,$G162,K$2,L$2)&lt;0,'Growth&amp;Taper'!L162=""),"",sectvol('Growth&amp;Taper'!$H162,$G162,K$2,L$2))</f>
        <v>0.30823543415325549</v>
      </c>
      <c r="L162" s="143">
        <f>IF(OR(sectvol('Growth&amp;Taper'!$H162,$G162,L$2,M$2)&lt;0,'Growth&amp;Taper'!M162=""),"",sectvol('Growth&amp;Taper'!$H162,$G162,L$2,M$2))</f>
        <v>0.26302071704781183</v>
      </c>
      <c r="M162" s="143">
        <f>IF(OR(sectvol('Growth&amp;Taper'!$H162,$G162,M$2,N$2)&lt;0,'Growth&amp;Taper'!N162=""),"",sectvol('Growth&amp;Taper'!$H162,$G162,M$2,N$2))</f>
        <v>0.21919935852722883</v>
      </c>
      <c r="N162" s="143">
        <f>IF(OR(sectvol('Growth&amp;Taper'!$H162,$G162,N$2,O$2)&lt;0,'Growth&amp;Taper'!O162=""),"",sectvol('Growth&amp;Taper'!$H162,$G162,N$2,O$2))</f>
        <v>0.1757006839420463</v>
      </c>
      <c r="O162" s="143">
        <f>IF(OR(sectvol('Growth&amp;Taper'!$H162,$G162,O$2,P$2)&lt;0,'Growth&amp;Taper'!P162=""),"",sectvol('Growth&amp;Taper'!$H162,$G162,O$2,P$2))</f>
        <v>0.13275133427255059</v>
      </c>
      <c r="P162" s="143">
        <f>IF(OR(sectvol('Growth&amp;Taper'!$H162,$G162,P$2,Q$2)&lt;0,'Growth&amp;Taper'!Q162=""),"",sectvol('Growth&amp;Taper'!$H162,$G162,P$2,Q$2))</f>
        <v>9.1685787598610166E-2</v>
      </c>
      <c r="Q162" s="143">
        <f>IF(OR(sectvol('Growth&amp;Taper'!$H162,$G162,Q$2,R$2)&lt;0,'Growth&amp;Taper'!R162=""),"",sectvol('Growth&amp;Taper'!$H162,$G162,Q$2,R$2))</f>
        <v>5.4757125428917017E-2</v>
      </c>
      <c r="R162" s="143">
        <f>IF(OR(sectvol('Growth&amp;Taper'!$H162,$G162,R$2,S$2)&lt;0,'Growth&amp;Taper'!S162=""),"",sectvol('Growth&amp;Taper'!$H162,$G162,R$2,S$2))</f>
        <v>2.4947801212701241E-2</v>
      </c>
      <c r="S162" s="143" t="str">
        <f>IF(OR(sectvol('Growth&amp;Taper'!$H162,$G162,S$2,T$2)&lt;0,'Growth&amp;Taper'!T162=""),"",sectvol('Growth&amp;Taper'!$H162,$G162,S$2,T$2))</f>
        <v/>
      </c>
      <c r="T162" s="143"/>
      <c r="U162" s="144">
        <f>SUMIF('Growth&amp;Taper'!I162:R162,"&lt;"&amp;wasteCutoff*100,Volume!H162:T162)</f>
        <v>0</v>
      </c>
      <c r="V162" s="144">
        <f>SUMIF('Growth&amp;Taper'!I162:R162,"&lt;"&amp;pulpCutoff*100,Volume!H162:T162)-U162</f>
        <v>0.4548949312421241</v>
      </c>
      <c r="W162" s="144">
        <f t="shared" si="8"/>
        <v>2.1047899045310561</v>
      </c>
      <c r="X162" s="163">
        <f t="shared" si="7"/>
        <v>0.82228478878153832</v>
      </c>
    </row>
    <row r="163" spans="1:24">
      <c r="A163" s="4">
        <f>'Growth&amp;Taper'!A163</f>
        <v>1</v>
      </c>
      <c r="B163" s="33">
        <f>'Growth&amp;Taper'!B163</f>
        <v>1.9185685717487204</v>
      </c>
      <c r="C163" s="27">
        <f>'Growth&amp;Taper'!C163</f>
        <v>1128.7462150115782</v>
      </c>
      <c r="D163" s="33">
        <f>'Growth&amp;Taper'!D163</f>
        <v>1.6320070467005531E-3</v>
      </c>
      <c r="E163" s="33">
        <f>'Growth&amp;Taper'!E163</f>
        <v>0.12024384671731167</v>
      </c>
      <c r="F163" s="33">
        <f>'Growth&amp;Taper'!F163</f>
        <v>2.4049198674484761E-3</v>
      </c>
      <c r="G163" s="33">
        <f>'Growth&amp;Taper'!G163</f>
        <v>0.38371371434974411</v>
      </c>
      <c r="H163" s="7" t="str">
        <f>IF(OR(sectvol('Growth&amp;Taper'!$H163,$G163,H$2,I$2)&lt;0,'Growth&amp;Taper'!I163=""),"",sectvol('Growth&amp;Taper'!$H163,$G163,H$2,I$2))</f>
        <v/>
      </c>
      <c r="I163" s="7" t="str">
        <f>IF(OR(sectvol('Growth&amp;Taper'!$H163,$G163,I$2,J$2)&lt;0,'Growth&amp;Taper'!J163=""),"",sectvol('Growth&amp;Taper'!$H163,$G163,I$2,J$2))</f>
        <v/>
      </c>
      <c r="J163" s="7" t="str">
        <f>IF(OR(sectvol('Growth&amp;Taper'!$H163,$G163,J$2,K$2)&lt;0,'Growth&amp;Taper'!K163=""),"",sectvol('Growth&amp;Taper'!$H163,$G163,J$2,K$2))</f>
        <v/>
      </c>
      <c r="K163" s="7" t="str">
        <f>IF(OR(sectvol('Growth&amp;Taper'!$H163,$G163,K$2,L$2)&lt;0,'Growth&amp;Taper'!L163=""),"",sectvol('Growth&amp;Taper'!$H163,$G163,K$2,L$2))</f>
        <v/>
      </c>
      <c r="L163" s="7" t="str">
        <f>IF(OR(sectvol('Growth&amp;Taper'!$H163,$G163,L$2,M$2)&lt;0,'Growth&amp;Taper'!M163=""),"",sectvol('Growth&amp;Taper'!$H163,$G163,L$2,M$2))</f>
        <v/>
      </c>
      <c r="M163" s="7" t="str">
        <f>IF(OR(sectvol('Growth&amp;Taper'!$H163,$G163,M$2,N$2)&lt;0,'Growth&amp;Taper'!N163=""),"",sectvol('Growth&amp;Taper'!$H163,$G163,M$2,N$2))</f>
        <v/>
      </c>
      <c r="N163" s="7" t="str">
        <f>IF(OR(sectvol('Growth&amp;Taper'!$H163,$G163,N$2,O$2)&lt;0,'Growth&amp;Taper'!O163=""),"",sectvol('Growth&amp;Taper'!$H163,$G163,N$2,O$2))</f>
        <v/>
      </c>
      <c r="O163" s="7" t="str">
        <f>IF(OR(sectvol('Growth&amp;Taper'!$H163,$G163,O$2,P$2)&lt;0,'Growth&amp;Taper'!P163=""),"",sectvol('Growth&amp;Taper'!$H163,$G163,O$2,P$2))</f>
        <v/>
      </c>
      <c r="P163" s="7" t="str">
        <f>IF(OR(sectvol('Growth&amp;Taper'!$H163,$G163,P$2,Q$2)&lt;0,'Growth&amp;Taper'!Q163=""),"",sectvol('Growth&amp;Taper'!$H163,$G163,P$2,Q$2))</f>
        <v/>
      </c>
      <c r="Q163" s="7" t="str">
        <f>IF(OR(sectvol('Growth&amp;Taper'!$H163,$G163,Q$2,R$2)&lt;0,'Growth&amp;Taper'!R163=""),"",sectvol('Growth&amp;Taper'!$H163,$G163,Q$2,R$2))</f>
        <v/>
      </c>
      <c r="R163" s="7" t="str">
        <f>IF(OR(sectvol('Growth&amp;Taper'!$H163,$G163,R$2,S$2)&lt;0,'Growth&amp;Taper'!S163=""),"",sectvol('Growth&amp;Taper'!$H163,$G163,R$2,S$2))</f>
        <v/>
      </c>
      <c r="S163" s="7" t="str">
        <f>IF(OR(sectvol('Growth&amp;Taper'!$H163,$G163,S$2,T$2)&lt;0,'Growth&amp;Taper'!T163=""),"",sectvol('Growth&amp;Taper'!$H163,$G163,S$2,T$2))</f>
        <v/>
      </c>
      <c r="U163" s="2">
        <f>SUMIF('Growth&amp;Taper'!I163:R163,"&lt;"&amp;wasteCutoff*100,Volume!H163:T163)</f>
        <v>0</v>
      </c>
      <c r="V163" s="2">
        <f>SUMIF('Growth&amp;Taper'!I163:R163,"&lt;"&amp;pulpCutoff*100,Volume!H163:T163)-U163</f>
        <v>0</v>
      </c>
      <c r="W163" s="2">
        <f t="shared" si="5"/>
        <v>0</v>
      </c>
      <c r="X163" s="163">
        <f t="shared" si="7"/>
        <v>0</v>
      </c>
    </row>
    <row r="164" spans="1:24">
      <c r="A164" s="4">
        <f>'Growth&amp;Taper'!A164</f>
        <v>2</v>
      </c>
      <c r="B164" s="33">
        <f>'Growth&amp;Taper'!B164</f>
        <v>4.2007205410600932</v>
      </c>
      <c r="C164" s="27">
        <f>'Growth&amp;Taper'!C164</f>
        <v>1115.8399865894512</v>
      </c>
      <c r="D164" s="33">
        <f>'Growth&amp;Taper'!D164</f>
        <v>0.39325755700131498</v>
      </c>
      <c r="E164" s="33">
        <f>'Growth&amp;Taper'!E164</f>
        <v>1.8773168501281814</v>
      </c>
      <c r="F164" s="33">
        <f>'Growth&amp;Taper'!F164</f>
        <v>0.7823319713440603</v>
      </c>
      <c r="G164" s="33">
        <f>'Growth&amp;Taper'!G164</f>
        <v>0.84014410821201868</v>
      </c>
      <c r="H164" s="7" t="str">
        <f>IF(OR(sectvol('Growth&amp;Taper'!$H164,$G164,H$2,I$2)&lt;0,'Growth&amp;Taper'!I164=""),"",sectvol('Growth&amp;Taper'!$H164,$G164,H$2,I$2))</f>
        <v/>
      </c>
      <c r="I164" s="7" t="str">
        <f>IF(OR(sectvol('Growth&amp;Taper'!$H164,$G164,I$2,J$2)&lt;0,'Growth&amp;Taper'!J164=""),"",sectvol('Growth&amp;Taper'!$H164,$G164,I$2,J$2))</f>
        <v/>
      </c>
      <c r="J164" s="7" t="str">
        <f>IF(OR(sectvol('Growth&amp;Taper'!$H164,$G164,J$2,K$2)&lt;0,'Growth&amp;Taper'!K164=""),"",sectvol('Growth&amp;Taper'!$H164,$G164,J$2,K$2))</f>
        <v/>
      </c>
      <c r="K164" s="7" t="str">
        <f>IF(OR(sectvol('Growth&amp;Taper'!$H164,$G164,K$2,L$2)&lt;0,'Growth&amp;Taper'!L164=""),"",sectvol('Growth&amp;Taper'!$H164,$G164,K$2,L$2))</f>
        <v/>
      </c>
      <c r="L164" s="7" t="str">
        <f>IF(OR(sectvol('Growth&amp;Taper'!$H164,$G164,L$2,M$2)&lt;0,'Growth&amp;Taper'!M164=""),"",sectvol('Growth&amp;Taper'!$H164,$G164,L$2,M$2))</f>
        <v/>
      </c>
      <c r="M164" s="7" t="str">
        <f>IF(OR(sectvol('Growth&amp;Taper'!$H164,$G164,M$2,N$2)&lt;0,'Growth&amp;Taper'!N164=""),"",sectvol('Growth&amp;Taper'!$H164,$G164,M$2,N$2))</f>
        <v/>
      </c>
      <c r="N164" s="7" t="str">
        <f>IF(OR(sectvol('Growth&amp;Taper'!$H164,$G164,N$2,O$2)&lt;0,'Growth&amp;Taper'!O164=""),"",sectvol('Growth&amp;Taper'!$H164,$G164,N$2,O$2))</f>
        <v/>
      </c>
      <c r="O164" s="7" t="str">
        <f>IF(OR(sectvol('Growth&amp;Taper'!$H164,$G164,O$2,P$2)&lt;0,'Growth&amp;Taper'!P164=""),"",sectvol('Growth&amp;Taper'!$H164,$G164,O$2,P$2))</f>
        <v/>
      </c>
      <c r="P164" s="7" t="str">
        <f>IF(OR(sectvol('Growth&amp;Taper'!$H164,$G164,P$2,Q$2)&lt;0,'Growth&amp;Taper'!Q164=""),"",sectvol('Growth&amp;Taper'!$H164,$G164,P$2,Q$2))</f>
        <v/>
      </c>
      <c r="Q164" s="7" t="str">
        <f>IF(OR(sectvol('Growth&amp;Taper'!$H164,$G164,Q$2,R$2)&lt;0,'Growth&amp;Taper'!R164=""),"",sectvol('Growth&amp;Taper'!$H164,$G164,Q$2,R$2))</f>
        <v/>
      </c>
      <c r="R164" s="7" t="str">
        <f>IF(OR(sectvol('Growth&amp;Taper'!$H164,$G164,R$2,S$2)&lt;0,'Growth&amp;Taper'!S164=""),"",sectvol('Growth&amp;Taper'!$H164,$G164,R$2,S$2))</f>
        <v/>
      </c>
      <c r="S164" s="7" t="str">
        <f>IF(OR(sectvol('Growth&amp;Taper'!$H164,$G164,S$2,T$2)&lt;0,'Growth&amp;Taper'!T164=""),"",sectvol('Growth&amp;Taper'!$H164,$G164,S$2,T$2))</f>
        <v/>
      </c>
      <c r="U164" s="2">
        <f>SUMIF('Growth&amp;Taper'!I164:R164,"&lt;"&amp;wasteCutoff*100,Volume!H164:T164)</f>
        <v>0</v>
      </c>
      <c r="V164" s="2">
        <f>SUMIF('Growth&amp;Taper'!I164:R164,"&lt;"&amp;pulpCutoff*100,Volume!H164:T164)-U164</f>
        <v>0</v>
      </c>
      <c r="W164" s="2">
        <f t="shared" si="5"/>
        <v>0</v>
      </c>
      <c r="X164" s="163">
        <f t="shared" si="7"/>
        <v>0</v>
      </c>
    </row>
    <row r="165" spans="1:24">
      <c r="A165" s="4">
        <f>'Growth&amp;Taper'!A165</f>
        <v>3</v>
      </c>
      <c r="B165" s="33">
        <f>'Growth&amp;Taper'!B165</f>
        <v>6.66484149405421</v>
      </c>
      <c r="C165" s="27">
        <f>'Growth&amp;Taper'!C165</f>
        <v>1103.0813296319004</v>
      </c>
      <c r="D165" s="33">
        <f>'Growth&amp;Taper'!D165</f>
        <v>2.494095849351448</v>
      </c>
      <c r="E165" s="33">
        <f>'Growth&amp;Taper'!E165</f>
        <v>4.7550249804800213</v>
      </c>
      <c r="F165" s="33">
        <f>'Growth&amp;Taper'!F165</f>
        <v>6.3506019758862422</v>
      </c>
      <c r="G165" s="33">
        <f>'Growth&amp;Taper'!G165</f>
        <v>1.3675027464923233</v>
      </c>
      <c r="H165" s="7" t="str">
        <f>IF(OR(sectvol('Growth&amp;Taper'!$H165,$G165,H$2,I$2)&lt;0,'Growth&amp;Taper'!I165=""),"",sectvol('Growth&amp;Taper'!$H165,$G165,H$2,I$2))</f>
        <v/>
      </c>
      <c r="I165" s="7" t="str">
        <f>IF(OR(sectvol('Growth&amp;Taper'!$H165,$G165,I$2,J$2)&lt;0,'Growth&amp;Taper'!J165=""),"",sectvol('Growth&amp;Taper'!$H165,$G165,I$2,J$2))</f>
        <v/>
      </c>
      <c r="J165" s="7" t="str">
        <f>IF(OR(sectvol('Growth&amp;Taper'!$H165,$G165,J$2,K$2)&lt;0,'Growth&amp;Taper'!K165=""),"",sectvol('Growth&amp;Taper'!$H165,$G165,J$2,K$2))</f>
        <v/>
      </c>
      <c r="K165" s="7" t="str">
        <f>IF(OR(sectvol('Growth&amp;Taper'!$H165,$G165,K$2,L$2)&lt;0,'Growth&amp;Taper'!L165=""),"",sectvol('Growth&amp;Taper'!$H165,$G165,K$2,L$2))</f>
        <v/>
      </c>
      <c r="L165" s="7" t="str">
        <f>IF(OR(sectvol('Growth&amp;Taper'!$H165,$G165,L$2,M$2)&lt;0,'Growth&amp;Taper'!M165=""),"",sectvol('Growth&amp;Taper'!$H165,$G165,L$2,M$2))</f>
        <v/>
      </c>
      <c r="M165" s="7" t="str">
        <f>IF(OR(sectvol('Growth&amp;Taper'!$H165,$G165,M$2,N$2)&lt;0,'Growth&amp;Taper'!N165=""),"",sectvol('Growth&amp;Taper'!$H165,$G165,M$2,N$2))</f>
        <v/>
      </c>
      <c r="N165" s="7" t="str">
        <f>IF(OR(sectvol('Growth&amp;Taper'!$H165,$G165,N$2,O$2)&lt;0,'Growth&amp;Taper'!O165=""),"",sectvol('Growth&amp;Taper'!$H165,$G165,N$2,O$2))</f>
        <v/>
      </c>
      <c r="O165" s="7" t="str">
        <f>IF(OR(sectvol('Growth&amp;Taper'!$H165,$G165,O$2,P$2)&lt;0,'Growth&amp;Taper'!P165=""),"",sectvol('Growth&amp;Taper'!$H165,$G165,O$2,P$2))</f>
        <v/>
      </c>
      <c r="P165" s="7" t="str">
        <f>IF(OR(sectvol('Growth&amp;Taper'!$H165,$G165,P$2,Q$2)&lt;0,'Growth&amp;Taper'!Q165=""),"",sectvol('Growth&amp;Taper'!$H165,$G165,P$2,Q$2))</f>
        <v/>
      </c>
      <c r="Q165" s="7" t="str">
        <f>IF(OR(sectvol('Growth&amp;Taper'!$H165,$G165,Q$2,R$2)&lt;0,'Growth&amp;Taper'!R165=""),"",sectvol('Growth&amp;Taper'!$H165,$G165,Q$2,R$2))</f>
        <v/>
      </c>
      <c r="R165" s="7" t="str">
        <f>IF(OR(sectvol('Growth&amp;Taper'!$H165,$G165,R$2,S$2)&lt;0,'Growth&amp;Taper'!S165=""),"",sectvol('Growth&amp;Taper'!$H165,$G165,R$2,S$2))</f>
        <v/>
      </c>
      <c r="S165" s="7" t="str">
        <f>IF(OR(sectvol('Growth&amp;Taper'!$H165,$G165,S$2,T$2)&lt;0,'Growth&amp;Taper'!T165=""),"",sectvol('Growth&amp;Taper'!$H165,$G165,S$2,T$2))</f>
        <v/>
      </c>
      <c r="U165" s="2">
        <f>SUMIF('Growth&amp;Taper'!I165:R165,"&lt;"&amp;wasteCutoff*100,Volume!H165:T165)</f>
        <v>0</v>
      </c>
      <c r="V165" s="2">
        <f>SUMIF('Growth&amp;Taper'!I165:R165,"&lt;"&amp;pulpCutoff*100,Volume!H165:T165)-U165</f>
        <v>0</v>
      </c>
      <c r="W165" s="2">
        <f t="shared" si="5"/>
        <v>0</v>
      </c>
      <c r="X165" s="163">
        <f t="shared" si="7"/>
        <v>0</v>
      </c>
    </row>
    <row r="166" spans="1:24">
      <c r="A166" s="4">
        <f>'Growth&amp;Taper'!A166</f>
        <v>4</v>
      </c>
      <c r="B166" s="33">
        <f>'Growth&amp;Taper'!B166</f>
        <v>9.1785543631405062</v>
      </c>
      <c r="C166" s="27">
        <f>'Growth&amp;Taper'!C166</f>
        <v>1090.4685567879474</v>
      </c>
      <c r="D166" s="33">
        <f>'Growth&amp;Taper'!D166</f>
        <v>6.3150643116886034</v>
      </c>
      <c r="E166" s="33">
        <f>'Growth&amp;Taper'!E166</f>
        <v>7.609958968770111</v>
      </c>
      <c r="F166" s="33">
        <f>'Growth&amp;Taper'!F166</f>
        <v>19.667341290849233</v>
      </c>
      <c r="G166" s="33">
        <f>'Growth&amp;Taper'!G166</f>
        <v>9.0416076461430066</v>
      </c>
      <c r="H166" s="7">
        <f>IF(OR(sectvol('Growth&amp;Taper'!$H166,$G166,H$2,I$2)&lt;0,'Growth&amp;Taper'!I166=""),"",sectvol('Growth&amp;Taper'!$H166,$G166,H$2,I$2))</f>
        <v>9.3258847616598944E-3</v>
      </c>
      <c r="I166" s="7">
        <f>IF(OR(sectvol('Growth&amp;Taper'!$H166,$G166,I$2,J$2)&lt;0,'Growth&amp;Taper'!J166=""),"",sectvol('Growth&amp;Taper'!$H166,$G166,I$2,J$2))</f>
        <v>3.8573291147634223E-3</v>
      </c>
      <c r="J166" s="7" t="str">
        <f>IF(OR(sectvol('Growth&amp;Taper'!$H166,$G166,J$2,K$2)&lt;0,'Growth&amp;Taper'!K166=""),"",sectvol('Growth&amp;Taper'!$H166,$G166,J$2,K$2))</f>
        <v/>
      </c>
      <c r="K166" s="7" t="str">
        <f>IF(OR(sectvol('Growth&amp;Taper'!$H166,$G166,K$2,L$2)&lt;0,'Growth&amp;Taper'!L166=""),"",sectvol('Growth&amp;Taper'!$H166,$G166,K$2,L$2))</f>
        <v/>
      </c>
      <c r="L166" s="7" t="str">
        <f>IF(OR(sectvol('Growth&amp;Taper'!$H166,$G166,L$2,M$2)&lt;0,'Growth&amp;Taper'!M166=""),"",sectvol('Growth&amp;Taper'!$H166,$G166,L$2,M$2))</f>
        <v/>
      </c>
      <c r="M166" s="7" t="str">
        <f>IF(OR(sectvol('Growth&amp;Taper'!$H166,$G166,M$2,N$2)&lt;0,'Growth&amp;Taper'!N166=""),"",sectvol('Growth&amp;Taper'!$H166,$G166,M$2,N$2))</f>
        <v/>
      </c>
      <c r="N166" s="7" t="str">
        <f>IF(OR(sectvol('Growth&amp;Taper'!$H166,$G166,N$2,O$2)&lt;0,'Growth&amp;Taper'!O166=""),"",sectvol('Growth&amp;Taper'!$H166,$G166,N$2,O$2))</f>
        <v/>
      </c>
      <c r="O166" s="7" t="str">
        <f>IF(OR(sectvol('Growth&amp;Taper'!$H166,$G166,O$2,P$2)&lt;0,'Growth&amp;Taper'!P166=""),"",sectvol('Growth&amp;Taper'!$H166,$G166,O$2,P$2))</f>
        <v/>
      </c>
      <c r="P166" s="7" t="str">
        <f>IF(OR(sectvol('Growth&amp;Taper'!$H166,$G166,P$2,Q$2)&lt;0,'Growth&amp;Taper'!Q166=""),"",sectvol('Growth&amp;Taper'!$H166,$G166,P$2,Q$2))</f>
        <v/>
      </c>
      <c r="Q166" s="7" t="str">
        <f>IF(OR(sectvol('Growth&amp;Taper'!$H166,$G166,Q$2,R$2)&lt;0,'Growth&amp;Taper'!R166=""),"",sectvol('Growth&amp;Taper'!$H166,$G166,Q$2,R$2))</f>
        <v/>
      </c>
      <c r="R166" s="7" t="str">
        <f>IF(OR(sectvol('Growth&amp;Taper'!$H166,$G166,R$2,S$2)&lt;0,'Growth&amp;Taper'!S166=""),"",sectvol('Growth&amp;Taper'!$H166,$G166,R$2,S$2))</f>
        <v/>
      </c>
      <c r="S166" s="7" t="str">
        <f>IF(OR(sectvol('Growth&amp;Taper'!$H166,$G166,S$2,T$2)&lt;0,'Growth&amp;Taper'!T166=""),"",sectvol('Growth&amp;Taper'!$H166,$G166,S$2,T$2))</f>
        <v/>
      </c>
      <c r="U166" s="2">
        <f>SUMIF('Growth&amp;Taper'!I166:R166,"&lt;"&amp;wasteCutoff*100,Volume!H166:T166)</f>
        <v>1.3183213876423317E-2</v>
      </c>
      <c r="V166" s="2">
        <f>SUMIF('Growth&amp;Taper'!I166:R166,"&lt;"&amp;pulpCutoff*100,Volume!H166:T166)-U166</f>
        <v>0</v>
      </c>
      <c r="W166" s="2">
        <f t="shared" si="5"/>
        <v>0</v>
      </c>
      <c r="X166" s="163">
        <f t="shared" si="7"/>
        <v>0</v>
      </c>
    </row>
    <row r="167" spans="1:24">
      <c r="A167" s="4">
        <f>'Growth&amp;Taper'!A167</f>
        <v>5</v>
      </c>
      <c r="B167" s="33">
        <f>'Growth&amp;Taper'!B167</f>
        <v>11.674351093832627</v>
      </c>
      <c r="C167" s="27">
        <f>'Growth&amp;Taper'!C167</f>
        <v>1078</v>
      </c>
      <c r="D167" s="33">
        <f>'Growth&amp;Taper'!D167</f>
        <v>11.05</v>
      </c>
      <c r="E167" s="33">
        <f>'Growth&amp;Taper'!E167</f>
        <v>10.124457428372343</v>
      </c>
      <c r="F167" s="33">
        <f>'Growth&amp;Taper'!F167</f>
        <v>40.646356986628227</v>
      </c>
      <c r="G167" s="33">
        <f>'Growth&amp;Taper'!G167</f>
        <v>13.700620854068973</v>
      </c>
      <c r="H167" s="7">
        <f>IF(OR(sectvol('Growth&amp;Taper'!$H167,$G167,H$2,I$2)&lt;0,'Growth&amp;Taper'!I167=""),"",sectvol('Growth&amp;Taper'!$H167,$G167,H$2,I$2))</f>
        <v>1.6949072036030268E-2</v>
      </c>
      <c r="I167" s="7">
        <f>IF(OR(sectvol('Growth&amp;Taper'!$H167,$G167,I$2,J$2)&lt;0,'Growth&amp;Taper'!J167=""),"",sectvol('Growth&amp;Taper'!$H167,$G167,I$2,J$2))</f>
        <v>1.0476246534057789E-2</v>
      </c>
      <c r="J167" s="7">
        <f>IF(OR(sectvol('Growth&amp;Taper'!$H167,$G167,J$2,K$2)&lt;0,'Growth&amp;Taper'!K167=""),"",sectvol('Growth&amp;Taper'!$H167,$G167,J$2,K$2))</f>
        <v>5.1692258487820433E-3</v>
      </c>
      <c r="K167" s="7" t="str">
        <f>IF(OR(sectvol('Growth&amp;Taper'!$H167,$G167,K$2,L$2)&lt;0,'Growth&amp;Taper'!L167=""),"",sectvol('Growth&amp;Taper'!$H167,$G167,K$2,L$2))</f>
        <v/>
      </c>
      <c r="L167" s="7" t="str">
        <f>IF(OR(sectvol('Growth&amp;Taper'!$H167,$G167,L$2,M$2)&lt;0,'Growth&amp;Taper'!M167=""),"",sectvol('Growth&amp;Taper'!$H167,$G167,L$2,M$2))</f>
        <v/>
      </c>
      <c r="M167" s="7" t="str">
        <f>IF(OR(sectvol('Growth&amp;Taper'!$H167,$G167,M$2,N$2)&lt;0,'Growth&amp;Taper'!N167=""),"",sectvol('Growth&amp;Taper'!$H167,$G167,M$2,N$2))</f>
        <v/>
      </c>
      <c r="N167" s="7" t="str">
        <f>IF(OR(sectvol('Growth&amp;Taper'!$H167,$G167,N$2,O$2)&lt;0,'Growth&amp;Taper'!O167=""),"",sectvol('Growth&amp;Taper'!$H167,$G167,N$2,O$2))</f>
        <v/>
      </c>
      <c r="O167" s="7" t="str">
        <f>IF(OR(sectvol('Growth&amp;Taper'!$H167,$G167,O$2,P$2)&lt;0,'Growth&amp;Taper'!P167=""),"",sectvol('Growth&amp;Taper'!$H167,$G167,O$2,P$2))</f>
        <v/>
      </c>
      <c r="P167" s="7" t="str">
        <f>IF(OR(sectvol('Growth&amp;Taper'!$H167,$G167,P$2,Q$2)&lt;0,'Growth&amp;Taper'!Q167=""),"",sectvol('Growth&amp;Taper'!$H167,$G167,P$2,Q$2))</f>
        <v/>
      </c>
      <c r="Q167" s="7" t="str">
        <f>IF(OR(sectvol('Growth&amp;Taper'!$H167,$G167,Q$2,R$2)&lt;0,'Growth&amp;Taper'!R167=""),"",sectvol('Growth&amp;Taper'!$H167,$G167,Q$2,R$2))</f>
        <v/>
      </c>
      <c r="R167" s="7" t="str">
        <f>IF(OR(sectvol('Growth&amp;Taper'!$H167,$G167,R$2,S$2)&lt;0,'Growth&amp;Taper'!S167=""),"",sectvol('Growth&amp;Taper'!$H167,$G167,R$2,S$2))</f>
        <v/>
      </c>
      <c r="S167" s="7" t="str">
        <f>IF(OR(sectvol('Growth&amp;Taper'!$H167,$G167,S$2,T$2)&lt;0,'Growth&amp;Taper'!T167=""),"",sectvol('Growth&amp;Taper'!$H167,$G167,S$2,T$2))</f>
        <v/>
      </c>
      <c r="U167" s="2">
        <f>SUMIF('Growth&amp;Taper'!I167:R167,"&lt;"&amp;wasteCutoff*100,Volume!H167:T167)</f>
        <v>5.1692258487820433E-3</v>
      </c>
      <c r="V167" s="2">
        <f>SUMIF('Growth&amp;Taper'!I167:R167,"&lt;"&amp;pulpCutoff*100,Volume!H167:T167)-U167</f>
        <v>2.7425318570088057E-2</v>
      </c>
      <c r="W167" s="2">
        <f t="shared" si="5"/>
        <v>0</v>
      </c>
      <c r="X167" s="163">
        <f t="shared" si="7"/>
        <v>0</v>
      </c>
    </row>
    <row r="168" spans="1:24">
      <c r="A168" s="4">
        <f>'Growth&amp;Taper'!A168</f>
        <v>6</v>
      </c>
      <c r="B168" s="33">
        <f>'Growth&amp;Taper'!B168</f>
        <v>14.113219235602134</v>
      </c>
      <c r="C168" s="27">
        <f>'Growth&amp;Taper'!C168</f>
        <v>1065.6740102832503</v>
      </c>
      <c r="D168" s="33">
        <f>'Growth&amp;Taper'!D168</f>
        <v>16.059935339860473</v>
      </c>
      <c r="E168" s="33">
        <f>'Growth&amp;Taper'!E168</f>
        <v>12.27607997436264</v>
      </c>
      <c r="F168" s="33">
        <f>'Growth&amp;Taper'!F168</f>
        <v>67.92690252305114</v>
      </c>
      <c r="G168" s="33">
        <f>'Growth&amp;Taper'!G168</f>
        <v>16.845269751232614</v>
      </c>
      <c r="H168" s="7">
        <f>IF(OR(sectvol('Growth&amp;Taper'!$H168,$G168,H$2,I$2)&lt;0,'Growth&amp;Taper'!I168=""),"",sectvol('Growth&amp;Taper'!$H168,$G168,H$2,I$2))</f>
        <v>2.5172338692223337E-2</v>
      </c>
      <c r="I168" s="7">
        <f>IF(OR(sectvol('Growth&amp;Taper'!$H168,$G168,I$2,J$2)&lt;0,'Growth&amp;Taper'!J168=""),"",sectvol('Growth&amp;Taper'!$H168,$G168,I$2,J$2))</f>
        <v>1.7078012874270309E-2</v>
      </c>
      <c r="J168" s="7">
        <f>IF(OR(sectvol('Growth&amp;Taper'!$H168,$G168,J$2,K$2)&lt;0,'Growth&amp;Taper'!K168=""),"",sectvol('Growth&amp;Taper'!$H168,$G168,J$2,K$2))</f>
        <v>1.0843310948497768E-2</v>
      </c>
      <c r="K168" s="7">
        <f>IF(OR(sectvol('Growth&amp;Taper'!$H168,$G168,K$2,L$2)&lt;0,'Growth&amp;Taper'!L168=""),"",sectvol('Growth&amp;Taper'!$H168,$G168,K$2,L$2))</f>
        <v>4.9815131809594357E-3</v>
      </c>
      <c r="L168" s="7" t="str">
        <f>IF(OR(sectvol('Growth&amp;Taper'!$H168,$G168,L$2,M$2)&lt;0,'Growth&amp;Taper'!M168=""),"",sectvol('Growth&amp;Taper'!$H168,$G168,L$2,M$2))</f>
        <v/>
      </c>
      <c r="M168" s="7" t="str">
        <f>IF(OR(sectvol('Growth&amp;Taper'!$H168,$G168,M$2,N$2)&lt;0,'Growth&amp;Taper'!N168=""),"",sectvol('Growth&amp;Taper'!$H168,$G168,M$2,N$2))</f>
        <v/>
      </c>
      <c r="N168" s="7" t="str">
        <f>IF(OR(sectvol('Growth&amp;Taper'!$H168,$G168,N$2,O$2)&lt;0,'Growth&amp;Taper'!O168=""),"",sectvol('Growth&amp;Taper'!$H168,$G168,N$2,O$2))</f>
        <v/>
      </c>
      <c r="O168" s="7" t="str">
        <f>IF(OR(sectvol('Growth&amp;Taper'!$H168,$G168,O$2,P$2)&lt;0,'Growth&amp;Taper'!P168=""),"",sectvol('Growth&amp;Taper'!$H168,$G168,O$2,P$2))</f>
        <v/>
      </c>
      <c r="P168" s="7" t="str">
        <f>IF(OR(sectvol('Growth&amp;Taper'!$H168,$G168,P$2,Q$2)&lt;0,'Growth&amp;Taper'!Q168=""),"",sectvol('Growth&amp;Taper'!$H168,$G168,P$2,Q$2))</f>
        <v/>
      </c>
      <c r="Q168" s="7" t="str">
        <f>IF(OR(sectvol('Growth&amp;Taper'!$H168,$G168,Q$2,R$2)&lt;0,'Growth&amp;Taper'!R168=""),"",sectvol('Growth&amp;Taper'!$H168,$G168,Q$2,R$2))</f>
        <v/>
      </c>
      <c r="R168" s="7" t="str">
        <f>IF(OR(sectvol('Growth&amp;Taper'!$H168,$G168,R$2,S$2)&lt;0,'Growth&amp;Taper'!S168=""),"",sectvol('Growth&amp;Taper'!$H168,$G168,R$2,S$2))</f>
        <v/>
      </c>
      <c r="S168" s="7" t="str">
        <f>IF(OR(sectvol('Growth&amp;Taper'!$H168,$G168,S$2,T$2)&lt;0,'Growth&amp;Taper'!T168=""),"",sectvol('Growth&amp;Taper'!$H168,$G168,S$2,T$2))</f>
        <v/>
      </c>
      <c r="U168" s="2">
        <f>SUMIF('Growth&amp;Taper'!I168:R168,"&lt;"&amp;wasteCutoff*100,Volume!H168:T168)</f>
        <v>4.9815131809594357E-3</v>
      </c>
      <c r="V168" s="2">
        <f>SUMIF('Growth&amp;Taper'!I168:R168,"&lt;"&amp;pulpCutoff*100,Volume!H168:T168)-U168</f>
        <v>5.3093662514991417E-2</v>
      </c>
      <c r="W168" s="2">
        <f t="shared" si="5"/>
        <v>0</v>
      </c>
      <c r="X168" s="163">
        <f t="shared" si="7"/>
        <v>0</v>
      </c>
    </row>
    <row r="169" spans="1:24">
      <c r="A169" s="4">
        <f>'Growth&amp;Taper'!A169</f>
        <v>7</v>
      </c>
      <c r="B169" s="33">
        <f>'Growth&amp;Taper'!B169</f>
        <v>16.471613052056259</v>
      </c>
      <c r="C169" s="27">
        <f>'Growth&amp;Taper'!C169</f>
        <v>1053.4889575075927</v>
      </c>
      <c r="D169" s="33">
        <f>'Growth&amp;Taper'!D169</f>
        <v>20.984547145864152</v>
      </c>
      <c r="E169" s="33">
        <f>'Growth&amp;Taper'!E169</f>
        <v>14.113502574990584</v>
      </c>
      <c r="F169" s="33">
        <f>'Growth&amp;Taper'!F169</f>
        <v>99.940680020701834</v>
      </c>
      <c r="G169" s="33">
        <f>'Growth&amp;Taper'!G169</f>
        <v>19.121432727851936</v>
      </c>
      <c r="H169" s="7">
        <f>IF(OR(sectvol('Growth&amp;Taper'!$H169,$G169,H$2,I$2)&lt;0,'Growth&amp;Taper'!I169=""),"",sectvol('Growth&amp;Taper'!$H169,$G169,H$2,I$2))</f>
        <v>3.3479358369609996E-2</v>
      </c>
      <c r="I169" s="7">
        <f>IF(OR(sectvol('Growth&amp;Taper'!$H169,$G169,I$2,J$2)&lt;0,'Growth&amp;Taper'!J169=""),"",sectvol('Growth&amp;Taper'!$H169,$G169,I$2,J$2))</f>
        <v>2.3672535475998742E-2</v>
      </c>
      <c r="J169" s="7">
        <f>IF(OR(sectvol('Growth&amp;Taper'!$H169,$G169,J$2,K$2)&lt;0,'Growth&amp;Taper'!K169=""),"",sectvol('Growth&amp;Taper'!$H169,$G169,J$2,K$2))</f>
        <v>1.64527887658753E-2</v>
      </c>
      <c r="K169" s="7">
        <f>IF(OR(sectvol('Growth&amp;Taper'!$H169,$G169,K$2,L$2)&lt;0,'Growth&amp;Taper'!L169=""),"",sectvol('Growth&amp;Taper'!$H169,$G169,K$2,L$2))</f>
        <v>9.5505906038348201E-3</v>
      </c>
      <c r="L169" s="7">
        <f>IF(OR(sectvol('Growth&amp;Taper'!$H169,$G169,L$2,M$2)&lt;0,'Growth&amp;Taper'!M169=""),"",sectvol('Growth&amp;Taper'!$H169,$G169,L$2,M$2))</f>
        <v>3.5153463724780882E-3</v>
      </c>
      <c r="M169" s="7" t="str">
        <f>IF(OR(sectvol('Growth&amp;Taper'!$H169,$G169,M$2,N$2)&lt;0,'Growth&amp;Taper'!N169=""),"",sectvol('Growth&amp;Taper'!$H169,$G169,M$2,N$2))</f>
        <v/>
      </c>
      <c r="N169" s="7" t="str">
        <f>IF(OR(sectvol('Growth&amp;Taper'!$H169,$G169,N$2,O$2)&lt;0,'Growth&amp;Taper'!O169=""),"",sectvol('Growth&amp;Taper'!$H169,$G169,N$2,O$2))</f>
        <v/>
      </c>
      <c r="O169" s="7" t="str">
        <f>IF(OR(sectvol('Growth&amp;Taper'!$H169,$G169,O$2,P$2)&lt;0,'Growth&amp;Taper'!P169=""),"",sectvol('Growth&amp;Taper'!$H169,$G169,O$2,P$2))</f>
        <v/>
      </c>
      <c r="P169" s="7" t="str">
        <f>IF(OR(sectvol('Growth&amp;Taper'!$H169,$G169,P$2,Q$2)&lt;0,'Growth&amp;Taper'!Q169=""),"",sectvol('Growth&amp;Taper'!$H169,$G169,P$2,Q$2))</f>
        <v/>
      </c>
      <c r="Q169" s="7" t="str">
        <f>IF(OR(sectvol('Growth&amp;Taper'!$H169,$G169,Q$2,R$2)&lt;0,'Growth&amp;Taper'!R169=""),"",sectvol('Growth&amp;Taper'!$H169,$G169,Q$2,R$2))</f>
        <v/>
      </c>
      <c r="R169" s="7" t="str">
        <f>IF(OR(sectvol('Growth&amp;Taper'!$H169,$G169,R$2,S$2)&lt;0,'Growth&amp;Taper'!S169=""),"",sectvol('Growth&amp;Taper'!$H169,$G169,R$2,S$2))</f>
        <v/>
      </c>
      <c r="S169" s="7" t="str">
        <f>IF(OR(sectvol('Growth&amp;Taper'!$H169,$G169,S$2,T$2)&lt;0,'Growth&amp;Taper'!T169=""),"",sectvol('Growth&amp;Taper'!$H169,$G169,S$2,T$2))</f>
        <v/>
      </c>
      <c r="U169" s="2">
        <f>SUMIF('Growth&amp;Taper'!I169:R169,"&lt;"&amp;wasteCutoff*100,Volume!H169:T169)</f>
        <v>1.3065936976312909E-2</v>
      </c>
      <c r="V169" s="2">
        <f>SUMIF('Growth&amp;Taper'!I169:R169,"&lt;"&amp;pulpCutoff*100,Volume!H169:T169)-U169</f>
        <v>7.3604682611484035E-2</v>
      </c>
      <c r="W169" s="2">
        <f t="shared" si="5"/>
        <v>0</v>
      </c>
      <c r="X169" s="163">
        <f t="shared" si="7"/>
        <v>0</v>
      </c>
    </row>
    <row r="170" spans="1:24">
      <c r="A170" s="4">
        <f>'Growth&amp;Taper'!A170</f>
        <v>8</v>
      </c>
      <c r="B170" s="33">
        <f>'Growth&amp;Taper'!B170</f>
        <v>18.735353492979787</v>
      </c>
      <c r="C170" s="27">
        <f>'Growth&amp;Taper'!C170</f>
        <v>1041.443230182038</v>
      </c>
      <c r="D170" s="33">
        <f>'Growth&amp;Taper'!D170</f>
        <v>25.649371270593686</v>
      </c>
      <c r="E170" s="33">
        <f>'Growth&amp;Taper'!E170</f>
        <v>15.693527088408633</v>
      </c>
      <c r="F170" s="33">
        <f>'Growth&amp;Taper'!F170</f>
        <v>135.27965462517656</v>
      </c>
      <c r="G170" s="33">
        <f>'Growth&amp;Taper'!G170</f>
        <v>20.853145792670045</v>
      </c>
      <c r="H170" s="7">
        <f>IF(OR(sectvol('Growth&amp;Taper'!$H170,$G170,H$2,I$2)&lt;0,'Growth&amp;Taper'!I170=""),"",sectvol('Growth&amp;Taper'!$H170,$G170,H$2,I$2))</f>
        <v>4.1577135636658741E-2</v>
      </c>
      <c r="I170" s="7">
        <f>IF(OR(sectvol('Growth&amp;Taper'!$H170,$G170,I$2,J$2)&lt;0,'Growth&amp;Taper'!J170=""),"",sectvol('Growth&amp;Taper'!$H170,$G170,I$2,J$2))</f>
        <v>3.0097209841969591E-2</v>
      </c>
      <c r="J170" s="7">
        <f>IF(OR(sectvol('Growth&amp;Taper'!$H170,$G170,J$2,K$2)&lt;0,'Growth&amp;Taper'!K170=""),"",sectvol('Growth&amp;Taper'!$H170,$G170,J$2,K$2))</f>
        <v>2.1895789482945634E-2</v>
      </c>
      <c r="K170" s="7">
        <f>IF(OR(sectvol('Growth&amp;Taper'!$H170,$G170,K$2,L$2)&lt;0,'Growth&amp;Taper'!L170=""),"",sectvol('Growth&amp;Taper'!$H170,$G170,K$2,L$2))</f>
        <v>1.4108589279025472E-2</v>
      </c>
      <c r="L170" s="7">
        <f>IF(OR(sectvol('Growth&amp;Taper'!$H170,$G170,L$2,M$2)&lt;0,'Growth&amp;Taper'!M170=""),"",sectvol('Growth&amp;Taper'!$H170,$G170,L$2,M$2))</f>
        <v>6.8264688859572143E-3</v>
      </c>
      <c r="M170" s="7">
        <f>IF(OR(sectvol('Growth&amp;Taper'!$H170,$G170,M$2,N$2)&lt;0,'Growth&amp;Taper'!N170=""),"",sectvol('Growth&amp;Taper'!$H170,$G170,M$2,N$2))</f>
        <v>1.5331496089415781E-3</v>
      </c>
      <c r="N170" s="7" t="str">
        <f>IF(OR(sectvol('Growth&amp;Taper'!$H170,$G170,N$2,O$2)&lt;0,'Growth&amp;Taper'!O170=""),"",sectvol('Growth&amp;Taper'!$H170,$G170,N$2,O$2))</f>
        <v/>
      </c>
      <c r="O170" s="7" t="str">
        <f>IF(OR(sectvol('Growth&amp;Taper'!$H170,$G170,O$2,P$2)&lt;0,'Growth&amp;Taper'!P170=""),"",sectvol('Growth&amp;Taper'!$H170,$G170,O$2,P$2))</f>
        <v/>
      </c>
      <c r="P170" s="7" t="str">
        <f>IF(OR(sectvol('Growth&amp;Taper'!$H170,$G170,P$2,Q$2)&lt;0,'Growth&amp;Taper'!Q170=""),"",sectvol('Growth&amp;Taper'!$H170,$G170,P$2,Q$2))</f>
        <v/>
      </c>
      <c r="Q170" s="7" t="str">
        <f>IF(OR(sectvol('Growth&amp;Taper'!$H170,$G170,Q$2,R$2)&lt;0,'Growth&amp;Taper'!R170=""),"",sectvol('Growth&amp;Taper'!$H170,$G170,Q$2,R$2))</f>
        <v/>
      </c>
      <c r="R170" s="7" t="str">
        <f>IF(OR(sectvol('Growth&amp;Taper'!$H170,$G170,R$2,S$2)&lt;0,'Growth&amp;Taper'!S170=""),"",sectvol('Growth&amp;Taper'!$H170,$G170,R$2,S$2))</f>
        <v/>
      </c>
      <c r="S170" s="7" t="str">
        <f>IF(OR(sectvol('Growth&amp;Taper'!$H170,$G170,S$2,T$2)&lt;0,'Growth&amp;Taper'!T170=""),"",sectvol('Growth&amp;Taper'!$H170,$G170,S$2,T$2))</f>
        <v/>
      </c>
      <c r="U170" s="2">
        <f>SUMIF('Growth&amp;Taper'!I170:R170,"&lt;"&amp;wasteCutoff*100,Volume!H170:T170)</f>
        <v>8.359618494898793E-3</v>
      </c>
      <c r="V170" s="2">
        <f>SUMIF('Growth&amp;Taper'!I170:R170,"&lt;"&amp;pulpCutoff*100,Volume!H170:T170)-U170</f>
        <v>0.10767872424059943</v>
      </c>
      <c r="W170" s="2">
        <f t="shared" si="5"/>
        <v>0</v>
      </c>
      <c r="X170" s="163">
        <f t="shared" si="7"/>
        <v>0</v>
      </c>
    </row>
    <row r="171" spans="1:24">
      <c r="A171" s="4">
        <f>'Growth&amp;Taper'!A171</f>
        <v>9</v>
      </c>
      <c r="B171" s="33">
        <f>'Growth&amp;Taper'!B171</f>
        <v>20.896311548372974</v>
      </c>
      <c r="C171" s="27">
        <f>'Growth&amp;Taper'!C171</f>
        <v>1029.5352352415905</v>
      </c>
      <c r="D171" s="33">
        <f>'Growth&amp;Taper'!D171</f>
        <v>29.983629355617023</v>
      </c>
      <c r="E171" s="33">
        <f>'Growth&amp;Taper'!E171</f>
        <v>17.065597288558312</v>
      </c>
      <c r="F171" s="33">
        <f>'Growth&amp;Taper'!F171</f>
        <v>172.78265537253847</v>
      </c>
      <c r="G171" s="33">
        <f>'Growth&amp;Taper'!G171</f>
        <v>22.220943055050963</v>
      </c>
      <c r="H171" s="7">
        <f>IF(OR(sectvol('Growth&amp;Taper'!$H171,$G171,H$2,I$2)&lt;0,'Growth&amp;Taper'!I171=""),"",sectvol('Growth&amp;Taper'!$H171,$G171,H$2,I$2))</f>
        <v>4.9328268070351275E-2</v>
      </c>
      <c r="I171" s="7">
        <f>IF(OR(sectvol('Growth&amp;Taper'!$H171,$G171,I$2,J$2)&lt;0,'Growth&amp;Taper'!J171=""),"",sectvol('Growth&amp;Taper'!$H171,$G171,I$2,J$2))</f>
        <v>3.6255925073373829E-2</v>
      </c>
      <c r="J171" s="7">
        <f>IF(OR(sectvol('Growth&amp;Taper'!$H171,$G171,J$2,K$2)&lt;0,'Growth&amp;Taper'!K171=""),"",sectvol('Growth&amp;Taper'!$H171,$G171,J$2,K$2))</f>
        <v>2.7112034183105128E-2</v>
      </c>
      <c r="K171" s="7">
        <f>IF(OR(sectvol('Growth&amp;Taper'!$H171,$G171,K$2,L$2)&lt;0,'Growth&amp;Taper'!L171=""),"",sectvol('Growth&amp;Taper'!$H171,$G171,K$2,L$2))</f>
        <v>1.8518271790229857E-2</v>
      </c>
      <c r="L171" s="7">
        <f>IF(OR(sectvol('Growth&amp;Taper'!$H171,$G171,L$2,M$2)&lt;0,'Growth&amp;Taper'!M171=""),"",sectvol('Growth&amp;Taper'!$H171,$G171,L$2,M$2))</f>
        <v>1.0259336257006198E-2</v>
      </c>
      <c r="M171" s="7">
        <f>IF(OR(sectvol('Growth&amp;Taper'!$H171,$G171,M$2,N$2)&lt;0,'Growth&amp;Taper'!N171=""),"",sectvol('Growth&amp;Taper'!$H171,$G171,M$2,N$2))</f>
        <v>3.488247203696569E-3</v>
      </c>
      <c r="N171" s="7" t="str">
        <f>IF(OR(sectvol('Growth&amp;Taper'!$H171,$G171,N$2,O$2)&lt;0,'Growth&amp;Taper'!O171=""),"",sectvol('Growth&amp;Taper'!$H171,$G171,N$2,O$2))</f>
        <v/>
      </c>
      <c r="O171" s="7" t="str">
        <f>IF(OR(sectvol('Growth&amp;Taper'!$H171,$G171,O$2,P$2)&lt;0,'Growth&amp;Taper'!P171=""),"",sectvol('Growth&amp;Taper'!$H171,$G171,O$2,P$2))</f>
        <v/>
      </c>
      <c r="P171" s="7" t="str">
        <f>IF(OR(sectvol('Growth&amp;Taper'!$H171,$G171,P$2,Q$2)&lt;0,'Growth&amp;Taper'!Q171=""),"",sectvol('Growth&amp;Taper'!$H171,$G171,P$2,Q$2))</f>
        <v/>
      </c>
      <c r="Q171" s="7" t="str">
        <f>IF(OR(sectvol('Growth&amp;Taper'!$H171,$G171,Q$2,R$2)&lt;0,'Growth&amp;Taper'!R171=""),"",sectvol('Growth&amp;Taper'!$H171,$G171,Q$2,R$2))</f>
        <v/>
      </c>
      <c r="R171" s="7" t="str">
        <f>IF(OR(sectvol('Growth&amp;Taper'!$H171,$G171,R$2,S$2)&lt;0,'Growth&amp;Taper'!S171=""),"",sectvol('Growth&amp;Taper'!$H171,$G171,R$2,S$2))</f>
        <v/>
      </c>
      <c r="S171" s="7" t="str">
        <f>IF(OR(sectvol('Growth&amp;Taper'!$H171,$G171,S$2,T$2)&lt;0,'Growth&amp;Taper'!T171=""),"",sectvol('Growth&amp;Taper'!$H171,$G171,S$2,T$2))</f>
        <v/>
      </c>
      <c r="U171" s="2">
        <f>SUMIF('Growth&amp;Taper'!I171:R171,"&lt;"&amp;wasteCutoff*100,Volume!H171:T171)</f>
        <v>1.3747583460702768E-2</v>
      </c>
      <c r="V171" s="2">
        <f>SUMIF('Growth&amp;Taper'!I171:R171,"&lt;"&amp;pulpCutoff*100,Volume!H171:T171)-U171</f>
        <v>0.1312144991170601</v>
      </c>
      <c r="W171" s="2">
        <f t="shared" si="5"/>
        <v>0</v>
      </c>
      <c r="X171" s="163">
        <f t="shared" si="7"/>
        <v>0</v>
      </c>
    </row>
    <row r="172" spans="1:24">
      <c r="A172" s="153">
        <f>'Growth&amp;Taper'!A172</f>
        <v>10</v>
      </c>
      <c r="B172" s="154">
        <f>'Growth&amp;Taper'!B172</f>
        <v>22.950423605072722</v>
      </c>
      <c r="C172" s="155">
        <f>'Growth&amp;Taper'!C172</f>
        <v>700</v>
      </c>
      <c r="D172" s="154">
        <f>'Growth&amp;Taper'!D172</f>
        <v>32.134539943068191</v>
      </c>
      <c r="E172" s="154">
        <f>'Growth&amp;Taper'!E172</f>
        <v>21.425798849273871</v>
      </c>
      <c r="F172" s="154">
        <f>'Growth&amp;Taper'!F172</f>
        <v>200.09521625553597</v>
      </c>
      <c r="G172" s="154">
        <f>'Growth&amp;Taper'!G172</f>
        <v>25.934024170876977</v>
      </c>
      <c r="H172" s="7">
        <f>IF(OR(sectvol('Growth&amp;Taper'!$H172,$G172,H$2,I$2)&lt;0,'Growth&amp;Taper'!I172=""),"",sectvol('Growth&amp;Taper'!$H172,$G172,H$2,I$2))</f>
        <v>7.8418437419939452E-2</v>
      </c>
      <c r="I172" s="7">
        <f>IF(OR(sectvol('Growth&amp;Taper'!$H172,$G172,I$2,J$2)&lt;0,'Growth&amp;Taper'!J172=""),"",sectvol('Growth&amp;Taper'!$H172,$G172,I$2,J$2))</f>
        <v>5.9468143259478412E-2</v>
      </c>
      <c r="J172" s="7">
        <f>IF(OR(sectvol('Growth&amp;Taper'!$H172,$G172,J$2,K$2)&lt;0,'Growth&amp;Taper'!K172=""),"",sectvol('Growth&amp;Taper'!$H172,$G172,J$2,K$2))</f>
        <v>4.6840451058733482E-2</v>
      </c>
      <c r="K172" s="7">
        <f>IF(OR(sectvol('Growth&amp;Taper'!$H172,$G172,K$2,L$2)&lt;0,'Growth&amp;Taper'!L172=""),"",sectvol('Growth&amp;Taper'!$H172,$G172,K$2,L$2))</f>
        <v>3.5350821880130133E-2</v>
      </c>
      <c r="L172" s="7">
        <f>IF(OR(sectvol('Growth&amp;Taper'!$H172,$G172,L$2,M$2)&lt;0,'Growth&amp;Taper'!M172=""),"",sectvol('Growth&amp;Taper'!$H172,$G172,L$2,M$2))</f>
        <v>2.4080649669351445E-2</v>
      </c>
      <c r="M172" s="7">
        <f>IF(OR(sectvol('Growth&amp;Taper'!$H172,$G172,M$2,N$2)&lt;0,'Growth&amp;Taper'!N172=""),"",sectvol('Growth&amp;Taper'!$H172,$G172,M$2,N$2))</f>
        <v>1.3441786264626651E-2</v>
      </c>
      <c r="N172" s="7">
        <f>IF(OR(sectvol('Growth&amp;Taper'!$H172,$G172,N$2,O$2)&lt;0,'Growth&amp;Taper'!O172=""),"",sectvol('Growth&amp;Taper'!$H172,$G172,N$2,O$2))</f>
        <v>4.8585770907804441E-3</v>
      </c>
      <c r="O172" s="7" t="str">
        <f>IF(OR(sectvol('Growth&amp;Taper'!$H172,$G172,O$2,P$2)&lt;0,'Growth&amp;Taper'!P172=""),"",sectvol('Growth&amp;Taper'!$H172,$G172,O$2,P$2))</f>
        <v/>
      </c>
      <c r="P172" s="7" t="str">
        <f>IF(OR(sectvol('Growth&amp;Taper'!$H172,$G172,P$2,Q$2)&lt;0,'Growth&amp;Taper'!Q172=""),"",sectvol('Growth&amp;Taper'!$H172,$G172,P$2,Q$2))</f>
        <v/>
      </c>
      <c r="Q172" s="7" t="str">
        <f>IF(OR(sectvol('Growth&amp;Taper'!$H172,$G172,Q$2,R$2)&lt;0,'Growth&amp;Taper'!R172=""),"",sectvol('Growth&amp;Taper'!$H172,$G172,Q$2,R$2))</f>
        <v/>
      </c>
      <c r="R172" s="7" t="str">
        <f>IF(OR(sectvol('Growth&amp;Taper'!$H172,$G172,R$2,S$2)&lt;0,'Growth&amp;Taper'!S172=""),"",sectvol('Growth&amp;Taper'!$H172,$G172,R$2,S$2))</f>
        <v/>
      </c>
      <c r="S172" s="7" t="str">
        <f>IF(OR(sectvol('Growth&amp;Taper'!$H172,$G172,S$2,T$2)&lt;0,'Growth&amp;Taper'!T172=""),"",sectvol('Growth&amp;Taper'!$H172,$G172,S$2,T$2))</f>
        <v/>
      </c>
      <c r="U172" s="2">
        <f>SUMIF('Growth&amp;Taper'!I172:R172,"&lt;"&amp;wasteCutoff*100,Volume!H172:T172)</f>
        <v>4.8585770907804441E-3</v>
      </c>
      <c r="V172" s="2">
        <f>SUMIF('Growth&amp;Taper'!I172:R172,"&lt;"&amp;pulpCutoff*100,Volume!H172:T172)-U172</f>
        <v>0.25760028955225961</v>
      </c>
      <c r="W172" s="2">
        <f t="shared" si="5"/>
        <v>2.5153490401663703E-17</v>
      </c>
      <c r="X172" s="163">
        <f t="shared" si="7"/>
        <v>9.5837838223518548E-17</v>
      </c>
    </row>
    <row r="173" spans="1:24">
      <c r="A173" s="4">
        <f>'Growth&amp;Taper'!A173</f>
        <v>11</v>
      </c>
      <c r="B173" s="33">
        <f>'Growth&amp;Taper'!B173</f>
        <v>24.896423131258256</v>
      </c>
      <c r="C173" s="27">
        <f>'Growth&amp;Taper'!C173</f>
        <v>691.99611057353911</v>
      </c>
      <c r="D173" s="33">
        <f>'Growth&amp;Taper'!D173</f>
        <v>35.583140792994989</v>
      </c>
      <c r="E173" s="33">
        <f>'Growth&amp;Taper'!E173</f>
        <v>22.676201777217361</v>
      </c>
      <c r="F173" s="33">
        <f>'Growth&amp;Taper'!F173</f>
        <v>237.21826849658277</v>
      </c>
      <c r="G173" s="33">
        <f>'Growth&amp;Taper'!G173</f>
        <v>26.85964184998992</v>
      </c>
      <c r="H173" s="7">
        <f>IF(OR(sectvol('Growth&amp;Taper'!$H173,$G173,H$2,I$2)&lt;0,'Growth&amp;Taper'!I173=""),"",sectvol('Growth&amp;Taper'!$H173,$G173,H$2,I$2))</f>
        <v>8.8016679120896224E-2</v>
      </c>
      <c r="I173" s="7">
        <f>IF(OR(sectvol('Growth&amp;Taper'!$H173,$G173,I$2,J$2)&lt;0,'Growth&amp;Taper'!J173=""),"",sectvol('Growth&amp;Taper'!$H173,$G173,I$2,J$2))</f>
        <v>6.7157058767041394E-2</v>
      </c>
      <c r="J173" s="7">
        <f>IF(OR(sectvol('Growth&amp;Taper'!$H173,$G173,J$2,K$2)&lt;0,'Growth&amp;Taper'!K173=""),"",sectvol('Growth&amp;Taper'!$H173,$G173,J$2,K$2))</f>
        <v>5.3404131995284543E-2</v>
      </c>
      <c r="K173" s="7">
        <f>IF(OR(sectvol('Growth&amp;Taper'!$H173,$G173,K$2,L$2)&lt;0,'Growth&amp;Taper'!L173=""),"",sectvol('Growth&amp;Taper'!$H173,$G173,K$2,L$2))</f>
        <v>4.0985316573470591E-2</v>
      </c>
      <c r="L173" s="7">
        <f>IF(OR(sectvol('Growth&amp;Taper'!$H173,$G173,L$2,M$2)&lt;0,'Growth&amp;Taper'!M173=""),"",sectvol('Growth&amp;Taper'!$H173,$G173,L$2,M$2))</f>
        <v>2.8818722178269744E-2</v>
      </c>
      <c r="M173" s="7">
        <f>IF(OR(sectvol('Growth&amp;Taper'!$H173,$G173,M$2,N$2)&lt;0,'Growth&amp;Taper'!N173=""),"",sectvol('Growth&amp;Taper'!$H173,$G173,M$2,N$2))</f>
        <v>1.7152953801996402E-2</v>
      </c>
      <c r="N173" s="7">
        <f>IF(OR(sectvol('Growth&amp;Taper'!$H173,$G173,N$2,O$2)&lt;0,'Growth&amp;Taper'!O173=""),"",sectvol('Growth&amp;Taper'!$H173,$G173,N$2,O$2))</f>
        <v>7.2653673547452037E-3</v>
      </c>
      <c r="O173" s="7" t="str">
        <f>IF(OR(sectvol('Growth&amp;Taper'!$H173,$G173,O$2,P$2)&lt;0,'Growth&amp;Taper'!P173=""),"",sectvol('Growth&amp;Taper'!$H173,$G173,O$2,P$2))</f>
        <v/>
      </c>
      <c r="P173" s="7" t="str">
        <f>IF(OR(sectvol('Growth&amp;Taper'!$H173,$G173,P$2,Q$2)&lt;0,'Growth&amp;Taper'!Q173=""),"",sectvol('Growth&amp;Taper'!$H173,$G173,P$2,Q$2))</f>
        <v/>
      </c>
      <c r="Q173" s="7" t="str">
        <f>IF(OR(sectvol('Growth&amp;Taper'!$H173,$G173,Q$2,R$2)&lt;0,'Growth&amp;Taper'!R173=""),"",sectvol('Growth&amp;Taper'!$H173,$G173,Q$2,R$2))</f>
        <v/>
      </c>
      <c r="R173" s="7" t="str">
        <f>IF(OR(sectvol('Growth&amp;Taper'!$H173,$G173,R$2,S$2)&lt;0,'Growth&amp;Taper'!S173=""),"",sectvol('Growth&amp;Taper'!$H173,$G173,R$2,S$2))</f>
        <v/>
      </c>
      <c r="S173" s="7" t="str">
        <f>IF(OR(sectvol('Growth&amp;Taper'!$H173,$G173,S$2,T$2)&lt;0,'Growth&amp;Taper'!T173=""),"",sectvol('Growth&amp;Taper'!$H173,$G173,S$2,T$2))</f>
        <v/>
      </c>
      <c r="U173" s="2">
        <f>SUMIF('Growth&amp;Taper'!I173:R173,"&lt;"&amp;wasteCutoff*100,Volume!H173:T173)</f>
        <v>7.2653673547452037E-3</v>
      </c>
      <c r="V173" s="2">
        <f>SUMIF('Growth&amp;Taper'!I173:R173,"&lt;"&amp;pulpCutoff*100,Volume!H173:T173)-U173</f>
        <v>0.29553486243695887</v>
      </c>
      <c r="W173" s="2">
        <f t="shared" si="5"/>
        <v>0</v>
      </c>
      <c r="X173" s="163">
        <f t="shared" si="7"/>
        <v>0</v>
      </c>
    </row>
    <row r="174" spans="1:24">
      <c r="A174" s="4">
        <f>'Growth&amp;Taper'!A174</f>
        <v>12</v>
      </c>
      <c r="B174" s="33">
        <f>'Growth&amp;Taper'!B174</f>
        <v>26.734991187586083</v>
      </c>
      <c r="C174" s="27">
        <f>'Growth&amp;Taper'!C174</f>
        <v>684.08373864129396</v>
      </c>
      <c r="D174" s="33">
        <f>'Growth&amp;Taper'!D174</f>
        <v>38.732399593254236</v>
      </c>
      <c r="E174" s="33">
        <f>'Growth&amp;Taper'!E174</f>
        <v>23.794827919453816</v>
      </c>
      <c r="F174" s="33">
        <f>'Growth&amp;Taper'!F174</f>
        <v>274.30703734371997</v>
      </c>
      <c r="G174" s="33">
        <f>'Growth&amp;Taper'!G174</f>
        <v>27.645438386049353</v>
      </c>
      <c r="H174" s="7">
        <f>IF(OR(sectvol('Growth&amp;Taper'!$H174,$G174,H$2,I$2)&lt;0,'Growth&amp;Taper'!I174=""),"",sectvol('Growth&amp;Taper'!$H174,$G174,H$2,I$2))</f>
        <v>9.7079140334108222E-2</v>
      </c>
      <c r="I174" s="7">
        <f>IF(OR(sectvol('Growth&amp;Taper'!$H174,$G174,I$2,J$2)&lt;0,'Growth&amp;Taper'!J174=""),"",sectvol('Growth&amp;Taper'!$H174,$G174,I$2,J$2))</f>
        <v>7.4428112487173403E-2</v>
      </c>
      <c r="J174" s="7">
        <f>IF(OR(sectvol('Growth&amp;Taper'!$H174,$G174,J$2,K$2)&lt;0,'Growth&amp;Taper'!K174=""),"",sectvol('Growth&amp;Taper'!$H174,$G174,J$2,K$2))</f>
        <v>5.9623466628159441E-2</v>
      </c>
      <c r="K174" s="7">
        <f>IF(OR(sectvol('Growth&amp;Taper'!$H174,$G174,K$2,L$2)&lt;0,'Growth&amp;Taper'!L174=""),"",sectvol('Growth&amp;Taper'!$H174,$G174,K$2,L$2))</f>
        <v>4.6336264613415751E-2</v>
      </c>
      <c r="L174" s="7">
        <f>IF(OR(sectvol('Growth&amp;Taper'!$H174,$G174,L$2,M$2)&lt;0,'Growth&amp;Taper'!M174=""),"",sectvol('Growth&amp;Taper'!$H174,$G174,L$2,M$2))</f>
        <v>3.3345976425963722E-2</v>
      </c>
      <c r="M174" s="7">
        <f>IF(OR(sectvol('Growth&amp;Taper'!$H174,$G174,M$2,N$2)&lt;0,'Growth&amp;Taper'!N174=""),"",sectvol('Growth&amp;Taper'!$H174,$G174,M$2,N$2))</f>
        <v>2.0766164252552191E-2</v>
      </c>
      <c r="N174" s="7">
        <f>IF(OR(sectvol('Growth&amp;Taper'!$H174,$G174,N$2,O$2)&lt;0,'Growth&amp;Taper'!O174=""),"",sectvol('Growth&amp;Taper'!$H174,$G174,N$2,O$2))</f>
        <v>9.7530955325576887E-3</v>
      </c>
      <c r="O174" s="7">
        <f>IF(OR(sectvol('Growth&amp;Taper'!$H174,$G174,O$2,P$2)&lt;0,'Growth&amp;Taper'!P174=""),"",sectvol('Growth&amp;Taper'!$H174,$G174,O$2,P$2))</f>
        <v>2.2303441642769141E-3</v>
      </c>
      <c r="P174" s="7" t="str">
        <f>IF(OR(sectvol('Growth&amp;Taper'!$H174,$G174,P$2,Q$2)&lt;0,'Growth&amp;Taper'!Q174=""),"",sectvol('Growth&amp;Taper'!$H174,$G174,P$2,Q$2))</f>
        <v/>
      </c>
      <c r="Q174" s="7" t="str">
        <f>IF(OR(sectvol('Growth&amp;Taper'!$H174,$G174,Q$2,R$2)&lt;0,'Growth&amp;Taper'!R174=""),"",sectvol('Growth&amp;Taper'!$H174,$G174,Q$2,R$2))</f>
        <v/>
      </c>
      <c r="R174" s="7" t="str">
        <f>IF(OR(sectvol('Growth&amp;Taper'!$H174,$G174,R$2,S$2)&lt;0,'Growth&amp;Taper'!S174=""),"",sectvol('Growth&amp;Taper'!$H174,$G174,R$2,S$2))</f>
        <v/>
      </c>
      <c r="S174" s="7" t="str">
        <f>IF(OR(sectvol('Growth&amp;Taper'!$H174,$G174,S$2,T$2)&lt;0,'Growth&amp;Taper'!T174=""),"",sectvol('Growth&amp;Taper'!$H174,$G174,S$2,T$2))</f>
        <v/>
      </c>
      <c r="U174" s="2">
        <f>SUMIF('Growth&amp;Taper'!I174:R174,"&lt;"&amp;wasteCutoff*100,Volume!H174:T174)</f>
        <v>1.1983439696834602E-2</v>
      </c>
      <c r="V174" s="2">
        <f>SUMIF('Growth&amp;Taper'!I174:R174,"&lt;"&amp;pulpCutoff*100,Volume!H174:T174)-U174</f>
        <v>0.33157912474137274</v>
      </c>
      <c r="W174" s="2">
        <f t="shared" si="5"/>
        <v>2.7755575615628914E-17</v>
      </c>
      <c r="X174" s="163">
        <f t="shared" si="7"/>
        <v>8.0787543488664903E-17</v>
      </c>
    </row>
    <row r="175" spans="1:24">
      <c r="A175" s="4">
        <f>'Growth&amp;Taper'!A175</f>
        <v>13</v>
      </c>
      <c r="B175" s="33">
        <f>'Growth&amp;Taper'!B175</f>
        <v>28.468167638575657</v>
      </c>
      <c r="C175" s="27">
        <f>'Growth&amp;Taper'!C175</f>
        <v>676.26183778054417</v>
      </c>
      <c r="D175" s="33">
        <f>'Growth&amp;Taper'!D175</f>
        <v>41.607343820250044</v>
      </c>
      <c r="E175" s="33">
        <f>'Growth&amp;Taper'!E175</f>
        <v>24.80433314209527</v>
      </c>
      <c r="F175" s="33">
        <f>'Growth&amp;Taper'!F175</f>
        <v>310.96521115784572</v>
      </c>
      <c r="G175" s="33">
        <f>'Growth&amp;Taper'!G175</f>
        <v>28.323494771932531</v>
      </c>
      <c r="H175" s="7">
        <f>IF(OR(sectvol('Growth&amp;Taper'!$H175,$G175,H$2,I$2)&lt;0,'Growth&amp;Taper'!I175=""),"",sectvol('Growth&amp;Taper'!$H175,$G175,H$2,I$2))</f>
        <v>0.1056437346807913</v>
      </c>
      <c r="I175" s="7">
        <f>IF(OR(sectvol('Growth&amp;Taper'!$H175,$G175,I$2,J$2)&lt;0,'Growth&amp;Taper'!J175=""),"",sectvol('Growth&amp;Taper'!$H175,$G175,I$2,J$2))</f>
        <v>8.1308819133573323E-2</v>
      </c>
      <c r="J175" s="7">
        <f>IF(OR(sectvol('Growth&amp;Taper'!$H175,$G175,J$2,K$2)&lt;0,'Growth&amp;Taper'!K175=""),"",sectvol('Growth&amp;Taper'!$H175,$G175,J$2,K$2))</f>
        <v>6.5519220726768079E-2</v>
      </c>
      <c r="K175" s="7">
        <f>IF(OR(sectvol('Growth&amp;Taper'!$H175,$G175,K$2,L$2)&lt;0,'Growth&amp;Taper'!L175=""),"",sectvol('Growth&amp;Taper'!$H175,$G175,K$2,L$2))</f>
        <v>5.1418546003651283E-2</v>
      </c>
      <c r="L175" s="7">
        <f>IF(OR(sectvol('Growth&amp;Taper'!$H175,$G175,L$2,M$2)&lt;0,'Growth&amp;Taper'!M175=""),"",sectvol('Growth&amp;Taper'!$H175,$G175,L$2,M$2))</f>
        <v>3.7665547537882045E-2</v>
      </c>
      <c r="M175" s="7">
        <f>IF(OR(sectvol('Growth&amp;Taper'!$H175,$G175,M$2,N$2)&lt;0,'Growth&amp;Taper'!N175=""),"",sectvol('Growth&amp;Taper'!$H175,$G175,M$2,N$2))</f>
        <v>2.4259013125069354E-2</v>
      </c>
      <c r="N175" s="7">
        <f>IF(OR(sectvol('Growth&amp;Taper'!$H175,$G175,N$2,O$2)&lt;0,'Growth&amp;Taper'!O175=""),"",sectvol('Growth&amp;Taper'!$H175,$G175,N$2,O$2))</f>
        <v>1.2252851636432402E-2</v>
      </c>
      <c r="O175" s="7">
        <f>IF(OR(sectvol('Growth&amp;Taper'!$H175,$G175,O$2,P$2)&lt;0,'Growth&amp;Taper'!P175=""),"",sectvol('Growth&amp;Taper'!$H175,$G175,O$2,P$2))</f>
        <v>3.4917440297534278E-3</v>
      </c>
      <c r="P175" s="7" t="str">
        <f>IF(OR(sectvol('Growth&amp;Taper'!$H175,$G175,P$2,Q$2)&lt;0,'Growth&amp;Taper'!Q175=""),"",sectvol('Growth&amp;Taper'!$H175,$G175,P$2,Q$2))</f>
        <v/>
      </c>
      <c r="Q175" s="7" t="str">
        <f>IF(OR(sectvol('Growth&amp;Taper'!$H175,$G175,Q$2,R$2)&lt;0,'Growth&amp;Taper'!R175=""),"",sectvol('Growth&amp;Taper'!$H175,$G175,Q$2,R$2))</f>
        <v/>
      </c>
      <c r="R175" s="7" t="str">
        <f>IF(OR(sectvol('Growth&amp;Taper'!$H175,$G175,R$2,S$2)&lt;0,'Growth&amp;Taper'!S175=""),"",sectvol('Growth&amp;Taper'!$H175,$G175,R$2,S$2))</f>
        <v/>
      </c>
      <c r="S175" s="7" t="str">
        <f>IF(OR(sectvol('Growth&amp;Taper'!$H175,$G175,S$2,T$2)&lt;0,'Growth&amp;Taper'!T175=""),"",sectvol('Growth&amp;Taper'!$H175,$G175,S$2,T$2))</f>
        <v/>
      </c>
      <c r="U175" s="2">
        <f>SUMIF('Growth&amp;Taper'!I175:R175,"&lt;"&amp;wasteCutoff*100,Volume!H175:T175)</f>
        <v>3.4917440297534278E-3</v>
      </c>
      <c r="V175" s="2">
        <f>SUMIF('Growth&amp;Taper'!I175:R175,"&lt;"&amp;pulpCutoff*100,Volume!H175:T175)-U175</f>
        <v>0.37806773284416773</v>
      </c>
      <c r="W175" s="2">
        <f t="shared" si="5"/>
        <v>1.3010426069826053E-17</v>
      </c>
      <c r="X175" s="163">
        <f t="shared" si="7"/>
        <v>3.4098028900812997E-17</v>
      </c>
    </row>
    <row r="176" spans="1:24">
      <c r="A176" s="4">
        <f>'Growth&amp;Taper'!A176</f>
        <v>14</v>
      </c>
      <c r="B176" s="33">
        <f>'Growth&amp;Taper'!B176</f>
        <v>30.098932651522215</v>
      </c>
      <c r="C176" s="27">
        <f>'Growth&amp;Taper'!C176</f>
        <v>668.52937353350035</v>
      </c>
      <c r="D176" s="33">
        <f>'Growth&amp;Taper'!D176</f>
        <v>44.233639179179271</v>
      </c>
      <c r="E176" s="33">
        <f>'Growth&amp;Taper'!E176</f>
        <v>25.722672513901824</v>
      </c>
      <c r="F176" s="33">
        <f>'Growth&amp;Taper'!F176</f>
        <v>346.89606855474887</v>
      </c>
      <c r="G176" s="33">
        <f>'Growth&amp;Taper'!G176</f>
        <v>28.91676288803037</v>
      </c>
      <c r="H176" s="7">
        <f>IF(OR(sectvol('Growth&amp;Taper'!$H176,$G176,H$2,I$2)&lt;0,'Growth&amp;Taper'!I176=""),"",sectvol('Growth&amp;Taper'!$H176,$G176,H$2,I$2))</f>
        <v>0.11375344945763849</v>
      </c>
      <c r="I176" s="7">
        <f>IF(OR(sectvol('Growth&amp;Taper'!$H176,$G176,I$2,J$2)&lt;0,'Growth&amp;Taper'!J176=""),"",sectvol('Growth&amp;Taper'!$H176,$G176,I$2,J$2))</f>
        <v>8.7831491743585705E-2</v>
      </c>
      <c r="J176" s="7">
        <f>IF(OR(sectvol('Growth&amp;Taper'!$H176,$G176,J$2,K$2)&lt;0,'Growth&amp;Taper'!K176=""),"",sectvol('Growth&amp;Taper'!$H176,$G176,J$2,K$2))</f>
        <v>7.1116801824321507E-2</v>
      </c>
      <c r="K176" s="7">
        <f>IF(OR(sectvol('Growth&amp;Taper'!$H176,$G176,K$2,L$2)&lt;0,'Growth&amp;Taper'!L176=""),"",sectvol('Growth&amp;Taper'!$H176,$G176,K$2,L$2))</f>
        <v>5.6251803119579113E-2</v>
      </c>
      <c r="L176" s="7">
        <f>IF(OR(sectvol('Growth&amp;Taper'!$H176,$G176,L$2,M$2)&lt;0,'Growth&amp;Taper'!M176=""),"",sectvol('Growth&amp;Taper'!$H176,$G176,L$2,M$2))</f>
        <v>4.1788120861643907E-2</v>
      </c>
      <c r="M176" s="7">
        <f>IF(OR(sectvol('Growth&amp;Taper'!$H176,$G176,M$2,N$2)&lt;0,'Growth&amp;Taper'!N176=""),"",sectvol('Growth&amp;Taper'!$H176,$G176,M$2,N$2))</f>
        <v>2.7624928368137427E-2</v>
      </c>
      <c r="N176" s="7">
        <f>IF(OR(sectvol('Growth&amp;Taper'!$H176,$G176,N$2,O$2)&lt;0,'Growth&amp;Taper'!O176=""),"",sectvol('Growth&amp;Taper'!$H176,$G176,N$2,O$2))</f>
        <v>1.4727807503219663E-2</v>
      </c>
      <c r="O176" s="7">
        <f>IF(OR(sectvol('Growth&amp;Taper'!$H176,$G176,O$2,P$2)&lt;0,'Growth&amp;Taper'!P176=""),"",sectvol('Growth&amp;Taper'!$H176,$G176,O$2,P$2))</f>
        <v>4.8730666785274518E-3</v>
      </c>
      <c r="P176" s="7" t="str">
        <f>IF(OR(sectvol('Growth&amp;Taper'!$H176,$G176,P$2,Q$2)&lt;0,'Growth&amp;Taper'!Q176=""),"",sectvol('Growth&amp;Taper'!$H176,$G176,P$2,Q$2))</f>
        <v/>
      </c>
      <c r="Q176" s="7" t="str">
        <f>IF(OR(sectvol('Growth&amp;Taper'!$H176,$G176,Q$2,R$2)&lt;0,'Growth&amp;Taper'!R176=""),"",sectvol('Growth&amp;Taper'!$H176,$G176,Q$2,R$2))</f>
        <v/>
      </c>
      <c r="R176" s="7" t="str">
        <f>IF(OR(sectvol('Growth&amp;Taper'!$H176,$G176,R$2,S$2)&lt;0,'Growth&amp;Taper'!S176=""),"",sectvol('Growth&amp;Taper'!$H176,$G176,R$2,S$2))</f>
        <v/>
      </c>
      <c r="S176" s="7" t="str">
        <f>IF(OR(sectvol('Growth&amp;Taper'!$H176,$G176,S$2,T$2)&lt;0,'Growth&amp;Taper'!T176=""),"",sectvol('Growth&amp;Taper'!$H176,$G176,S$2,T$2))</f>
        <v/>
      </c>
      <c r="U176" s="2">
        <f>SUMIF('Growth&amp;Taper'!I176:R176,"&lt;"&amp;wasteCutoff*100,Volume!H176:T176)</f>
        <v>4.8730666785274518E-3</v>
      </c>
      <c r="V176" s="2">
        <f>SUMIF('Growth&amp;Taper'!I176:R176,"&lt;"&amp;pulpCutoff*100,Volume!H176:T176)-U176</f>
        <v>0.41309440287812582</v>
      </c>
      <c r="W176" s="2">
        <f t="shared" si="5"/>
        <v>-1.3877787807814457E-17</v>
      </c>
      <c r="X176" s="163">
        <f t="shared" si="7"/>
        <v>-3.3203033294755963E-17</v>
      </c>
    </row>
    <row r="177" spans="1:24">
      <c r="A177" s="4">
        <f>'Growth&amp;Taper'!A177</f>
        <v>15</v>
      </c>
      <c r="B177" s="33">
        <f>'Growth&amp;Taper'!B177</f>
        <v>31.630903714821294</v>
      </c>
      <c r="C177" s="27">
        <f>'Growth&amp;Taper'!C177</f>
        <v>660.88532327049563</v>
      </c>
      <c r="D177" s="33">
        <f>'Growth&amp;Taper'!D177</f>
        <v>46.635821334516294</v>
      </c>
      <c r="E177" s="33">
        <f>'Growth&amp;Taper'!E177</f>
        <v>26.564201217429378</v>
      </c>
      <c r="F177" s="33">
        <f>'Growth&amp;Taper'!F177</f>
        <v>381.88135157827173</v>
      </c>
      <c r="G177" s="33">
        <f>'Growth&amp;Taper'!G177</f>
        <v>29.442099052491404</v>
      </c>
      <c r="H177" s="7">
        <f>IF(OR(sectvol('Growth&amp;Taper'!$H177,$G177,H$2,I$2)&lt;0,'Growth&amp;Taper'!I177=""),"",sectvol('Growth&amp;Taper'!$H177,$G177,H$2,I$2))</f>
        <v>0.12145158810469692</v>
      </c>
      <c r="I177" s="7">
        <f>IF(OR(sectvol('Growth&amp;Taper'!$H177,$G177,I$2,J$2)&lt;0,'Growth&amp;Taper'!J177=""),"",sectvol('Growth&amp;Taper'!$H177,$G177,I$2,J$2))</f>
        <v>9.4029251749105869E-2</v>
      </c>
      <c r="J177" s="7">
        <f>IF(OR(sectvol('Growth&amp;Taper'!$H177,$G177,J$2,K$2)&lt;0,'Growth&amp;Taper'!K177=""),"",sectvol('Growth&amp;Taper'!$H177,$G177,J$2,K$2))</f>
        <v>7.6442796955364156E-2</v>
      </c>
      <c r="K177" s="7">
        <f>IF(OR(sectvol('Growth&amp;Taper'!$H177,$G177,K$2,L$2)&lt;0,'Growth&amp;Taper'!L177=""),"",sectvol('Growth&amp;Taper'!$H177,$G177,K$2,L$2))</f>
        <v>6.085724804095706E-2</v>
      </c>
      <c r="L177" s="7">
        <f>IF(OR(sectvol('Growth&amp;Taper'!$H177,$G177,L$2,M$2)&lt;0,'Growth&amp;Taper'!M177=""),"",sectvol('Growth&amp;Taper'!$H177,$G177,L$2,M$2))</f>
        <v>4.5727739217941543E-2</v>
      </c>
      <c r="M177" s="7">
        <f>IF(OR(sectvol('Growth&amp;Taper'!$H177,$G177,M$2,N$2)&lt;0,'Growth&amp;Taper'!N177=""),"",sectvol('Growth&amp;Taper'!$H177,$G177,M$2,N$2))</f>
        <v>3.0865528302624255E-2</v>
      </c>
      <c r="N177" s="7">
        <f>IF(OR(sectvol('Growth&amp;Taper'!$H177,$G177,N$2,O$2)&lt;0,'Growth&amp;Taper'!O177=""),"",sectvol('Growth&amp;Taper'!$H177,$G177,N$2,O$2))</f>
        <v>1.7158687846584211E-2</v>
      </c>
      <c r="O177" s="7">
        <f>IF(OR(sectvol('Growth&amp;Taper'!$H177,$G177,O$2,P$2)&lt;0,'Growth&amp;Taper'!P177=""),"",sectvol('Growth&amp;Taper'!$H177,$G177,O$2,P$2))</f>
        <v>6.3233951436742859E-3</v>
      </c>
      <c r="P177" s="7" t="str">
        <f>IF(OR(sectvol('Growth&amp;Taper'!$H177,$G177,P$2,Q$2)&lt;0,'Growth&amp;Taper'!Q177=""),"",sectvol('Growth&amp;Taper'!$H177,$G177,P$2,Q$2))</f>
        <v/>
      </c>
      <c r="Q177" s="7" t="str">
        <f>IF(OR(sectvol('Growth&amp;Taper'!$H177,$G177,Q$2,R$2)&lt;0,'Growth&amp;Taper'!R177=""),"",sectvol('Growth&amp;Taper'!$H177,$G177,Q$2,R$2))</f>
        <v/>
      </c>
      <c r="R177" s="7" t="str">
        <f>IF(OR(sectvol('Growth&amp;Taper'!$H177,$G177,R$2,S$2)&lt;0,'Growth&amp;Taper'!S177=""),"",sectvol('Growth&amp;Taper'!$H177,$G177,R$2,S$2))</f>
        <v/>
      </c>
      <c r="S177" s="7" t="str">
        <f>IF(OR(sectvol('Growth&amp;Taper'!$H177,$G177,S$2,T$2)&lt;0,'Growth&amp;Taper'!T177=""),"",sectvol('Growth&amp;Taper'!$H177,$G177,S$2,T$2))</f>
        <v/>
      </c>
      <c r="U177" s="2">
        <f>SUMIF('Growth&amp;Taper'!I177:R177,"&lt;"&amp;wasteCutoff*100,Volume!H177:T177)</f>
        <v>6.3233951436742859E-3</v>
      </c>
      <c r="V177" s="2">
        <f>SUMIF('Growth&amp;Taper'!I177:R177,"&lt;"&amp;pulpCutoff*100,Volume!H177:T177)-U177</f>
        <v>0.44653284021727396</v>
      </c>
      <c r="W177" s="2">
        <f t="shared" si="5"/>
        <v>1.8214596497756474E-17</v>
      </c>
      <c r="X177" s="163">
        <f t="shared" si="7"/>
        <v>4.0221587063361428E-17</v>
      </c>
    </row>
    <row r="178" spans="1:24">
      <c r="A178" s="4">
        <f>'Growth&amp;Taper'!A178</f>
        <v>16</v>
      </c>
      <c r="B178" s="33">
        <f>'Growth&amp;Taper'!B178</f>
        <v>33.068113414735379</v>
      </c>
      <c r="C178" s="27">
        <f>'Growth&amp;Taper'!C178</f>
        <v>653.32867605474155</v>
      </c>
      <c r="D178" s="33">
        <f>'Growth&amp;Taper'!D178</f>
        <v>48.836517011150995</v>
      </c>
      <c r="E178" s="33">
        <f>'Growth&amp;Taper'!E178</f>
        <v>27.340501786187449</v>
      </c>
      <c r="F178" s="33">
        <f>'Growth&amp;Taper'!F178</f>
        <v>415.76449291861627</v>
      </c>
      <c r="G178" s="33">
        <f>'Growth&amp;Taper'!G178</f>
        <v>29.912162857397846</v>
      </c>
      <c r="H178" s="7">
        <f>IF(OR(sectvol('Growth&amp;Taper'!$H178,$G178,H$2,I$2)&lt;0,'Growth&amp;Taper'!I178=""),"",sectvol('Growth&amp;Taper'!$H178,$G178,H$2,I$2))</f>
        <v>0.1287794047210723</v>
      </c>
      <c r="I178" s="7">
        <f>IF(OR(sectvol('Growth&amp;Taper'!$H178,$G178,I$2,J$2)&lt;0,'Growth&amp;Taper'!J178=""),"",sectvol('Growth&amp;Taper'!$H178,$G178,I$2,J$2))</f>
        <v>9.9933988943441576E-2</v>
      </c>
      <c r="J178" s="7">
        <f>IF(OR(sectvol('Growth&amp;Taper'!$H178,$G178,J$2,K$2)&lt;0,'Growth&amp;Taper'!K178=""),"",sectvol('Growth&amp;Taper'!$H178,$G178,J$2,K$2))</f>
        <v>8.1523138546518603E-2</v>
      </c>
      <c r="K178" s="7">
        <f>IF(OR(sectvol('Growth&amp;Taper'!$H178,$G178,K$2,L$2)&lt;0,'Growth&amp;Taper'!L178=""),"",sectvol('Growth&amp;Taper'!$H178,$G178,K$2,L$2))</f>
        <v>6.5255938107291342E-2</v>
      </c>
      <c r="L178" s="7">
        <f>IF(OR(sectvol('Growth&amp;Taper'!$H178,$G178,L$2,M$2)&lt;0,'Growth&amp;Taper'!M178=""),"",sectvol('Growth&amp;Taper'!$H178,$G178,L$2,M$2))</f>
        <v>4.9499561939056656E-2</v>
      </c>
      <c r="M178" s="7">
        <f>IF(OR(sectvol('Growth&amp;Taper'!$H178,$G178,M$2,N$2)&lt;0,'Growth&amp;Taper'!N178=""),"",sectvol('Growth&amp;Taper'!$H178,$G178,M$2,N$2))</f>
        <v>3.3986608434222243E-2</v>
      </c>
      <c r="N178" s="7">
        <f>IF(OR(sectvol('Growth&amp;Taper'!$H178,$G178,N$2,O$2)&lt;0,'Growth&amp;Taper'!O178=""),"",sectvol('Growth&amp;Taper'!$H178,$G178,N$2,O$2))</f>
        <v>1.9536179443805396E-2</v>
      </c>
      <c r="O178" s="7">
        <f>IF(OR(sectvol('Growth&amp;Taper'!$H178,$G178,O$2,P$2)&lt;0,'Growth&amp;Taper'!P178=""),"",sectvol('Growth&amp;Taper'!$H178,$G178,O$2,P$2))</f>
        <v>7.810896523276393E-3</v>
      </c>
      <c r="P178" s="7" t="str">
        <f>IF(OR(sectvol('Growth&amp;Taper'!$H178,$G178,P$2,Q$2)&lt;0,'Growth&amp;Taper'!Q178=""),"",sectvol('Growth&amp;Taper'!$H178,$G178,P$2,Q$2))</f>
        <v/>
      </c>
      <c r="Q178" s="7" t="str">
        <f>IF(OR(sectvol('Growth&amp;Taper'!$H178,$G178,Q$2,R$2)&lt;0,'Growth&amp;Taper'!R178=""),"",sectvol('Growth&amp;Taper'!$H178,$G178,Q$2,R$2))</f>
        <v/>
      </c>
      <c r="R178" s="7" t="str">
        <f>IF(OR(sectvol('Growth&amp;Taper'!$H178,$G178,R$2,S$2)&lt;0,'Growth&amp;Taper'!S178=""),"",sectvol('Growth&amp;Taper'!$H178,$G178,R$2,S$2))</f>
        <v/>
      </c>
      <c r="S178" s="7" t="str">
        <f>IF(OR(sectvol('Growth&amp;Taper'!$H178,$G178,S$2,T$2)&lt;0,'Growth&amp;Taper'!T178=""),"",sectvol('Growth&amp;Taper'!$H178,$G178,S$2,T$2))</f>
        <v/>
      </c>
      <c r="U178" s="2">
        <f>SUMIF('Growth&amp;Taper'!I178:R178,"&lt;"&amp;wasteCutoff*100,Volume!H178:T178)</f>
        <v>7.810896523276393E-3</v>
      </c>
      <c r="V178" s="2">
        <f>SUMIF('Growth&amp;Taper'!I178:R178,"&lt;"&amp;pulpCutoff*100,Volume!H178:T178)-U178</f>
        <v>0.47851482013540814</v>
      </c>
      <c r="W178" s="2">
        <f t="shared" si="5"/>
        <v>-1.474514954580286E-17</v>
      </c>
      <c r="X178" s="163">
        <f t="shared" si="7"/>
        <v>-3.0319493789285616E-17</v>
      </c>
    </row>
    <row r="179" spans="1:24">
      <c r="A179" s="4">
        <f>'Growth&amp;Taper'!A179</f>
        <v>17</v>
      </c>
      <c r="B179" s="33">
        <f>'Growth&amp;Taper'!B179</f>
        <v>34.414845046252857</v>
      </c>
      <c r="C179" s="27">
        <f>'Growth&amp;Taper'!C179</f>
        <v>645.85843250862979</v>
      </c>
      <c r="D179" s="33">
        <f>'Growth&amp;Taper'!D179</f>
        <v>50.856182713955782</v>
      </c>
      <c r="E179" s="33">
        <f>'Growth&amp;Taper'!E179</f>
        <v>28.061004425433588</v>
      </c>
      <c r="F179" s="33">
        <f>'Growth&amp;Taper'!F179</f>
        <v>448.43735841281875</v>
      </c>
      <c r="G179" s="33">
        <f>'Growth&amp;Taper'!G179</f>
        <v>30.336647544643654</v>
      </c>
      <c r="H179" s="7">
        <f>IF(OR(sectvol('Growth&amp;Taper'!$H179,$G179,H$2,I$2)&lt;0,'Growth&amp;Taper'!I179=""),"",sectvol('Growth&amp;Taper'!$H179,$G179,H$2,I$2))</f>
        <v>0.13577504127527978</v>
      </c>
      <c r="I179" s="7">
        <f>IF(OR(sectvol('Growth&amp;Taper'!$H179,$G179,I$2,J$2)&lt;0,'Growth&amp;Taper'!J179=""),"",sectvol('Growth&amp;Taper'!$H179,$G179,I$2,J$2))</f>
        <v>0.10557540080175337</v>
      </c>
      <c r="J179" s="7">
        <f>IF(OR(sectvol('Growth&amp;Taper'!$H179,$G179,J$2,K$2)&lt;0,'Growth&amp;Taper'!K179=""),"",sectvol('Growth&amp;Taper'!$H179,$G179,J$2,K$2))</f>
        <v>8.6382196387682436E-2</v>
      </c>
      <c r="K179" s="7">
        <f>IF(OR(sectvol('Growth&amp;Taper'!$H179,$G179,K$2,L$2)&lt;0,'Growth&amp;Taper'!L179=""),"",sectvol('Growth&amp;Taper'!$H179,$G179,K$2,L$2))</f>
        <v>6.9467889598068003E-2</v>
      </c>
      <c r="L179" s="7">
        <f>IF(OR(sectvol('Growth&amp;Taper'!$H179,$G179,L$2,M$2)&lt;0,'Growth&amp;Taper'!M179=""),"",sectvol('Growth&amp;Taper'!$H179,$G179,L$2,M$2))</f>
        <v>5.3118671407820048E-2</v>
      </c>
      <c r="M179" s="7">
        <f>IF(OR(sectvol('Growth&amp;Taper'!$H179,$G179,M$2,N$2)&lt;0,'Growth&amp;Taper'!N179=""),"",sectvol('Growth&amp;Taper'!$H179,$G179,M$2,N$2))</f>
        <v>3.6995953944516768E-2</v>
      </c>
      <c r="N179" s="7">
        <f>IF(OR(sectvol('Growth&amp;Taper'!$H179,$G179,N$2,O$2)&lt;0,'Growth&amp;Taper'!O179=""),"",sectvol('Growth&amp;Taper'!$H179,$G179,N$2,O$2))</f>
        <v>2.1856741149984815E-2</v>
      </c>
      <c r="O179" s="7">
        <f>IF(OR(sectvol('Growth&amp;Taper'!$H179,$G179,O$2,P$2)&lt;0,'Growth&amp;Taper'!P179=""),"",sectvol('Growth&amp;Taper'!$H179,$G179,O$2,P$2))</f>
        <v>9.3154304327138053E-3</v>
      </c>
      <c r="P179" s="7" t="str">
        <f>IF(OR(sectvol('Growth&amp;Taper'!$H179,$G179,P$2,Q$2)&lt;0,'Growth&amp;Taper'!Q179=""),"",sectvol('Growth&amp;Taper'!$H179,$G179,P$2,Q$2))</f>
        <v/>
      </c>
      <c r="Q179" s="7" t="str">
        <f>IF(OR(sectvol('Growth&amp;Taper'!$H179,$G179,Q$2,R$2)&lt;0,'Growth&amp;Taper'!R179=""),"",sectvol('Growth&amp;Taper'!$H179,$G179,Q$2,R$2))</f>
        <v/>
      </c>
      <c r="R179" s="7" t="str">
        <f>IF(OR(sectvol('Growth&amp;Taper'!$H179,$G179,R$2,S$2)&lt;0,'Growth&amp;Taper'!S179=""),"",sectvol('Growth&amp;Taper'!$H179,$G179,R$2,S$2))</f>
        <v/>
      </c>
      <c r="S179" s="7" t="str">
        <f>IF(OR(sectvol('Growth&amp;Taper'!$H179,$G179,S$2,T$2)&lt;0,'Growth&amp;Taper'!T179=""),"",sectvol('Growth&amp;Taper'!$H179,$G179,S$2,T$2))</f>
        <v/>
      </c>
      <c r="U179" s="2">
        <f>SUMIF('Growth&amp;Taper'!I179:R179,"&lt;"&amp;wasteCutoff*100,Volume!H179:T179)</f>
        <v>9.3154304327138053E-3</v>
      </c>
      <c r="V179" s="2">
        <f>SUMIF('Growth&amp;Taper'!I179:R179,"&lt;"&amp;pulpCutoff*100,Volume!H179:T179)-U179</f>
        <v>0.50917189456510514</v>
      </c>
      <c r="W179" s="2">
        <f t="shared" si="5"/>
        <v>-3.8163916471489756E-17</v>
      </c>
      <c r="X179" s="163">
        <f t="shared" si="7"/>
        <v>-7.3606266983769173E-17</v>
      </c>
    </row>
    <row r="180" spans="1:24">
      <c r="A180" s="4">
        <f>'Growth&amp;Taper'!A180</f>
        <v>18</v>
      </c>
      <c r="B180" s="33">
        <f>'Growth&amp;Taper'!B180</f>
        <v>35.675510450869666</v>
      </c>
      <c r="C180" s="27">
        <f>'Growth&amp;Taper'!C180</f>
        <v>638.47360468156353</v>
      </c>
      <c r="D180" s="33">
        <f>'Growth&amp;Taper'!D180</f>
        <v>52.713107094582234</v>
      </c>
      <c r="E180" s="33">
        <f>'Growth&amp;Taper'!E180</f>
        <v>28.733453942120867</v>
      </c>
      <c r="F180" s="33">
        <f>'Growth&amp;Taper'!F180</f>
        <v>479.82977406779673</v>
      </c>
      <c r="G180" s="33">
        <f>'Growth&amp;Taper'!G180</f>
        <v>30.72310132239728</v>
      </c>
      <c r="H180" s="7">
        <f>IF(OR(sectvol('Growth&amp;Taper'!$H180,$G180,H$2,I$2)&lt;0,'Growth&amp;Taper'!I180=""),"",sectvol('Growth&amp;Taper'!$H180,$G180,H$2,I$2))</f>
        <v>0.14247316659700382</v>
      </c>
      <c r="I180" s="7">
        <f>IF(OR(sectvol('Growth&amp;Taper'!$H180,$G180,I$2,J$2)&lt;0,'Growth&amp;Taper'!J180=""),"",sectvol('Growth&amp;Taper'!$H180,$G180,I$2,J$2))</f>
        <v>0.11098062318919494</v>
      </c>
      <c r="J180" s="7">
        <f>IF(OR(sectvol('Growth&amp;Taper'!$H180,$G180,J$2,K$2)&lt;0,'Growth&amp;Taper'!K180=""),"",sectvol('Growth&amp;Taper'!$H180,$G180,J$2,K$2))</f>
        <v>9.1042389772492377E-2</v>
      </c>
      <c r="K180" s="7">
        <f>IF(OR(sectvol('Growth&amp;Taper'!$H180,$G180,K$2,L$2)&lt;0,'Growth&amp;Taper'!L180=""),"",sectvol('Growth&amp;Taper'!$H180,$G180,K$2,L$2))</f>
        <v>7.3511667390251528E-2</v>
      </c>
      <c r="L180" s="7">
        <f>IF(OR(sectvol('Growth&amp;Taper'!$H180,$G180,L$2,M$2)&lt;0,'Growth&amp;Taper'!M180=""),"",sectvol('Growth&amp;Taper'!$H180,$G180,L$2,M$2))</f>
        <v>5.6599458796229282E-2</v>
      </c>
      <c r="M180" s="7">
        <f>IF(OR(sectvol('Growth&amp;Taper'!$H180,$G180,M$2,N$2)&lt;0,'Growth&amp;Taper'!N180=""),"",sectvol('Growth&amp;Taper'!$H180,$G180,M$2,N$2))</f>
        <v>3.9902125338139166E-2</v>
      </c>
      <c r="N180" s="7">
        <f>IF(OR(sectvol('Growth&amp;Taper'!$H180,$G180,N$2,O$2)&lt;0,'Growth&amp;Taper'!O180=""),"",sectvol('Growth&amp;Taper'!$H180,$G180,N$2,O$2))</f>
        <v>2.412019671116231E-2</v>
      </c>
      <c r="O180" s="7">
        <f>IF(OR(sectvol('Growth&amp;Taper'!$H180,$G180,O$2,P$2)&lt;0,'Growth&amp;Taper'!P180=""),"",sectvol('Growth&amp;Taper'!$H180,$G180,O$2,P$2))</f>
        <v>1.0824230960790399E-2</v>
      </c>
      <c r="P180" s="7">
        <f>IF(OR(sectvol('Growth&amp;Taper'!$H180,$G180,P$2,Q$2)&lt;0,'Growth&amp;Taper'!Q180=""),"",sectvol('Growth&amp;Taper'!$H180,$G180,P$2,Q$2))</f>
        <v>2.2208803665722462E-3</v>
      </c>
      <c r="Q180" s="7" t="str">
        <f>IF(OR(sectvol('Growth&amp;Taper'!$H180,$G180,Q$2,R$2)&lt;0,'Growth&amp;Taper'!R180=""),"",sectvol('Growth&amp;Taper'!$H180,$G180,Q$2,R$2))</f>
        <v/>
      </c>
      <c r="R180" s="7" t="str">
        <f>IF(OR(sectvol('Growth&amp;Taper'!$H180,$G180,R$2,S$2)&lt;0,'Growth&amp;Taper'!S180=""),"",sectvol('Growth&amp;Taper'!$H180,$G180,R$2,S$2))</f>
        <v/>
      </c>
      <c r="S180" s="7" t="str">
        <f>IF(OR(sectvol('Growth&amp;Taper'!$H180,$G180,S$2,T$2)&lt;0,'Growth&amp;Taper'!T180=""),"",sectvol('Growth&amp;Taper'!$H180,$G180,S$2,T$2))</f>
        <v/>
      </c>
      <c r="U180" s="2">
        <f>SUMIF('Growth&amp;Taper'!I180:R180,"&lt;"&amp;wasteCutoff*100,Volume!H180:T180)</f>
        <v>1.3045111327362646E-2</v>
      </c>
      <c r="V180" s="2">
        <f>SUMIF('Growth&amp;Taper'!I180:R180,"&lt;"&amp;pulpCutoff*100,Volume!H180:T180)-U180</f>
        <v>0.53862962779447343</v>
      </c>
      <c r="W180" s="2">
        <f t="shared" si="5"/>
        <v>0</v>
      </c>
      <c r="X180" s="163">
        <f t="shared" si="7"/>
        <v>0</v>
      </c>
    </row>
    <row r="181" spans="1:24">
      <c r="A181" s="4">
        <f>'Growth&amp;Taper'!A181</f>
        <v>19</v>
      </c>
      <c r="B181" s="33">
        <f>'Growth&amp;Taper'!B181</f>
        <v>36.854559168727612</v>
      </c>
      <c r="C181" s="27">
        <f>'Growth&amp;Taper'!C181</f>
        <v>631.17321591929908</v>
      </c>
      <c r="D181" s="33">
        <f>'Growth&amp;Taper'!D181</f>
        <v>54.42354009096416</v>
      </c>
      <c r="E181" s="33">
        <f>'Growth&amp;Taper'!E181</f>
        <v>29.364263557187741</v>
      </c>
      <c r="F181" s="33">
        <f>'Growth&amp;Taper'!F181</f>
        <v>509.90124242521972</v>
      </c>
      <c r="G181" s="33">
        <f>'Growth&amp;Taper'!G181</f>
        <v>31.077490000935484</v>
      </c>
      <c r="H181" s="7">
        <f>IF(OR(sectvol('Growth&amp;Taper'!$H181,$G181,H$2,I$2)&lt;0,'Growth&amp;Taper'!I181=""),"",sectvol('Growth&amp;Taper'!$H181,$G181,H$2,I$2))</f>
        <v>0.14890498400846841</v>
      </c>
      <c r="I181" s="7">
        <f>IF(OR(sectvol('Growth&amp;Taper'!$H181,$G181,I$2,J$2)&lt;0,'Growth&amp;Taper'!J181=""),"",sectvol('Growth&amp;Taper'!$H181,$G181,I$2,J$2))</f>
        <v>0.11617417831769078</v>
      </c>
      <c r="J181" s="7">
        <f>IF(OR(sectvol('Growth&amp;Taper'!$H181,$G181,J$2,K$2)&lt;0,'Growth&amp;Taper'!K181=""),"",sectvol('Growth&amp;Taper'!$H181,$G181,J$2,K$2))</f>
        <v>9.5524086315608686E-2</v>
      </c>
      <c r="K181" s="7">
        <f>IF(OR(sectvol('Growth&amp;Taper'!$H181,$G181,K$2,L$2)&lt;0,'Growth&amp;Taper'!L181=""),"",sectvol('Growth&amp;Taper'!$H181,$G181,K$2,L$2))</f>
        <v>7.7404241598714868E-2</v>
      </c>
      <c r="L181" s="7">
        <f>IF(OR(sectvol('Growth&amp;Taper'!$H181,$G181,L$2,M$2)&lt;0,'Growth&amp;Taper'!M181=""),"",sectvol('Growth&amp;Taper'!$H181,$G181,L$2,M$2))</f>
        <v>5.9955334433390559E-2</v>
      </c>
      <c r="M181" s="7">
        <f>IF(OR(sectvol('Growth&amp;Taper'!$H181,$G181,M$2,N$2)&lt;0,'Growth&amp;Taper'!N181=""),"",sectvol('Growth&amp;Taper'!$H181,$G181,M$2,N$2))</f>
        <v>4.2713783781864273E-2</v>
      </c>
      <c r="N181" s="7">
        <f>IF(OR(sectvol('Growth&amp;Taper'!$H181,$G181,N$2,O$2)&lt;0,'Growth&amp;Taper'!O181=""),"",sectvol('Growth&amp;Taper'!$H181,$G181,N$2,O$2))</f>
        <v>2.6328311417388194E-2</v>
      </c>
      <c r="O181" s="7">
        <f>IF(OR(sectvol('Growth&amp;Taper'!$H181,$G181,O$2,P$2)&lt;0,'Growth&amp;Taper'!P181=""),"",sectvol('Growth&amp;Taper'!$H181,$G181,O$2,P$2))</f>
        <v>1.2329287239190896E-2</v>
      </c>
      <c r="P181" s="7">
        <f>IF(OR(sectvol('Growth&amp;Taper'!$H181,$G181,P$2,Q$2)&lt;0,'Growth&amp;Taper'!Q181=""),"",sectvol('Growth&amp;Taper'!$H181,$G181,P$2,Q$2))</f>
        <v>2.8983237242004765E-3</v>
      </c>
      <c r="Q181" s="7" t="str">
        <f>IF(OR(sectvol('Growth&amp;Taper'!$H181,$G181,Q$2,R$2)&lt;0,'Growth&amp;Taper'!R181=""),"",sectvol('Growth&amp;Taper'!$H181,$G181,Q$2,R$2))</f>
        <v/>
      </c>
      <c r="R181" s="7" t="str">
        <f>IF(OR(sectvol('Growth&amp;Taper'!$H181,$G181,R$2,S$2)&lt;0,'Growth&amp;Taper'!S181=""),"",sectvol('Growth&amp;Taper'!$H181,$G181,R$2,S$2))</f>
        <v/>
      </c>
      <c r="S181" s="7" t="str">
        <f>IF(OR(sectvol('Growth&amp;Taper'!$H181,$G181,S$2,T$2)&lt;0,'Growth&amp;Taper'!T181=""),"",sectvol('Growth&amp;Taper'!$H181,$G181,S$2,T$2))</f>
        <v/>
      </c>
      <c r="U181" s="2">
        <f>SUMIF('Growth&amp;Taper'!I181:R181,"&lt;"&amp;wasteCutoff*100,Volume!H181:T181)</f>
        <v>2.8983237242004765E-3</v>
      </c>
      <c r="V181" s="2">
        <f>SUMIF('Growth&amp;Taper'!I181:R181,"&lt;"&amp;pulpCutoff*100,Volume!H181:T181)-U181</f>
        <v>0.57933420711231665</v>
      </c>
      <c r="W181" s="2">
        <f t="shared" si="5"/>
        <v>3.6862873864507151E-17</v>
      </c>
      <c r="X181" s="163">
        <f t="shared" si="7"/>
        <v>6.3312975335721557E-17</v>
      </c>
    </row>
    <row r="182" spans="1:24">
      <c r="A182" s="4">
        <f>'Growth&amp;Taper'!A182</f>
        <v>20</v>
      </c>
      <c r="B182" s="33">
        <f>'Growth&amp;Taper'!B182</f>
        <v>37.956411101780581</v>
      </c>
      <c r="C182" s="27">
        <f>'Growth&amp;Taper'!C182</f>
        <v>623.9563007347823</v>
      </c>
      <c r="D182" s="33">
        <f>'Growth&amp;Taper'!D182</f>
        <v>56.00187547558955</v>
      </c>
      <c r="E182" s="33">
        <f>'Growth&amp;Taper'!E182</f>
        <v>29.95878515329143</v>
      </c>
      <c r="F182" s="33">
        <f>'Growth&amp;Taper'!F182</f>
        <v>538.63437750763046</v>
      </c>
      <c r="G182" s="33">
        <f>'Growth&amp;Taper'!G182</f>
        <v>31.404591286741038</v>
      </c>
      <c r="H182" s="7">
        <f>IF(OR(sectvol('Growth&amp;Taper'!$H182,$G182,H$2,I$2)&lt;0,'Growth&amp;Taper'!I182=""),"",sectvol('Growth&amp;Taper'!$H182,$G182,H$2,I$2))</f>
        <v>0.15509842261662193</v>
      </c>
      <c r="I182" s="7">
        <f>IF(OR(sectvol('Growth&amp;Taper'!$H182,$G182,I$2,J$2)&lt;0,'Growth&amp;Taper'!J182=""),"",sectvol('Growth&amp;Taper'!$H182,$G182,I$2,J$2))</f>
        <v>0.12117808579391959</v>
      </c>
      <c r="J182" s="7">
        <f>IF(OR(sectvol('Growth&amp;Taper'!$H182,$G182,J$2,K$2)&lt;0,'Growth&amp;Taper'!K182=""),"",sectvol('Growth&amp;Taper'!$H182,$G182,J$2,K$2))</f>
        <v>9.9845653444233795E-2</v>
      </c>
      <c r="K182" s="7">
        <f>IF(OR(sectvol('Growth&amp;Taper'!$H182,$G182,K$2,L$2)&lt;0,'Growth&amp;Taper'!L182=""),"",sectvol('Growth&amp;Taper'!$H182,$G182,K$2,L$2))</f>
        <v>8.1160990296411051E-2</v>
      </c>
      <c r="L182" s="7">
        <f>IF(OR(sectvol('Growth&amp;Taper'!$H182,$G182,L$2,M$2)&lt;0,'Growth&amp;Taper'!M182=""),"",sectvol('Growth&amp;Taper'!$H182,$G182,L$2,M$2))</f>
        <v>6.319862014649609E-2</v>
      </c>
      <c r="M182" s="7">
        <f>IF(OR(sectvol('Growth&amp;Taper'!$H182,$G182,M$2,N$2)&lt;0,'Growth&amp;Taper'!N182=""),"",sectvol('Growth&amp;Taper'!$H182,$G182,M$2,N$2))</f>
        <v>4.543932374815788E-2</v>
      </c>
      <c r="N182" s="7">
        <f>IF(OR(sectvol('Growth&amp;Taper'!$H182,$G182,N$2,O$2)&lt;0,'Growth&amp;Taper'!O182=""),"",sectvol('Growth&amp;Taper'!$H182,$G182,N$2,O$2))</f>
        <v>2.8483933657221929E-2</v>
      </c>
      <c r="O182" s="7">
        <f>IF(OR(sectvol('Growth&amp;Taper'!$H182,$G182,O$2,P$2)&lt;0,'Growth&amp;Taper'!P182=""),"",sectvol('Growth&amp;Taper'!$H182,$G182,O$2,P$2))</f>
        <v>1.3825705414687382E-2</v>
      </c>
      <c r="P182" s="7">
        <f>IF(OR(sectvol('Growth&amp;Taper'!$H182,$G182,P$2,Q$2)&lt;0,'Growth&amp;Taper'!Q182=""),"",sectvol('Growth&amp;Taper'!$H182,$G182,P$2,Q$2))</f>
        <v>3.622984824884943E-3</v>
      </c>
      <c r="Q182" s="7" t="str">
        <f>IF(OR(sectvol('Growth&amp;Taper'!$H182,$G182,Q$2,R$2)&lt;0,'Growth&amp;Taper'!R182=""),"",sectvol('Growth&amp;Taper'!$H182,$G182,Q$2,R$2))</f>
        <v/>
      </c>
      <c r="R182" s="7" t="str">
        <f>IF(OR(sectvol('Growth&amp;Taper'!$H182,$G182,R$2,S$2)&lt;0,'Growth&amp;Taper'!S182=""),"",sectvol('Growth&amp;Taper'!$H182,$G182,R$2,S$2))</f>
        <v/>
      </c>
      <c r="S182" s="7" t="str">
        <f>IF(OR(sectvol('Growth&amp;Taper'!$H182,$G182,S$2,T$2)&lt;0,'Growth&amp;Taper'!T182=""),"",sectvol('Growth&amp;Taper'!$H182,$G182,S$2,T$2))</f>
        <v/>
      </c>
      <c r="U182" s="2">
        <f>SUMIF('Growth&amp;Taper'!I182:R182,"&lt;"&amp;wasteCutoff*100,Volume!H182:T182)</f>
        <v>3.622984824884943E-3</v>
      </c>
      <c r="V182" s="2">
        <f>SUMIF('Growth&amp;Taper'!I182:R182,"&lt;"&amp;pulpCutoff*100,Volume!H182:T182)-U182</f>
        <v>0.60823073511774961</v>
      </c>
      <c r="W182" s="2">
        <f t="shared" ref="W182:W202" si="9">SUM(H182:T182)-V182-U182</f>
        <v>4.640385298237959E-17</v>
      </c>
      <c r="X182" s="163">
        <f t="shared" si="7"/>
        <v>7.5841416779700655E-17</v>
      </c>
    </row>
    <row r="183" spans="1:24">
      <c r="A183" s="4">
        <f>'Growth&amp;Taper'!A183</f>
        <v>21</v>
      </c>
      <c r="B183" s="33">
        <f>'Growth&amp;Taper'!B183</f>
        <v>38.985407001081995</v>
      </c>
      <c r="C183" s="27">
        <f>'Growth&amp;Taper'!C183</f>
        <v>616.82190468046122</v>
      </c>
      <c r="D183" s="33">
        <f>'Growth&amp;Taper'!D183</f>
        <v>57.460848138050991</v>
      </c>
      <c r="E183" s="33">
        <f>'Growth&amp;Taper'!E183</f>
        <v>30.521517462177101</v>
      </c>
      <c r="F183" s="33">
        <f>'Growth&amp;Taper'!F183</f>
        <v>566.02969065495085</v>
      </c>
      <c r="G183" s="33">
        <f>'Growth&amp;Taper'!G183</f>
        <v>31.708276723744653</v>
      </c>
      <c r="H183" s="7">
        <f>IF(OR(sectvol('Growth&amp;Taper'!$H183,$G183,H$2,I$2)&lt;0,'Growth&amp;Taper'!I183=""),"",sectvol('Growth&amp;Taper'!$H183,$G183,H$2,I$2))</f>
        <v>0.16107841001443474</v>
      </c>
      <c r="I183" s="7">
        <f>IF(OR(sectvol('Growth&amp;Taper'!$H183,$G183,I$2,J$2)&lt;0,'Growth&amp;Taper'!J183=""),"",sectvol('Growth&amp;Taper'!$H183,$G183,I$2,J$2))</f>
        <v>0.126012050364261</v>
      </c>
      <c r="J183" s="7">
        <f>IF(OR(sectvol('Growth&amp;Taper'!$H183,$G183,J$2,K$2)&lt;0,'Growth&amp;Taper'!K183=""),"",sectvol('Growth&amp;Taper'!$H183,$G183,J$2,K$2))</f>
        <v>0.10402358596221731</v>
      </c>
      <c r="K183" s="7">
        <f>IF(OR(sectvol('Growth&amp;Taper'!$H183,$G183,K$2,L$2)&lt;0,'Growth&amp;Taper'!L183=""),"",sectvol('Growth&amp;Taper'!$H183,$G183,K$2,L$2))</f>
        <v>8.4795778400441862E-2</v>
      </c>
      <c r="L183" s="7">
        <f>IF(OR(sectvol('Growth&amp;Taper'!$H183,$G183,L$2,M$2)&lt;0,'Growth&amp;Taper'!M183=""),"",sectvol('Growth&amp;Taper'!$H183,$G183,L$2,M$2))</f>
        <v>6.634054210261707E-2</v>
      </c>
      <c r="M183" s="7">
        <f>IF(OR(sectvol('Growth&amp;Taper'!$H183,$G183,M$2,N$2)&lt;0,'Growth&amp;Taper'!N183=""),"",sectvol('Growth&amp;Taper'!$H183,$G183,M$2,N$2))</f>
        <v>4.8086683427828E-2</v>
      </c>
      <c r="N183" s="7">
        <f>IF(OR(sectvol('Growth&amp;Taper'!$H183,$G183,N$2,O$2)&lt;0,'Growth&amp;Taper'!O183=""),"",sectvol('Growth&amp;Taper'!$H183,$G183,N$2,O$2))</f>
        <v>3.0590470978107329E-2</v>
      </c>
      <c r="O183" s="7">
        <f>IF(OR(sectvol('Growth&amp;Taper'!$H183,$G183,O$2,P$2)&lt;0,'Growth&amp;Taper'!P183=""),"",sectvol('Growth&amp;Taper'!$H183,$G183,O$2,P$2))</f>
        <v>1.5310658704976127E-2</v>
      </c>
      <c r="P183" s="7">
        <f>IF(OR(sectvol('Growth&amp;Taper'!$H183,$G183,P$2,Q$2)&lt;0,'Growth&amp;Taper'!Q183=""),"",sectvol('Growth&amp;Taper'!$H183,$G183,P$2,Q$2))</f>
        <v>4.3838556339448765E-3</v>
      </c>
      <c r="Q183" s="7" t="str">
        <f>IF(OR(sectvol('Growth&amp;Taper'!$H183,$G183,Q$2,R$2)&lt;0,'Growth&amp;Taper'!R183=""),"",sectvol('Growth&amp;Taper'!$H183,$G183,Q$2,R$2))</f>
        <v/>
      </c>
      <c r="R183" s="7" t="str">
        <f>IF(OR(sectvol('Growth&amp;Taper'!$H183,$G183,R$2,S$2)&lt;0,'Growth&amp;Taper'!S183=""),"",sectvol('Growth&amp;Taper'!$H183,$G183,R$2,S$2))</f>
        <v/>
      </c>
      <c r="S183" s="7" t="str">
        <f>IF(OR(sectvol('Growth&amp;Taper'!$H183,$G183,S$2,T$2)&lt;0,'Growth&amp;Taper'!T183=""),"",sectvol('Growth&amp;Taper'!$H183,$G183,S$2,T$2))</f>
        <v/>
      </c>
      <c r="U183" s="2">
        <f>SUMIF('Growth&amp;Taper'!I183:R183,"&lt;"&amp;wasteCutoff*100,Volume!H183:T183)</f>
        <v>4.3838556339448765E-3</v>
      </c>
      <c r="V183" s="2">
        <f>SUMIF('Growth&amp;Taper'!I183:R183,"&lt;"&amp;pulpCutoff*100,Volume!H183:T183)-U183</f>
        <v>0.63623817995488341</v>
      </c>
      <c r="W183" s="2">
        <f t="shared" si="9"/>
        <v>-4.3368086899420177E-17</v>
      </c>
      <c r="X183" s="163">
        <f t="shared" si="7"/>
        <v>-6.769683915033982E-17</v>
      </c>
    </row>
    <row r="184" spans="1:24">
      <c r="A184" s="4">
        <f>'Growth&amp;Taper'!A184</f>
        <v>22</v>
      </c>
      <c r="B184" s="33">
        <f>'Growth&amp;Taper'!B184</f>
        <v>39.945772566530472</v>
      </c>
      <c r="C184" s="27">
        <f>'Growth&amp;Taper'!C184</f>
        <v>609.76908422205918</v>
      </c>
      <c r="D184" s="33">
        <f>'Growth&amp;Taper'!D184</f>
        <v>58.811726440573594</v>
      </c>
      <c r="E184" s="33">
        <f>'Growth&amp;Taper'!E184</f>
        <v>31.056267833722139</v>
      </c>
      <c r="F184" s="33">
        <f>'Growth&amp;Taper'!F184</f>
        <v>592.10144129087257</v>
      </c>
      <c r="G184" s="33">
        <f>'Growth&amp;Taper'!G184</f>
        <v>31.991716949837233</v>
      </c>
      <c r="H184" s="7">
        <f>IF(OR(sectvol('Growth&amp;Taper'!$H184,$G184,H$2,I$2)&lt;0,'Growth&amp;Taper'!I184=""),"",sectvol('Growth&amp;Taper'!$H184,$G184,H$2,I$2))</f>
        <v>0.16686717066167744</v>
      </c>
      <c r="I184" s="7">
        <f>IF(OR(sectvol('Growth&amp;Taper'!$H184,$G184,I$2,J$2)&lt;0,'Growth&amp;Taper'!J184=""),"",sectvol('Growth&amp;Taper'!$H184,$G184,I$2,J$2))</f>
        <v>0.13069367846975422</v>
      </c>
      <c r="J184" s="7">
        <f>IF(OR(sectvol('Growth&amp;Taper'!$H184,$G184,J$2,K$2)&lt;0,'Growth&amp;Taper'!K184=""),"",sectvol('Growth&amp;Taper'!$H184,$G184,J$2,K$2))</f>
        <v>0.10807266629300988</v>
      </c>
      <c r="K184" s="7">
        <f>IF(OR(sectvol('Growth&amp;Taper'!$H184,$G184,K$2,L$2)&lt;0,'Growth&amp;Taper'!L184=""),"",sectvol('Growth&amp;Taper'!$H184,$G184,K$2,L$2))</f>
        <v>8.8321072502221126E-2</v>
      </c>
      <c r="L184" s="7">
        <f>IF(OR(sectvol('Growth&amp;Taper'!$H184,$G184,L$2,M$2)&lt;0,'Growth&amp;Taper'!M184=""),"",sectvol('Growth&amp;Taper'!$H184,$G184,L$2,M$2))</f>
        <v>6.9391277131327311E-2</v>
      </c>
      <c r="M184" s="7">
        <f>IF(OR(sectvol('Growth&amp;Taper'!$H184,$G184,M$2,N$2)&lt;0,'Growth&amp;Taper'!N184=""),"",sectvol('Growth&amp;Taper'!$H184,$G184,M$2,N$2))</f>
        <v>5.0663258605446168E-2</v>
      </c>
      <c r="N184" s="7">
        <f>IF(OR(sectvol('Growth&amp;Taper'!$H184,$G184,N$2,O$2)&lt;0,'Growth&amp;Taper'!O184=""),"",sectvol('Growth&amp;Taper'!$H184,$G184,N$2,O$2))</f>
        <v>3.2651569011091633E-2</v>
      </c>
      <c r="O184" s="7">
        <f>IF(OR(sectvol('Growth&amp;Taper'!$H184,$G184,O$2,P$2)&lt;0,'Growth&amp;Taper'!P184=""),"",sectvol('Growth&amp;Taper'!$H184,$G184,O$2,P$2))</f>
        <v>1.678270068931189E-2</v>
      </c>
      <c r="P184" s="7">
        <f>IF(OR(sectvol('Growth&amp;Taper'!$H184,$G184,P$2,Q$2)&lt;0,'Growth&amp;Taper'!Q184=""),"",sectvol('Growth&amp;Taper'!$H184,$G184,P$2,Q$2))</f>
        <v>5.1728534139692511E-3</v>
      </c>
      <c r="Q184" s="7" t="str">
        <f>IF(OR(sectvol('Growth&amp;Taper'!$H184,$G184,Q$2,R$2)&lt;0,'Growth&amp;Taper'!R184=""),"",sectvol('Growth&amp;Taper'!$H184,$G184,Q$2,R$2))</f>
        <v/>
      </c>
      <c r="R184" s="7" t="str">
        <f>IF(OR(sectvol('Growth&amp;Taper'!$H184,$G184,R$2,S$2)&lt;0,'Growth&amp;Taper'!S184=""),"",sectvol('Growth&amp;Taper'!$H184,$G184,R$2,S$2))</f>
        <v/>
      </c>
      <c r="S184" s="7" t="str">
        <f>IF(OR(sectvol('Growth&amp;Taper'!$H184,$G184,S$2,T$2)&lt;0,'Growth&amp;Taper'!T184=""),"",sectvol('Growth&amp;Taper'!$H184,$G184,S$2,T$2))</f>
        <v/>
      </c>
      <c r="U184" s="2">
        <f>SUMIF('Growth&amp;Taper'!I184:R184,"&lt;"&amp;wasteCutoff*100,Volume!H184:T184)</f>
        <v>5.1728534139692511E-3</v>
      </c>
      <c r="V184" s="2">
        <f>SUMIF('Growth&amp;Taper'!I184:R184,"&lt;"&amp;pulpCutoff*100,Volume!H184:T184)-U184</f>
        <v>0.66344339336383973</v>
      </c>
      <c r="W184" s="2">
        <f t="shared" si="9"/>
        <v>-2.6020852139652106E-17</v>
      </c>
      <c r="X184" s="163">
        <f t="shared" si="7"/>
        <v>-3.8917469123808506E-17</v>
      </c>
    </row>
    <row r="185" spans="1:24">
      <c r="A185" s="4">
        <f>'Growth&amp;Taper'!A185</f>
        <v>23</v>
      </c>
      <c r="B185" s="33">
        <f>'Growth&amp;Taper'!B185</f>
        <v>40.841592997212665</v>
      </c>
      <c r="C185" s="27">
        <f>'Growth&amp;Taper'!C185</f>
        <v>602.79690661379107</v>
      </c>
      <c r="D185" s="33">
        <f>'Growth&amp;Taper'!D185</f>
        <v>60.064490384867824</v>
      </c>
      <c r="E185" s="33">
        <f>'Growth&amp;Taper'!E185</f>
        <v>31.56627900872828</v>
      </c>
      <c r="F185" s="33">
        <f>'Growth&amp;Taper'!F185</f>
        <v>616.87433019399339</v>
      </c>
      <c r="G185" s="33">
        <f>'Growth&amp;Taper'!G185</f>
        <v>32.257533554415275</v>
      </c>
      <c r="H185" s="7">
        <f>IF(OR(sectvol('Growth&amp;Taper'!$H185,$G185,H$2,I$2)&lt;0,'Growth&amp;Taper'!I185=""),"",sectvol('Growth&amp;Taper'!$H185,$G185,H$2,I$2))</f>
        <v>0.17248452047943197</v>
      </c>
      <c r="I185" s="7">
        <f>IF(OR(sectvol('Growth&amp;Taper'!$H185,$G185,I$2,J$2)&lt;0,'Growth&amp;Taper'!J185=""),"",sectvol('Growth&amp;Taper'!$H185,$G185,I$2,J$2))</f>
        <v>0.13523869769370195</v>
      </c>
      <c r="J185" s="7">
        <f>IF(OR(sectvol('Growth&amp;Taper'!$H185,$G185,J$2,K$2)&lt;0,'Growth&amp;Taper'!K185=""),"",sectvol('Growth&amp;Taper'!$H185,$G185,J$2,K$2))</f>
        <v>0.11200613326825926</v>
      </c>
      <c r="K185" s="7">
        <f>IF(OR(sectvol('Growth&amp;Taper'!$H185,$G185,K$2,L$2)&lt;0,'Growth&amp;Taper'!L185=""),"",sectvol('Growth&amp;Taper'!$H185,$G185,K$2,L$2))</f>
        <v>9.1748068793076232E-2</v>
      </c>
      <c r="L185" s="7">
        <f>IF(OR(sectvol('Growth&amp;Taper'!$H185,$G185,L$2,M$2)&lt;0,'Growth&amp;Taper'!M185=""),"",sectvol('Growth&amp;Taper'!$H185,$G185,L$2,M$2))</f>
        <v>7.2360025315971216E-2</v>
      </c>
      <c r="M185" s="7">
        <f>IF(OR(sectvol('Growth&amp;Taper'!$H185,$G185,M$2,N$2)&lt;0,'Growth&amp;Taper'!N185=""),"",sectvol('Growth&amp;Taper'!$H185,$G185,M$2,N$2))</f>
        <v>5.3175876476973971E-2</v>
      </c>
      <c r="N185" s="7">
        <f>IF(OR(sectvol('Growth&amp;Taper'!$H185,$G185,N$2,O$2)&lt;0,'Growth&amp;Taper'!O185=""),"",sectvol('Growth&amp;Taper'!$H185,$G185,N$2,O$2))</f>
        <v>3.4670915681925346E-2</v>
      </c>
      <c r="O185" s="7">
        <f>IF(OR(sectvol('Growth&amp;Taper'!$H185,$G185,O$2,P$2)&lt;0,'Growth&amp;Taper'!P185=""),"",sectvol('Growth&amp;Taper'!$H185,$G185,O$2,P$2))</f>
        <v>1.8241308729098855E-2</v>
      </c>
      <c r="P185" s="7">
        <f>IF(OR(sectvol('Growth&amp;Taper'!$H185,$G185,P$2,Q$2)&lt;0,'Growth&amp;Taper'!Q185=""),"",sectvol('Growth&amp;Taper'!$H185,$G185,P$2,Q$2))</f>
        <v>5.9840043310131815E-3</v>
      </c>
      <c r="Q185" s="7" t="str">
        <f>IF(OR(sectvol('Growth&amp;Taper'!$H185,$G185,Q$2,R$2)&lt;0,'Growth&amp;Taper'!R185=""),"",sectvol('Growth&amp;Taper'!$H185,$G185,Q$2,R$2))</f>
        <v/>
      </c>
      <c r="R185" s="7" t="str">
        <f>IF(OR(sectvol('Growth&amp;Taper'!$H185,$G185,R$2,S$2)&lt;0,'Growth&amp;Taper'!S185=""),"",sectvol('Growth&amp;Taper'!$H185,$G185,R$2,S$2))</f>
        <v/>
      </c>
      <c r="S185" s="7" t="str">
        <f>IF(OR(sectvol('Growth&amp;Taper'!$H185,$G185,S$2,T$2)&lt;0,'Growth&amp;Taper'!T185=""),"",sectvol('Growth&amp;Taper'!$H185,$G185,S$2,T$2))</f>
        <v/>
      </c>
      <c r="U185" s="2">
        <f>SUMIF('Growth&amp;Taper'!I185:R185,"&lt;"&amp;wasteCutoff*100,Volume!H185:T185)</f>
        <v>5.9840043310131815E-3</v>
      </c>
      <c r="V185" s="2">
        <f>SUMIF('Growth&amp;Taper'!I185:R185,"&lt;"&amp;pulpCutoff*100,Volume!H185:T185)-U185</f>
        <v>0.68992554643843884</v>
      </c>
      <c r="W185" s="2">
        <f t="shared" si="9"/>
        <v>2.2551405187698492E-17</v>
      </c>
      <c r="X185" s="163">
        <f t="shared" si="7"/>
        <v>3.2405655537797829E-17</v>
      </c>
    </row>
    <row r="186" spans="1:24">
      <c r="A186" s="4">
        <f>'Growth&amp;Taper'!A186</f>
        <v>24</v>
      </c>
      <c r="B186" s="33">
        <f>'Growth&amp;Taper'!B186</f>
        <v>41.67679559115571</v>
      </c>
      <c r="C186" s="27">
        <f>'Growth&amp;Taper'!C186</f>
        <v>595.90444977500613</v>
      </c>
      <c r="D186" s="33">
        <f>'Growth&amp;Taper'!D186</f>
        <v>61.227991957953982</v>
      </c>
      <c r="E186" s="33">
        <f>'Growth&amp;Taper'!E186</f>
        <v>32.054329287201732</v>
      </c>
      <c r="F186" s="33">
        <f>'Growth&amp;Taper'!F186</f>
        <v>640.38086183148994</v>
      </c>
      <c r="G186" s="33">
        <f>'Growth&amp;Taper'!G186</f>
        <v>32.507913075937765</v>
      </c>
      <c r="H186" s="7">
        <f>IF(OR(sectvol('Growth&amp;Taper'!$H186,$G186,H$2,I$2)&lt;0,'Growth&amp;Taper'!I186=""),"",sectvol('Growth&amp;Taper'!$H186,$G186,H$2,I$2))</f>
        <v>0.17794814300736228</v>
      </c>
      <c r="I186" s="7">
        <f>IF(OR(sectvol('Growth&amp;Taper'!$H186,$G186,I$2,J$2)&lt;0,'Growth&amp;Taper'!J186=""),"",sectvol('Growth&amp;Taper'!$H186,$G186,I$2,J$2))</f>
        <v>0.13966116572229892</v>
      </c>
      <c r="J186" s="7">
        <f>IF(OR(sectvol('Growth&amp;Taper'!$H186,$G186,J$2,K$2)&lt;0,'Growth&amp;Taper'!K186=""),"",sectvol('Growth&amp;Taper'!$H186,$G186,J$2,K$2))</f>
        <v>0.11583584650418033</v>
      </c>
      <c r="K186" s="7">
        <f>IF(OR(sectvol('Growth&amp;Taper'!$H186,$G186,K$2,L$2)&lt;0,'Growth&amp;Taper'!L186=""),"",sectvol('Growth&amp;Taper'!$H186,$G186,K$2,L$2))</f>
        <v>9.5086821427499052E-2</v>
      </c>
      <c r="L186" s="7">
        <f>IF(OR(sectvol('Growth&amp;Taper'!$H186,$G186,L$2,M$2)&lt;0,'Growth&amp;Taper'!M186=""),"",sectvol('Growth&amp;Taper'!$H186,$G186,L$2,M$2))</f>
        <v>7.5255093196639145E-2</v>
      </c>
      <c r="M186" s="7">
        <f>IF(OR(sectvol('Growth&amp;Taper'!$H186,$G186,M$2,N$2)&lt;0,'Growth&amp;Taper'!N186=""),"",sectvol('Growth&amp;Taper'!$H186,$G186,M$2,N$2))</f>
        <v>5.5630803555109007E-2</v>
      </c>
      <c r="N186" s="7">
        <f>IF(OR(sectvol('Growth&amp;Taper'!$H186,$G186,N$2,O$2)&lt;0,'Growth&amp;Taper'!O186=""),"",sectvol('Growth&amp;Taper'!$H186,$G186,N$2,O$2))</f>
        <v>3.6652123825945834E-2</v>
      </c>
      <c r="O186" s="7">
        <f>IF(OR(sectvol('Growth&amp;Taper'!$H186,$G186,O$2,P$2)&lt;0,'Growth&amp;Taper'!P186=""),"",sectvol('Growth&amp;Taper'!$H186,$G186,O$2,P$2))</f>
        <v>1.9686576355800272E-2</v>
      </c>
      <c r="P186" s="7">
        <f>IF(OR(sectvol('Growth&amp;Taper'!$H186,$G186,P$2,Q$2)&lt;0,'Growth&amp;Taper'!Q186=""),"",sectvol('Growth&amp;Taper'!$H186,$G186,P$2,Q$2))</f>
        <v>6.8128744238115206E-3</v>
      </c>
      <c r="Q186" s="7" t="str">
        <f>IF(OR(sectvol('Growth&amp;Taper'!$H186,$G186,Q$2,R$2)&lt;0,'Growth&amp;Taper'!R186=""),"",sectvol('Growth&amp;Taper'!$H186,$G186,Q$2,R$2))</f>
        <v/>
      </c>
      <c r="R186" s="7" t="str">
        <f>IF(OR(sectvol('Growth&amp;Taper'!$H186,$G186,R$2,S$2)&lt;0,'Growth&amp;Taper'!S186=""),"",sectvol('Growth&amp;Taper'!$H186,$G186,R$2,S$2))</f>
        <v/>
      </c>
      <c r="S186" s="7" t="str">
        <f>IF(OR(sectvol('Growth&amp;Taper'!$H186,$G186,S$2,T$2)&lt;0,'Growth&amp;Taper'!T186=""),"",sectvol('Growth&amp;Taper'!$H186,$G186,S$2,T$2))</f>
        <v/>
      </c>
      <c r="U186" s="2">
        <f>SUMIF('Growth&amp;Taper'!I186:R186,"&lt;"&amp;wasteCutoff*100,Volume!H186:T186)</f>
        <v>6.8128744238115206E-3</v>
      </c>
      <c r="V186" s="2">
        <f>SUMIF('Growth&amp;Taper'!I186:R186,"&lt;"&amp;pulpCutoff*100,Volume!H186:T186)-U186</f>
        <v>0.7157565735948348</v>
      </c>
      <c r="W186" s="2">
        <f t="shared" si="9"/>
        <v>-1.0408340855860843E-17</v>
      </c>
      <c r="X186" s="163">
        <f t="shared" si="7"/>
        <v>-1.4404623506296171E-17</v>
      </c>
    </row>
    <row r="187" spans="1:24">
      <c r="A187" s="4">
        <f>'Growth&amp;Taper'!A187</f>
        <v>25</v>
      </c>
      <c r="B187" s="33">
        <f>'Growth&amp;Taper'!B187</f>
        <v>42.455138553268185</v>
      </c>
      <c r="C187" s="27">
        <f>'Growth&amp;Taper'!C187</f>
        <v>589.09080216824157</v>
      </c>
      <c r="D187" s="33">
        <f>'Growth&amp;Taper'!D187</f>
        <v>62.310096999856547</v>
      </c>
      <c r="E187" s="33">
        <f>'Growth&amp;Taper'!E187</f>
        <v>32.522812302557291</v>
      </c>
      <c r="F187" s="33">
        <f>'Growth&amp;Taper'!F187</f>
        <v>662.65923999545748</v>
      </c>
      <c r="G187" s="33">
        <f>'Growth&amp;Taper'!G187</f>
        <v>32.74469371578747</v>
      </c>
      <c r="H187" s="7">
        <f>IF(OR(sectvol('Growth&amp;Taper'!$H187,$G187,H$2,I$2)&lt;0,'Growth&amp;Taper'!I187=""),"",sectvol('Growth&amp;Taper'!$H187,$G187,H$2,I$2))</f>
        <v>0.18327384076534459</v>
      </c>
      <c r="I187" s="7">
        <f>IF(OR(sectvol('Growth&amp;Taper'!$H187,$G187,I$2,J$2)&lt;0,'Growth&amp;Taper'!J187=""),"",sectvol('Growth&amp;Taper'!$H187,$G187,I$2,J$2))</f>
        <v>0.14397366255610178</v>
      </c>
      <c r="J187" s="7">
        <f>IF(OR(sectvol('Growth&amp;Taper'!$H187,$G187,J$2,K$2)&lt;0,'Growth&amp;Taper'!K187=""),"",sectvol('Growth&amp;Taper'!$H187,$G187,J$2,K$2))</f>
        <v>0.11957243986867372</v>
      </c>
      <c r="K187" s="7">
        <f>IF(OR(sectvol('Growth&amp;Taper'!$H187,$G187,K$2,L$2)&lt;0,'Growth&amp;Taper'!L187=""),"",sectvol('Growth&amp;Taper'!$H187,$G187,K$2,L$2))</f>
        <v>9.8346364638524586E-2</v>
      </c>
      <c r="L187" s="7">
        <f>IF(OR(sectvol('Growth&amp;Taper'!$H187,$G187,L$2,M$2)&lt;0,'Growth&amp;Taper'!M187=""),"",sectvol('Growth&amp;Taper'!$H187,$G187,L$2,M$2))</f>
        <v>7.8083978732567311E-2</v>
      </c>
      <c r="M187" s="7">
        <f>IF(OR(sectvol('Growth&amp;Taper'!$H187,$G187,M$2,N$2)&lt;0,'Growth&amp;Taper'!N187=""),"",sectvol('Growth&amp;Taper'!$H187,$G187,M$2,N$2))</f>
        <v>5.8033772177314841E-2</v>
      </c>
      <c r="N187" s="7">
        <f>IF(OR(sectvol('Growth&amp;Taper'!$H187,$G187,N$2,O$2)&lt;0,'Growth&amp;Taper'!O187=""),"",sectvol('Growth&amp;Taper'!$H187,$G187,N$2,O$2))</f>
        <v>3.8598663287499592E-2</v>
      </c>
      <c r="O187" s="7">
        <f>IF(OR(sectvol('Growth&amp;Taper'!$H187,$G187,O$2,P$2)&lt;0,'Growth&amp;Taper'!P187=""),"",sectvol('Growth&amp;Taper'!$H187,$G187,O$2,P$2))</f>
        <v>2.1119003865536376E-2</v>
      </c>
      <c r="P187" s="7">
        <f>IF(OR(sectvol('Growth&amp;Taper'!$H187,$G187,P$2,Q$2)&lt;0,'Growth&amp;Taper'!Q187=""),"",sectvol('Growth&amp;Taper'!$H187,$G187,P$2,Q$2))</f>
        <v>7.6561666288065145E-3</v>
      </c>
      <c r="Q187" s="7" t="str">
        <f>IF(OR(sectvol('Growth&amp;Taper'!$H187,$G187,Q$2,R$2)&lt;0,'Growth&amp;Taper'!R187=""),"",sectvol('Growth&amp;Taper'!$H187,$G187,Q$2,R$2))</f>
        <v/>
      </c>
      <c r="R187" s="7" t="str">
        <f>IF(OR(sectvol('Growth&amp;Taper'!$H187,$G187,R$2,S$2)&lt;0,'Growth&amp;Taper'!S187=""),"",sectvol('Growth&amp;Taper'!$H187,$G187,R$2,S$2))</f>
        <v/>
      </c>
      <c r="S187" s="7" t="str">
        <f>IF(OR(sectvol('Growth&amp;Taper'!$H187,$G187,S$2,T$2)&lt;0,'Growth&amp;Taper'!T187=""),"",sectvol('Growth&amp;Taper'!$H187,$G187,S$2,T$2))</f>
        <v/>
      </c>
      <c r="U187" s="2">
        <f>SUMIF('Growth&amp;Taper'!I187:R187,"&lt;"&amp;wasteCutoff*100,Volume!H187:T187)</f>
        <v>7.6561666288065145E-3</v>
      </c>
      <c r="V187" s="2">
        <f>SUMIF('Growth&amp;Taper'!I187:R187,"&lt;"&amp;pulpCutoff*100,Volume!H187:T187)-U187</f>
        <v>0.74100172589156277</v>
      </c>
      <c r="W187" s="2">
        <f t="shared" si="9"/>
        <v>1.214306433183765E-17</v>
      </c>
      <c r="X187" s="163">
        <f t="shared" si="7"/>
        <v>1.6219777355125209E-17</v>
      </c>
    </row>
    <row r="188" spans="1:24">
      <c r="A188" s="4">
        <f>'Growth&amp;Taper'!A188</f>
        <v>26</v>
      </c>
      <c r="B188" s="33">
        <f>'Growth&amp;Taper'!B188</f>
        <v>43.180204588218828</v>
      </c>
      <c r="C188" s="27">
        <f>'Growth&amp;Taper'!C188</f>
        <v>582.35506267867049</v>
      </c>
      <c r="D188" s="33">
        <f>'Growth&amp;Taper'!D188</f>
        <v>63.317809434675993</v>
      </c>
      <c r="E188" s="33">
        <f>'Growth&amp;Taper'!E188</f>
        <v>32.973801034041031</v>
      </c>
      <c r="F188" s="33">
        <f>'Growth&amp;Taper'!F188</f>
        <v>683.75169000764151</v>
      </c>
      <c r="G188" s="33">
        <f>'Growth&amp;Taper'!G188</f>
        <v>32.969432096945681</v>
      </c>
      <c r="H188" s="7">
        <f>IF(OR(sectvol('Growth&amp;Taper'!$H188,$G188,H$2,I$2)&lt;0,'Growth&amp;Taper'!I188=""),"",sectvol('Growth&amp;Taper'!$H188,$G188,H$2,I$2))</f>
        <v>0.18847576001930011</v>
      </c>
      <c r="I188" s="7">
        <f>IF(OR(sectvol('Growth&amp;Taper'!$H188,$G188,I$2,J$2)&lt;0,'Growth&amp;Taper'!J188=""),"",sectvol('Growth&amp;Taper'!$H188,$G188,I$2,J$2))</f>
        <v>0.14818746369562275</v>
      </c>
      <c r="J188" s="7">
        <f>IF(OR(sectvol('Growth&amp;Taper'!$H188,$G188,J$2,K$2)&lt;0,'Growth&amp;Taper'!K188=""),"",sectvol('Growth&amp;Taper'!$H188,$G188,J$2,K$2))</f>
        <v>0.12322546124071276</v>
      </c>
      <c r="K188" s="7">
        <f>IF(OR(sectvol('Growth&amp;Taper'!$H188,$G188,K$2,L$2)&lt;0,'Growth&amp;Taper'!L188=""),"",sectvol('Growth&amp;Taper'!$H188,$G188,K$2,L$2))</f>
        <v>0.10153482539886716</v>
      </c>
      <c r="L188" s="7">
        <f>IF(OR(sectvol('Growth&amp;Taper'!$H188,$G188,L$2,M$2)&lt;0,'Growth&amp;Taper'!M188=""),"",sectvol('Growth&amp;Taper'!$H188,$G188,L$2,M$2))</f>
        <v>8.0853453196600894E-2</v>
      </c>
      <c r="M188" s="7">
        <f>IF(OR(sectvol('Growth&amp;Taper'!$H188,$G188,M$2,N$2)&lt;0,'Growth&amp;Taper'!N188=""),"",sectvol('Growth&amp;Taper'!$H188,$G188,M$2,N$2))</f>
        <v>6.0390016325254134E-2</v>
      </c>
      <c r="N188" s="7">
        <f>IF(OR(sectvol('Growth&amp;Taper'!$H188,$G188,N$2,O$2)&lt;0,'Growth&amp;Taper'!O188=""),"",sectvol('Growth&amp;Taper'!$H188,$G188,N$2,O$2))</f>
        <v>4.0513824366984551E-2</v>
      </c>
      <c r="O188" s="7">
        <f>IF(OR(sectvol('Growth&amp;Taper'!$H188,$G188,O$2,P$2)&lt;0,'Growth&amp;Taper'!P188=""),"",sectvol('Growth&amp;Taper'!$H188,$G188,O$2,P$2))</f>
        <v>2.2539354671700828E-2</v>
      </c>
      <c r="P188" s="7">
        <f>IF(OR(sectvol('Growth&amp;Taper'!$H188,$G188,P$2,Q$2)&lt;0,'Growth&amp;Taper'!Q188=""),"",sectvol('Growth&amp;Taper'!$H188,$G188,P$2,Q$2))</f>
        <v>8.5114313681288589E-3</v>
      </c>
      <c r="Q188" s="7" t="str">
        <f>IF(OR(sectvol('Growth&amp;Taper'!$H188,$G188,Q$2,R$2)&lt;0,'Growth&amp;Taper'!R188=""),"",sectvol('Growth&amp;Taper'!$H188,$G188,Q$2,R$2))</f>
        <v/>
      </c>
      <c r="R188" s="7" t="str">
        <f>IF(OR(sectvol('Growth&amp;Taper'!$H188,$G188,R$2,S$2)&lt;0,'Growth&amp;Taper'!S188=""),"",sectvol('Growth&amp;Taper'!$H188,$G188,R$2,S$2))</f>
        <v/>
      </c>
      <c r="S188" s="7" t="str">
        <f>IF(OR(sectvol('Growth&amp;Taper'!$H188,$G188,S$2,T$2)&lt;0,'Growth&amp;Taper'!T188=""),"",sectvol('Growth&amp;Taper'!$H188,$G188,S$2,T$2))</f>
        <v/>
      </c>
      <c r="U188" s="2">
        <f>SUMIF('Growth&amp;Taper'!I188:R188,"&lt;"&amp;wasteCutoff*100,Volume!H188:T188)</f>
        <v>8.5114313681288589E-3</v>
      </c>
      <c r="V188" s="2">
        <f>SUMIF('Growth&amp;Taper'!I188:R188,"&lt;"&amp;pulpCutoff*100,Volume!H188:T188)-U188</f>
        <v>0.57724439889574308</v>
      </c>
      <c r="W188" s="2">
        <f t="shared" si="9"/>
        <v>0.18847576001930008</v>
      </c>
      <c r="X188" s="163">
        <f t="shared" si="7"/>
        <v>0.2434358948727032</v>
      </c>
    </row>
    <row r="189" spans="1:24">
      <c r="A189" s="4">
        <f>'Growth&amp;Taper'!A189</f>
        <v>27</v>
      </c>
      <c r="B189" s="33">
        <f>'Growth&amp;Taper'!B189</f>
        <v>43.8553981708015</v>
      </c>
      <c r="C189" s="27">
        <f>'Growth&amp;Taper'!C189</f>
        <v>575.69634049492799</v>
      </c>
      <c r="D189" s="33">
        <f>'Growth&amp;Taper'!D189</f>
        <v>64.257379388856734</v>
      </c>
      <c r="E189" s="33">
        <f>'Growth&amp;Taper'!E189</f>
        <v>33.409099540415639</v>
      </c>
      <c r="F189" s="33">
        <f>'Growth&amp;Taper'!F189</f>
        <v>703.70312318779884</v>
      </c>
      <c r="G189" s="33">
        <f>'Growth&amp;Taper'!G189</f>
        <v>33.183455228924913</v>
      </c>
      <c r="H189" s="7">
        <f>IF(OR(sectvol('Growth&amp;Taper'!$H189,$G189,H$2,I$2)&lt;0,'Growth&amp;Taper'!I189=""),"",sectvol('Growth&amp;Taper'!$H189,$G189,H$2,I$2))</f>
        <v>0.19356658956815032</v>
      </c>
      <c r="I189" s="7">
        <f>IF(OR(sectvol('Growth&amp;Taper'!$H189,$G189,I$2,J$2)&lt;0,'Growth&amp;Taper'!J189=""),"",sectvol('Growth&amp;Taper'!$H189,$G189,I$2,J$2))</f>
        <v>0.15231269419579169</v>
      </c>
      <c r="J189" s="7">
        <f>IF(OR(sectvol('Growth&amp;Taper'!$H189,$G189,J$2,K$2)&lt;0,'Growth&amp;Taper'!K189=""),"",sectvol('Growth&amp;Taper'!$H189,$G189,J$2,K$2))</f>
        <v>0.12680349783917355</v>
      </c>
      <c r="K189" s="7">
        <f>IF(OR(sectvol('Growth&amp;Taper'!$H189,$G189,K$2,L$2)&lt;0,'Growth&amp;Taper'!L189=""),"",sectvol('Growth&amp;Taper'!$H189,$G189,K$2,L$2))</f>
        <v>0.10465952542094792</v>
      </c>
      <c r="L189" s="7">
        <f>IF(OR(sectvol('Growth&amp;Taper'!$H189,$G189,L$2,M$2)&lt;0,'Growth&amp;Taper'!M189=""),"",sectvol('Growth&amp;Taper'!$H189,$G189,L$2,M$2))</f>
        <v>8.3569637552539627E-2</v>
      </c>
      <c r="M189" s="7">
        <f>IF(OR(sectvol('Growth&amp;Taper'!$H189,$G189,M$2,N$2)&lt;0,'Growth&amp;Taper'!N189=""),"",sectvol('Growth&amp;Taper'!$H189,$G189,M$2,N$2))</f>
        <v>6.2704311212445643E-2</v>
      </c>
      <c r="N189" s="7">
        <f>IF(OR(sectvol('Growth&amp;Taper'!$H189,$G189,N$2,O$2)&lt;0,'Growth&amp;Taper'!O189=""),"",sectvol('Growth&amp;Taper'!$H189,$G189,N$2,O$2))</f>
        <v>4.2400701090225472E-2</v>
      </c>
      <c r="O189" s="7">
        <f>IF(OR(sectvol('Growth&amp;Taper'!$H189,$G189,O$2,P$2)&lt;0,'Growth&amp;Taper'!P189=""),"",sectvol('Growth&amp;Taper'!$H189,$G189,O$2,P$2))</f>
        <v>2.3948556275019017E-2</v>
      </c>
      <c r="P189" s="7">
        <f>IF(OR(sectvol('Growth&amp;Taper'!$H189,$G189,P$2,Q$2)&lt;0,'Growth&amp;Taper'!Q189=""),"",sectvol('Growth&amp;Taper'!$H189,$G189,P$2,Q$2))</f>
        <v>9.3768560922284153E-3</v>
      </c>
      <c r="Q189" s="7" t="str">
        <f>IF(OR(sectvol('Growth&amp;Taper'!$H189,$G189,Q$2,R$2)&lt;0,'Growth&amp;Taper'!R189=""),"",sectvol('Growth&amp;Taper'!$H189,$G189,Q$2,R$2))</f>
        <v/>
      </c>
      <c r="R189" s="7" t="str">
        <f>IF(OR(sectvol('Growth&amp;Taper'!$H189,$G189,R$2,S$2)&lt;0,'Growth&amp;Taper'!S189=""),"",sectvol('Growth&amp;Taper'!$H189,$G189,R$2,S$2))</f>
        <v/>
      </c>
      <c r="S189" s="7" t="str">
        <f>IF(OR(sectvol('Growth&amp;Taper'!$H189,$G189,S$2,T$2)&lt;0,'Growth&amp;Taper'!T189=""),"",sectvol('Growth&amp;Taper'!$H189,$G189,S$2,T$2))</f>
        <v/>
      </c>
      <c r="U189" s="2">
        <f>SUMIF('Growth&amp;Taper'!I189:R189,"&lt;"&amp;wasteCutoff*100,Volume!H189:T189)</f>
        <v>9.3768560922284153E-3</v>
      </c>
      <c r="V189" s="2">
        <f>SUMIF('Growth&amp;Taper'!I189:R189,"&lt;"&amp;pulpCutoff*100,Volume!H189:T189)-U189</f>
        <v>0.59639892358614288</v>
      </c>
      <c r="W189" s="2">
        <f t="shared" si="9"/>
        <v>0.1935665895681504</v>
      </c>
      <c r="X189" s="163">
        <f t="shared" si="7"/>
        <v>0.24215729956940812</v>
      </c>
    </row>
    <row r="190" spans="1:24">
      <c r="A190" s="4">
        <f>'Growth&amp;Taper'!A190</f>
        <v>28</v>
      </c>
      <c r="B190" s="33">
        <f>'Growth&amp;Taper'!B190</f>
        <v>44.483945627490066</v>
      </c>
      <c r="C190" s="27">
        <f>'Growth&amp;Taper'!C190</f>
        <v>569.11375499130008</v>
      </c>
      <c r="D190" s="33">
        <f>'Growth&amp;Taper'!D190</f>
        <v>65.134396958724267</v>
      </c>
      <c r="E190" s="33">
        <f>'Growth&amp;Taper'!E190</f>
        <v>33.830285054894667</v>
      </c>
      <c r="F190" s="33">
        <f>'Growth&amp;Taper'!F190</f>
        <v>722.56007668789448</v>
      </c>
      <c r="G190" s="33">
        <f>'Growth&amp;Taper'!G190</f>
        <v>33.387901368676168</v>
      </c>
      <c r="H190" s="7">
        <f>IF(OR(sectvol('Growth&amp;Taper'!$H190,$G190,H$2,I$2)&lt;0,'Growth&amp;Taper'!I190=""),"",sectvol('Growth&amp;Taper'!$H190,$G190,H$2,I$2))</f>
        <v>0.19855773536291021</v>
      </c>
      <c r="I190" s="7">
        <f>IF(OR(sectvol('Growth&amp;Taper'!$H190,$G190,I$2,J$2)&lt;0,'Growth&amp;Taper'!J190=""),"",sectvol('Growth&amp;Taper'!$H190,$G190,I$2,J$2))</f>
        <v>0.15635846460668884</v>
      </c>
      <c r="J190" s="7">
        <f>IF(OR(sectvol('Growth&amp;Taper'!$H190,$G190,J$2,K$2)&lt;0,'Growth&amp;Taper'!K190=""),"",sectvol('Growth&amp;Taper'!$H190,$G190,J$2,K$2))</f>
        <v>0.13031428752077406</v>
      </c>
      <c r="K190" s="7">
        <f>IF(OR(sectvol('Growth&amp;Taper'!$H190,$G190,K$2,L$2)&lt;0,'Growth&amp;Taper'!L190=""),"",sectvol('Growth&amp;Taper'!$H190,$G190,K$2,L$2))</f>
        <v>0.10772707240891496</v>
      </c>
      <c r="L190" s="7">
        <f>IF(OR(sectvol('Growth&amp;Taper'!$H190,$G190,L$2,M$2)&lt;0,'Growth&amp;Taper'!M190=""),"",sectvol('Growth&amp;Taper'!$H190,$G190,L$2,M$2))</f>
        <v>8.6238072260082399E-2</v>
      </c>
      <c r="M190" s="7">
        <f>IF(OR(sectvol('Growth&amp;Taper'!$H190,$G190,M$2,N$2)&lt;0,'Growth&amp;Taper'!N190=""),"",sectvol('Growth&amp;Taper'!$H190,$G190,M$2,N$2))</f>
        <v>6.4981013385383882E-2</v>
      </c>
      <c r="N190" s="7">
        <f>IF(OR(sectvol('Growth&amp;Taper'!$H190,$G190,N$2,O$2)&lt;0,'Growth&amp;Taper'!O190=""),"",sectvol('Growth&amp;Taper'!$H190,$G190,N$2,O$2))</f>
        <v>4.426218690278013E-2</v>
      </c>
      <c r="O190" s="7">
        <f>IF(OR(sectvol('Growth&amp;Taper'!$H190,$G190,O$2,P$2)&lt;0,'Growth&amp;Taper'!P190=""),"",sectvol('Growth&amp;Taper'!$H190,$G190,O$2,P$2))</f>
        <v>2.5347631847476883E-2</v>
      </c>
      <c r="P190" s="7">
        <f>IF(OR(sectvol('Growth&amp;Taper'!$H190,$G190,P$2,Q$2)&lt;0,'Growth&amp;Taper'!Q190=""),"",sectvol('Growth&amp;Taper'!$H190,$G190,P$2,Q$2))</f>
        <v>1.0251110529924072E-2</v>
      </c>
      <c r="Q190" s="7" t="str">
        <f>IF(OR(sectvol('Growth&amp;Taper'!$H190,$G190,Q$2,R$2)&lt;0,'Growth&amp;Taper'!R190=""),"",sectvol('Growth&amp;Taper'!$H190,$G190,Q$2,R$2))</f>
        <v/>
      </c>
      <c r="R190" s="7" t="str">
        <f>IF(OR(sectvol('Growth&amp;Taper'!$H190,$G190,R$2,S$2)&lt;0,'Growth&amp;Taper'!S190=""),"",sectvol('Growth&amp;Taper'!$H190,$G190,R$2,S$2))</f>
        <v/>
      </c>
      <c r="S190" s="7" t="str">
        <f>IF(OR(sectvol('Growth&amp;Taper'!$H190,$G190,S$2,T$2)&lt;0,'Growth&amp;Taper'!T190=""),"",sectvol('Growth&amp;Taper'!$H190,$G190,S$2,T$2))</f>
        <v/>
      </c>
      <c r="U190" s="2">
        <f>SUMIF('Growth&amp;Taper'!I190:R190,"&lt;"&amp;wasteCutoff*100,Volume!H190:T190)</f>
        <v>1.0251110529924072E-2</v>
      </c>
      <c r="V190" s="2">
        <f>SUMIF('Growth&amp;Taper'!I190:R190,"&lt;"&amp;pulpCutoff*100,Volume!H190:T190)-U190</f>
        <v>0.61522872893210123</v>
      </c>
      <c r="W190" s="2">
        <f t="shared" si="9"/>
        <v>0.19855773536291024</v>
      </c>
      <c r="X190" s="163">
        <f t="shared" si="7"/>
        <v>0.24095713767068602</v>
      </c>
    </row>
    <row r="191" spans="1:24">
      <c r="A191" s="4">
        <f>'Growth&amp;Taper'!A191</f>
        <v>29</v>
      </c>
      <c r="B191" s="33">
        <f>'Growth&amp;Taper'!B191</f>
        <v>45.068897348763649</v>
      </c>
      <c r="C191" s="27">
        <f>'Growth&amp;Taper'!C191</f>
        <v>562.6064356112596</v>
      </c>
      <c r="D191" s="33">
        <f>'Growth&amp;Taper'!D191</f>
        <v>65.953873393687033</v>
      </c>
      <c r="E191" s="33">
        <f>'Growth&amp;Taper'!E191</f>
        <v>34.238742458113549</v>
      </c>
      <c r="F191" s="33">
        <f>'Growth&amp;Taper'!F191</f>
        <v>740.36987536919082</v>
      </c>
      <c r="G191" s="33">
        <f>'Growth&amp;Taper'!G191</f>
        <v>33.583752451400031</v>
      </c>
      <c r="H191" s="7">
        <f>IF(OR(sectvol('Growth&amp;Taper'!$H191,$G191,H$2,I$2)&lt;0,'Growth&amp;Taper'!I191=""),"",sectvol('Growth&amp;Taper'!$H191,$G191,H$2,I$2))</f>
        <v>0.2034594732720364</v>
      </c>
      <c r="I191" s="7">
        <f>IF(OR(sectvol('Growth&amp;Taper'!$H191,$G191,I$2,J$2)&lt;0,'Growth&amp;Taper'!J191=""),"",sectvol('Growth&amp;Taper'!$H191,$G191,I$2,J$2))</f>
        <v>0.16033299033894427</v>
      </c>
      <c r="J191" s="7">
        <f>IF(OR(sectvol('Growth&amp;Taper'!$H191,$G191,J$2,K$2)&lt;0,'Growth&amp;Taper'!K191=""),"",sectvol('Growth&amp;Taper'!$H191,$G191,J$2,K$2))</f>
        <v>0.13376481701222165</v>
      </c>
      <c r="K191" s="7">
        <f>IF(OR(sectvol('Growth&amp;Taper'!$H191,$G191,K$2,L$2)&lt;0,'Growth&amp;Taper'!L191=""),"",sectvol('Growth&amp;Taper'!$H191,$G191,K$2,L$2))</f>
        <v>0.11074344107396608</v>
      </c>
      <c r="L191" s="7">
        <f>IF(OR(sectvol('Growth&amp;Taper'!$H191,$G191,L$2,M$2)&lt;0,'Growth&amp;Taper'!M191=""),"",sectvol('Growth&amp;Taper'!$H191,$G191,L$2,M$2))</f>
        <v>8.8863780254482883E-2</v>
      </c>
      <c r="M191" s="7">
        <f>IF(OR(sectvol('Growth&amp;Taper'!$H191,$G191,M$2,N$2)&lt;0,'Growth&amp;Taper'!N191=""),"",sectvol('Growth&amp;Taper'!$H191,$G191,M$2,N$2))</f>
        <v>6.7224099487241978E-2</v>
      </c>
      <c r="N191" s="7">
        <f>IF(OR(sectvol('Growth&amp;Taper'!$H191,$G191,N$2,O$2)&lt;0,'Growth&amp;Taper'!O191=""),"",sectvol('Growth&amp;Taper'!$H191,$G191,N$2,O$2))</f>
        <v>4.6100978008344132E-2</v>
      </c>
      <c r="O191" s="7">
        <f>IF(OR(sectvol('Growth&amp;Taper'!$H191,$G191,O$2,P$2)&lt;0,'Growth&amp;Taper'!P191=""),"",sectvol('Growth&amp;Taper'!$H191,$G191,O$2,P$2))</f>
        <v>2.6737653018425057E-2</v>
      </c>
      <c r="P191" s="7">
        <f>IF(OR(sectvol('Growth&amp;Taper'!$H191,$G191,P$2,Q$2)&lt;0,'Growth&amp;Taper'!Q191=""),"",sectvol('Growth&amp;Taper'!$H191,$G191,P$2,Q$2))</f>
        <v>1.1133231766668601E-2</v>
      </c>
      <c r="Q191" s="7" t="str">
        <f>IF(OR(sectvol('Growth&amp;Taper'!$H191,$G191,Q$2,R$2)&lt;0,'Growth&amp;Taper'!R191=""),"",sectvol('Growth&amp;Taper'!$H191,$G191,Q$2,R$2))</f>
        <v/>
      </c>
      <c r="R191" s="7" t="str">
        <f>IF(OR(sectvol('Growth&amp;Taper'!$H191,$G191,R$2,S$2)&lt;0,'Growth&amp;Taper'!S191=""),"",sectvol('Growth&amp;Taper'!$H191,$G191,R$2,S$2))</f>
        <v/>
      </c>
      <c r="S191" s="7" t="str">
        <f>IF(OR(sectvol('Growth&amp;Taper'!$H191,$G191,S$2,T$2)&lt;0,'Growth&amp;Taper'!T191=""),"",sectvol('Growth&amp;Taper'!$H191,$G191,S$2,T$2))</f>
        <v/>
      </c>
      <c r="U191" s="2">
        <f>SUMIF('Growth&amp;Taper'!I191:R191,"&lt;"&amp;wasteCutoff*100,Volume!H191:T191)</f>
        <v>1.1133231766668601E-2</v>
      </c>
      <c r="V191" s="2">
        <f>SUMIF('Growth&amp;Taper'!I191:R191,"&lt;"&amp;pulpCutoff*100,Volume!H191:T191)-U191</f>
        <v>0.63376775919362605</v>
      </c>
      <c r="W191" s="2">
        <f t="shared" si="9"/>
        <v>0.20345947327203626</v>
      </c>
      <c r="X191" s="163">
        <f t="shared" si="7"/>
        <v>0.23982667963687321</v>
      </c>
    </row>
    <row r="192" spans="1:24">
      <c r="A192" s="4">
        <f>'Growth&amp;Taper'!A192</f>
        <v>30</v>
      </c>
      <c r="B192" s="33">
        <f>'Growth&amp;Taper'!B192</f>
        <v>45.613131596217499</v>
      </c>
      <c r="C192" s="27">
        <f>'Growth&amp;Taper'!C192</f>
        <v>556.17352175233418</v>
      </c>
      <c r="D192" s="33">
        <f>'Growth&amp;Taper'!D192</f>
        <v>66.720311350054104</v>
      </c>
      <c r="E192" s="33">
        <f>'Growth&amp;Taper'!E192</f>
        <v>34.635692681657559</v>
      </c>
      <c r="F192" s="33">
        <f>'Growth&amp;Taper'!F192</f>
        <v>757.17997303969696</v>
      </c>
      <c r="G192" s="33">
        <f>'Growth&amp;Taper'!G192</f>
        <v>33.771860053597308</v>
      </c>
      <c r="H192" s="7">
        <f>IF(OR(sectvol('Growth&amp;Taper'!$H192,$G192,H$2,I$2)&lt;0,'Growth&amp;Taper'!I192=""),"",sectvol('Growth&amp;Taper'!$H192,$G192,H$2,I$2))</f>
        <v>0.2082810824284278</v>
      </c>
      <c r="I192" s="7">
        <f>IF(OR(sectvol('Growth&amp;Taper'!$H192,$G192,I$2,J$2)&lt;0,'Growth&amp;Taper'!J192=""),"",sectvol('Growth&amp;Taper'!$H192,$G192,I$2,J$2))</f>
        <v>0.16424369617358225</v>
      </c>
      <c r="J192" s="7">
        <f>IF(OR(sectvol('Growth&amp;Taper'!$H192,$G192,J$2,K$2)&lt;0,'Growth&amp;Taper'!K192=""),"",sectvol('Growth&amp;Taper'!$H192,$G192,J$2,K$2))</f>
        <v>0.13716140828518408</v>
      </c>
      <c r="K192" s="7">
        <f>IF(OR(sectvol('Growth&amp;Taper'!$H192,$G192,K$2,L$2)&lt;0,'Growth&amp;Taper'!L192=""),"",sectvol('Growth&amp;Taper'!$H192,$G192,K$2,L$2))</f>
        <v>0.11371404471515634</v>
      </c>
      <c r="L192" s="7">
        <f>IF(OR(sectvol('Growth&amp;Taper'!$H192,$G192,L$2,M$2)&lt;0,'Growth&amp;Taper'!M192=""),"",sectvol('Growth&amp;Taper'!$H192,$G192,L$2,M$2))</f>
        <v>9.1451323294364839E-2</v>
      </c>
      <c r="M192" s="7">
        <f>IF(OR(sectvol('Growth&amp;Taper'!$H192,$G192,M$2,N$2)&lt;0,'Growth&amp;Taper'!N192=""),"",sectvol('Growth&amp;Taper'!$H192,$G192,M$2,N$2))</f>
        <v>6.9437202694591166E-2</v>
      </c>
      <c r="N192" s="7">
        <f>IF(OR(sectvol('Growth&amp;Taper'!$H192,$G192,N$2,O$2)&lt;0,'Growth&amp;Taper'!O192=""),"",sectvol('Growth&amp;Taper'!$H192,$G192,N$2,O$2))</f>
        <v>4.7919581250110865E-2</v>
      </c>
      <c r="O192" s="7">
        <f>IF(OR(sectvol('Growth&amp;Taper'!$H192,$G192,O$2,P$2)&lt;0,'Growth&amp;Taper'!P192=""),"",sectvol('Growth&amp;Taper'!$H192,$G192,O$2,P$2))</f>
        <v>2.8119707456226016E-2</v>
      </c>
      <c r="P192" s="7">
        <f>IF(OR(sectvol('Growth&amp;Taper'!$H192,$G192,P$2,Q$2)&lt;0,'Growth&amp;Taper'!Q192=""),"",sectvol('Growth&amp;Taper'!$H192,$G192,P$2,Q$2))</f>
        <v>1.2022538139863008E-2</v>
      </c>
      <c r="Q192" s="7" t="str">
        <f>IF(OR(sectvol('Growth&amp;Taper'!$H192,$G192,Q$2,R$2)&lt;0,'Growth&amp;Taper'!R192=""),"",sectvol('Growth&amp;Taper'!$H192,$G192,Q$2,R$2))</f>
        <v/>
      </c>
      <c r="R192" s="7" t="str">
        <f>IF(OR(sectvol('Growth&amp;Taper'!$H192,$G192,R$2,S$2)&lt;0,'Growth&amp;Taper'!S192=""),"",sectvol('Growth&amp;Taper'!$H192,$G192,R$2,S$2))</f>
        <v/>
      </c>
      <c r="S192" s="7" t="str">
        <f>IF(OR(sectvol('Growth&amp;Taper'!$H192,$G192,S$2,T$2)&lt;0,'Growth&amp;Taper'!T192=""),"",sectvol('Growth&amp;Taper'!$H192,$G192,S$2,T$2))</f>
        <v/>
      </c>
      <c r="U192" s="2">
        <f>SUMIF('Growth&amp;Taper'!I192:R192,"&lt;"&amp;wasteCutoff*100,Volume!H192:T192)</f>
        <v>1.2022538139863008E-2</v>
      </c>
      <c r="V192" s="2">
        <f>SUMIF('Growth&amp;Taper'!I192:R192,"&lt;"&amp;pulpCutoff*100,Volume!H192:T192)-U192</f>
        <v>0.65204696386921568</v>
      </c>
      <c r="W192" s="2">
        <f t="shared" si="9"/>
        <v>0.20828108242842777</v>
      </c>
      <c r="X192" s="163">
        <f t="shared" si="7"/>
        <v>0.23875846035310203</v>
      </c>
    </row>
    <row r="193" spans="1:24">
      <c r="A193" s="4">
        <f>'Growth&amp;Taper'!A193</f>
        <v>31</v>
      </c>
      <c r="B193" s="33">
        <f>'Growth&amp;Taper'!B193</f>
        <v>46.119359481498122</v>
      </c>
      <c r="C193" s="27">
        <f>'Growth&amp;Taper'!C193</f>
        <v>549.81416265228984</v>
      </c>
      <c r="D193" s="33">
        <f>'Growth&amp;Taper'!D193</f>
        <v>67.437765708941413</v>
      </c>
      <c r="E193" s="33">
        <f>'Growth&amp;Taper'!E193</f>
        <v>35.022216246124252</v>
      </c>
      <c r="F193" s="33">
        <f>'Growth&amp;Taper'!F193</f>
        <v>773.03743875259488</v>
      </c>
      <c r="G193" s="33">
        <f>'Growth&amp;Taper'!G193</f>
        <v>33.952966345325891</v>
      </c>
      <c r="H193" s="7">
        <f>IF(OR(sectvol('Growth&amp;Taper'!$H193,$G193,H$2,I$2)&lt;0,'Growth&amp;Taper'!I193=""),"",sectvol('Growth&amp;Taper'!$H193,$G193,H$2,I$2))</f>
        <v>0.21303096151234435</v>
      </c>
      <c r="I193" s="7">
        <f>IF(OR(sectvol('Growth&amp;Taper'!$H193,$G193,I$2,J$2)&lt;0,'Growth&amp;Taper'!J193=""),"",sectvol('Growth&amp;Taper'!$H193,$G193,I$2,J$2))</f>
        <v>0.1680973076317348</v>
      </c>
      <c r="J193" s="7">
        <f>IF(OR(sectvol('Growth&amp;Taper'!$H193,$G193,J$2,K$2)&lt;0,'Growth&amp;Taper'!K193=""),"",sectvol('Growth&amp;Taper'!$H193,$G193,J$2,K$2))</f>
        <v>0.14050979434418748</v>
      </c>
      <c r="K193" s="7">
        <f>IF(OR(sectvol('Growth&amp;Taper'!$H193,$G193,K$2,L$2)&lt;0,'Growth&amp;Taper'!L193=""),"",sectvol('Growth&amp;Taper'!$H193,$G193,K$2,L$2))</f>
        <v>0.11664379828032434</v>
      </c>
      <c r="L193" s="7">
        <f>IF(OR(sectvol('Growth&amp;Taper'!$H193,$G193,L$2,M$2)&lt;0,'Growth&amp;Taper'!M193=""),"",sectvol('Growth&amp;Taper'!$H193,$G193,L$2,M$2))</f>
        <v>9.4004852103801578E-2</v>
      </c>
      <c r="M193" s="7">
        <f>IF(OR(sectvol('Growth&amp;Taper'!$H193,$G193,M$2,N$2)&lt;0,'Growth&amp;Taper'!N193=""),"",sectvol('Growth&amp;Taper'!$H193,$G193,M$2,N$2))</f>
        <v>7.1623646363076027E-2</v>
      </c>
      <c r="N193" s="7">
        <f>IF(OR(sectvol('Growth&amp;Taper'!$H193,$G193,N$2,O$2)&lt;0,'Growth&amp;Taper'!O193=""),"",sectvol('Growth&amp;Taper'!$H193,$G193,N$2,O$2))</f>
        <v>4.9720324523447039E-2</v>
      </c>
      <c r="O193" s="7">
        <f>IF(OR(sectvol('Growth&amp;Taper'!$H193,$G193,O$2,P$2)&lt;0,'Growth&amp;Taper'!P193=""),"",sectvol('Growth&amp;Taper'!$H193,$G193,O$2,P$2))</f>
        <v>2.9494876835445678E-2</v>
      </c>
      <c r="P193" s="7">
        <f>IF(OR(sectvol('Growth&amp;Taper'!$H193,$G193,P$2,Q$2)&lt;0,'Growth&amp;Taper'!Q193=""),"",sectvol('Growth&amp;Taper'!$H193,$G193,P$2,Q$2))</f>
        <v>1.2918564210786973E-2</v>
      </c>
      <c r="Q193" s="7">
        <f>IF(OR(sectvol('Growth&amp;Taper'!$H193,$G193,Q$2,R$2)&lt;0,'Growth&amp;Taper'!R193=""),"",sectvol('Growth&amp;Taper'!$H193,$G193,Q$2,R$2))</f>
        <v>2.5253465370578556E-3</v>
      </c>
      <c r="R193" s="7" t="str">
        <f>IF(OR(sectvol('Growth&amp;Taper'!$H193,$G193,R$2,S$2)&lt;0,'Growth&amp;Taper'!S193=""),"",sectvol('Growth&amp;Taper'!$H193,$G193,R$2,S$2))</f>
        <v/>
      </c>
      <c r="S193" s="7" t="str">
        <f>IF(OR(sectvol('Growth&amp;Taper'!$H193,$G193,S$2,T$2)&lt;0,'Growth&amp;Taper'!T193=""),"",sectvol('Growth&amp;Taper'!$H193,$G193,S$2,T$2))</f>
        <v/>
      </c>
      <c r="U193" s="2">
        <f>SUMIF('Growth&amp;Taper'!I193:R193,"&lt;"&amp;wasteCutoff*100,Volume!H193:T193)</f>
        <v>1.5443910747844829E-2</v>
      </c>
      <c r="V193" s="2">
        <f>SUMIF('Growth&amp;Taper'!I193:R193,"&lt;"&amp;pulpCutoff*100,Volume!H193:T193)-U193</f>
        <v>0.67009460008201693</v>
      </c>
      <c r="W193" s="2">
        <f t="shared" si="9"/>
        <v>0.21303096151234444</v>
      </c>
      <c r="X193" s="163">
        <f t="shared" si="7"/>
        <v>0.23707789778018956</v>
      </c>
    </row>
    <row r="194" spans="1:24">
      <c r="A194" s="4">
        <f>'Growth&amp;Taper'!A194</f>
        <v>32</v>
      </c>
      <c r="B194" s="33">
        <f>'Growth&amp;Taper'!B194</f>
        <v>46.59013078307958</v>
      </c>
      <c r="C194" s="27">
        <f>'Growth&amp;Taper'!C194</f>
        <v>543.52751727661689</v>
      </c>
      <c r="D194" s="33">
        <f>'Growth&amp;Taper'!D194</f>
        <v>68.109896275985733</v>
      </c>
      <c r="E194" s="33">
        <f>'Growth&amp;Taper'!E194</f>
        <v>35.399272874046275</v>
      </c>
      <c r="F194" s="33">
        <f>'Growth&amp;Taper'!F194</f>
        <v>787.98856050418135</v>
      </c>
      <c r="G194" s="33">
        <f>'Growth&amp;Taper'!G194</f>
        <v>34.12772112513894</v>
      </c>
      <c r="H194" s="7">
        <f>IF(OR(sectvol('Growth&amp;Taper'!$H194,$G194,H$2,I$2)&lt;0,'Growth&amp;Taper'!I194=""),"",sectvol('Growth&amp;Taper'!$H194,$G194,H$2,I$2))</f>
        <v>0.21771673014451565</v>
      </c>
      <c r="I194" s="7">
        <f>IF(OR(sectvol('Growth&amp;Taper'!$H194,$G194,I$2,J$2)&lt;0,'Growth&amp;Taper'!J194=""),"",sectvol('Growth&amp;Taper'!$H194,$G194,I$2,J$2))</f>
        <v>0.17189993081927413</v>
      </c>
      <c r="J194" s="7">
        <f>IF(OR(sectvol('Growth&amp;Taper'!$H194,$G194,J$2,K$2)&lt;0,'Growth&amp;Taper'!K194=""),"",sectvol('Growth&amp;Taper'!$H194,$G194,J$2,K$2))</f>
        <v>0.14381518566000745</v>
      </c>
      <c r="K194" s="7">
        <f>IF(OR(sectvol('Growth&amp;Taper'!$H194,$G194,K$2,L$2)&lt;0,'Growth&amp;Taper'!L194=""),"",sectvol('Growth&amp;Taper'!$H194,$G194,K$2,L$2))</f>
        <v>0.11953717383332291</v>
      </c>
      <c r="L194" s="7">
        <f>IF(OR(sectvol('Growth&amp;Taper'!$H194,$G194,L$2,M$2)&lt;0,'Growth&amp;Taper'!M194=""),"",sectvol('Growth&amp;Taper'!$H194,$G194,L$2,M$2))</f>
        <v>9.6528150840310772E-2</v>
      </c>
      <c r="M194" s="7">
        <f>IF(OR(sectvol('Growth&amp;Taper'!$H194,$G194,M$2,N$2)&lt;0,'Growth&amp;Taper'!N194=""),"",sectvol('Growth&amp;Taper'!$H194,$G194,M$2,N$2))</f>
        <v>7.378647473432022E-2</v>
      </c>
      <c r="N194" s="7">
        <f>IF(OR(sectvol('Growth&amp;Taper'!$H194,$G194,N$2,O$2)&lt;0,'Growth&amp;Taper'!O194=""),"",sectvol('Growth&amp;Taper'!$H194,$G194,N$2,O$2))</f>
        <v>5.1505368420700914E-2</v>
      </c>
      <c r="O194" s="7">
        <f>IF(OR(sectvol('Growth&amp;Taper'!$H194,$G194,O$2,P$2)&lt;0,'Growth&amp;Taper'!P194=""),"",sectvol('Growth&amp;Taper'!$H194,$G194,O$2,P$2))</f>
        <v>3.0864222124232305E-2</v>
      </c>
      <c r="P194" s="7">
        <f>IF(OR(sectvol('Growth&amp;Taper'!$H194,$G194,P$2,Q$2)&lt;0,'Growth&amp;Taper'!Q194=""),"",sectvol('Growth&amp;Taper'!$H194,$G194,P$2,Q$2))</f>
        <v>1.3821011303939493E-2</v>
      </c>
      <c r="Q194" s="7">
        <f>IF(OR(sectvol('Growth&amp;Taper'!$H194,$G194,Q$2,R$2)&lt;0,'Growth&amp;Taper'!R194=""),"",sectvol('Growth&amp;Taper'!$H194,$G194,Q$2,R$2))</f>
        <v>2.9047195605975441E-3</v>
      </c>
      <c r="R194" s="7" t="str">
        <f>IF(OR(sectvol('Growth&amp;Taper'!$H194,$G194,R$2,S$2)&lt;0,'Growth&amp;Taper'!S194=""),"",sectvol('Growth&amp;Taper'!$H194,$G194,R$2,S$2))</f>
        <v/>
      </c>
      <c r="S194" s="7" t="str">
        <f>IF(OR(sectvol('Growth&amp;Taper'!$H194,$G194,S$2,T$2)&lt;0,'Growth&amp;Taper'!T194=""),"",sectvol('Growth&amp;Taper'!$H194,$G194,S$2,T$2))</f>
        <v/>
      </c>
      <c r="U194" s="2">
        <f>SUMIF('Growth&amp;Taper'!I194:R194,"&lt;"&amp;wasteCutoff*100,Volume!H194:T194)</f>
        <v>2.9047195605975441E-3</v>
      </c>
      <c r="V194" s="2">
        <f>SUMIF('Growth&amp;Taper'!I194:R194,"&lt;"&amp;pulpCutoff*100,Volume!H194:T194)-U194</f>
        <v>0.70175751773610828</v>
      </c>
      <c r="W194" s="2">
        <f t="shared" si="9"/>
        <v>0.21771673014451556</v>
      </c>
      <c r="X194" s="163">
        <f t="shared" si="7"/>
        <v>0.23603826391280933</v>
      </c>
    </row>
    <row r="195" spans="1:24">
      <c r="A195" s="4">
        <f>'Growth&amp;Taper'!A195</f>
        <v>33</v>
      </c>
      <c r="B195" s="33">
        <f>'Growth&amp;Taper'!B195</f>
        <v>47.027840337308113</v>
      </c>
      <c r="C195" s="27">
        <f>'Growth&amp;Taper'!C195</f>
        <v>537.3127542073014</v>
      </c>
      <c r="D195" s="33">
        <f>'Growth&amp;Taper'!D195</f>
        <v>68.740013509228888</v>
      </c>
      <c r="E195" s="33">
        <f>'Growth&amp;Taper'!E195</f>
        <v>35.767717917094139</v>
      </c>
      <c r="F195" s="33">
        <f>'Growth&amp;Taper'!F195</f>
        <v>802.07854395138884</v>
      </c>
      <c r="G195" s="33">
        <f>'Growth&amp;Taper'!G195</f>
        <v>34.296695766645584</v>
      </c>
      <c r="H195" s="7">
        <f>IF(OR(sectvol('Growth&amp;Taper'!$H195,$G195,H$2,I$2)&lt;0,'Growth&amp;Taper'!I195=""),"",sectvol('Growth&amp;Taper'!$H195,$G195,H$2,I$2))</f>
        <v>0.2223453173436114</v>
      </c>
      <c r="I195" s="7">
        <f>IF(OR(sectvol('Growth&amp;Taper'!$H195,$G195,I$2,J$2)&lt;0,'Growth&amp;Taper'!J195=""),"",sectvol('Growth&amp;Taper'!$H195,$G195,I$2,J$2))</f>
        <v>0.17565712221710483</v>
      </c>
      <c r="J195" s="7">
        <f>IF(OR(sectvol('Growth&amp;Taper'!$H195,$G195,J$2,K$2)&lt;0,'Growth&amp;Taper'!K195=""),"",sectvol('Growth&amp;Taper'!$H195,$G195,J$2,K$2))</f>
        <v>0.14708232839356983</v>
      </c>
      <c r="K195" s="7">
        <f>IF(OR(sectvol('Growth&amp;Taper'!$H195,$G195,K$2,L$2)&lt;0,'Growth&amp;Taper'!L195=""),"",sectvol('Growth&amp;Taper'!$H195,$G195,K$2,L$2))</f>
        <v>0.1223982493108744</v>
      </c>
      <c r="L195" s="7">
        <f>IF(OR(sectvol('Growth&amp;Taper'!$H195,$G195,L$2,M$2)&lt;0,'Growth&amp;Taper'!M195=""),"",sectvol('Growth&amp;Taper'!$H195,$G195,L$2,M$2))</f>
        <v>9.9024676451724858E-2</v>
      </c>
      <c r="M195" s="7">
        <f>IF(OR(sectvol('Growth&amp;Taper'!$H195,$G195,M$2,N$2)&lt;0,'Growth&amp;Taper'!N195=""),"",sectvol('Growth&amp;Taper'!$H195,$G195,M$2,N$2))</f>
        <v>7.5928480742026877E-2</v>
      </c>
      <c r="N195" s="7">
        <f>IF(OR(sectvol('Growth&amp;Taper'!$H195,$G195,N$2,O$2)&lt;0,'Growth&amp;Taper'!O195=""),"",sectvol('Growth&amp;Taper'!$H195,$G195,N$2,O$2))</f>
        <v>5.3276718277686173E-2</v>
      </c>
      <c r="O195" s="7">
        <f>IF(OR(sectvol('Growth&amp;Taper'!$H195,$G195,O$2,P$2)&lt;0,'Growth&amp;Taper'!P195=""),"",sectvol('Growth&amp;Taper'!$H195,$G195,O$2,P$2))</f>
        <v>3.2228774043126837E-2</v>
      </c>
      <c r="P195" s="7">
        <f>IF(OR(sectvol('Growth&amp;Taper'!$H195,$G195,P$2,Q$2)&lt;0,'Growth&amp;Taper'!Q195=""),"",sectvol('Growth&amp;Taper'!$H195,$G195,P$2,Q$2))</f>
        <v>1.4729709647959225E-2</v>
      </c>
      <c r="Q195" s="7">
        <f>IF(OR(sectvol('Growth&amp;Taper'!$H195,$G195,Q$2,R$2)&lt;0,'Growth&amp;Taper'!R195=""),"",sectvol('Growth&amp;Taper'!$H195,$G195,Q$2,R$2))</f>
        <v>3.303616651332047E-3</v>
      </c>
      <c r="R195" s="7" t="str">
        <f>IF(OR(sectvol('Growth&amp;Taper'!$H195,$G195,R$2,S$2)&lt;0,'Growth&amp;Taper'!S195=""),"",sectvol('Growth&amp;Taper'!$H195,$G195,R$2,S$2))</f>
        <v/>
      </c>
      <c r="S195" s="7" t="str">
        <f>IF(OR(sectvol('Growth&amp;Taper'!$H195,$G195,S$2,T$2)&lt;0,'Growth&amp;Taper'!T195=""),"",sectvol('Growth&amp;Taper'!$H195,$G195,S$2,T$2))</f>
        <v/>
      </c>
      <c r="U195" s="2">
        <f>SUMIF('Growth&amp;Taper'!I195:R195,"&lt;"&amp;wasteCutoff*100,Volume!H195:T195)</f>
        <v>3.303616651332047E-3</v>
      </c>
      <c r="V195" s="2">
        <f>SUMIF('Growth&amp;Taper'!I195:R195,"&lt;"&amp;pulpCutoff*100,Volume!H195:T195)-U195</f>
        <v>0.7203260590840731</v>
      </c>
      <c r="W195" s="2">
        <f t="shared" si="9"/>
        <v>0.2223453173436114</v>
      </c>
      <c r="X195" s="163">
        <f t="shared" si="7"/>
        <v>0.2350435465740045</v>
      </c>
    </row>
    <row r="196" spans="1:24">
      <c r="A196" s="4">
        <f>'Growth&amp;Taper'!A196</f>
        <v>34</v>
      </c>
      <c r="B196" s="33">
        <f>'Growth&amp;Taper'!B196</f>
        <v>47.434734796097516</v>
      </c>
      <c r="C196" s="27">
        <f>'Growth&amp;Taper'!C196</f>
        <v>531.16905153286939</v>
      </c>
      <c r="D196" s="33">
        <f>'Growth&amp;Taper'!D196</f>
        <v>69.331118263560541</v>
      </c>
      <c r="E196" s="33">
        <f>'Growth&amp;Taper'!E196</f>
        <v>36.128316182790464</v>
      </c>
      <c r="F196" s="33">
        <f>'Growth&amp;Taper'!F196</f>
        <v>815.35128799054701</v>
      </c>
      <c r="G196" s="33">
        <f>'Growth&amp;Taper'!G196</f>
        <v>34.460394710994862</v>
      </c>
      <c r="H196" s="7">
        <f>IF(OR(sectvol('Growth&amp;Taper'!$H196,$G196,H$2,I$2)&lt;0,'Growth&amp;Taper'!I196=""),"",sectvol('Growth&amp;Taper'!$H196,$G196,H$2,I$2))</f>
        <v>0.22692303877469</v>
      </c>
      <c r="I196" s="7">
        <f>IF(OR(sectvol('Growth&amp;Taper'!$H196,$G196,I$2,J$2)&lt;0,'Growth&amp;Taper'!J196=""),"",sectvol('Growth&amp;Taper'!$H196,$G196,I$2,J$2))</f>
        <v>0.17937394972902354</v>
      </c>
      <c r="J196" s="7">
        <f>IF(OR(sectvol('Growth&amp;Taper'!$H196,$G196,J$2,K$2)&lt;0,'Growth&amp;Taper'!K196=""),"",sectvol('Growth&amp;Taper'!$H196,$G196,J$2,K$2))</f>
        <v>0.15031555544633729</v>
      </c>
      <c r="K196" s="7">
        <f>IF(OR(sectvol('Growth&amp;Taper'!$H196,$G196,K$2,L$2)&lt;0,'Growth&amp;Taper'!L196=""),"",sectvol('Growth&amp;Taper'!$H196,$G196,K$2,L$2))</f>
        <v>0.1252307513827246</v>
      </c>
      <c r="L196" s="7">
        <f>IF(OR(sectvol('Growth&amp;Taper'!$H196,$G196,L$2,M$2)&lt;0,'Growth&amp;Taper'!M196=""),"",sectvol('Growth&amp;Taper'!$H196,$G196,L$2,M$2))</f>
        <v>0.10149759347419293</v>
      </c>
      <c r="M196" s="7">
        <f>IF(OR(sectvol('Growth&amp;Taper'!$H196,$G196,M$2,N$2)&lt;0,'Growth&amp;Taper'!N196=""),"",sectvol('Growth&amp;Taper'!$H196,$G196,M$2,N$2))</f>
        <v>7.8052231059344682E-2</v>
      </c>
      <c r="N196" s="7">
        <f>IF(OR(sectvol('Growth&amp;Taper'!$H196,$G196,N$2,O$2)&lt;0,'Growth&amp;Taper'!O196=""),"",sectvol('Growth&amp;Taper'!$H196,$G196,N$2,O$2))</f>
        <v>5.5036236100863459E-2</v>
      </c>
      <c r="O196" s="7">
        <f>IF(OR(sectvol('Growth&amp;Taper'!$H196,$G196,O$2,P$2)&lt;0,'Growth&amp;Taper'!P196=""),"",sectvol('Growth&amp;Taper'!$H196,$G196,O$2,P$2))</f>
        <v>3.3589527178144812E-2</v>
      </c>
      <c r="P196" s="7">
        <f>IF(OR(sectvol('Growth&amp;Taper'!$H196,$G196,P$2,Q$2)&lt;0,'Growth&amp;Taper'!Q196=""),"",sectvol('Growth&amp;Taper'!$H196,$G196,P$2,Q$2))</f>
        <v>1.5644589233490377E-2</v>
      </c>
      <c r="Q196" s="7">
        <f>IF(OR(sectvol('Growth&amp;Taper'!$H196,$G196,Q$2,R$2)&lt;0,'Growth&amp;Taper'!R196=""),"",sectvol('Growth&amp;Taper'!$H196,$G196,Q$2,R$2))</f>
        <v>3.7206995434876287E-3</v>
      </c>
      <c r="R196" s="7" t="str">
        <f>IF(OR(sectvol('Growth&amp;Taper'!$H196,$G196,R$2,S$2)&lt;0,'Growth&amp;Taper'!S196=""),"",sectvol('Growth&amp;Taper'!$H196,$G196,R$2,S$2))</f>
        <v/>
      </c>
      <c r="S196" s="7" t="str">
        <f>IF(OR(sectvol('Growth&amp;Taper'!$H196,$G196,S$2,T$2)&lt;0,'Growth&amp;Taper'!T196=""),"",sectvol('Growth&amp;Taper'!$H196,$G196,S$2,T$2))</f>
        <v/>
      </c>
      <c r="U196" s="2">
        <f>SUMIF('Growth&amp;Taper'!I196:R196,"&lt;"&amp;wasteCutoff*100,Volume!H196:T196)</f>
        <v>3.7206995434876287E-3</v>
      </c>
      <c r="V196" s="2">
        <f>SUMIF('Growth&amp;Taper'!I196:R196,"&lt;"&amp;pulpCutoff*100,Volume!H196:T196)-U196</f>
        <v>0.55936648387509813</v>
      </c>
      <c r="W196" s="2">
        <f t="shared" si="9"/>
        <v>0.40629698850371365</v>
      </c>
      <c r="X196" s="163">
        <f t="shared" ref="X196:X202" si="10">IF(SUM(U196:W196)=0,0,W196/(SUM(U196:W196)))</f>
        <v>0.41912896895976987</v>
      </c>
    </row>
    <row r="197" spans="1:24">
      <c r="A197" s="4">
        <f>'Growth&amp;Taper'!A197</f>
        <v>35</v>
      </c>
      <c r="B197" s="33">
        <f>'Growth&amp;Taper'!B197</f>
        <v>47.812919588283179</v>
      </c>
      <c r="C197" s="27">
        <f>'Growth&amp;Taper'!C197</f>
        <v>525.09559673968772</v>
      </c>
      <c r="D197" s="33">
        <f>'Growth&amp;Taper'!D197</f>
        <v>69.885936399106811</v>
      </c>
      <c r="E197" s="33">
        <f>'Growth&amp;Taper'!E197</f>
        <v>36.481753626821082</v>
      </c>
      <c r="F197" s="33">
        <f>'Growth&amp;Taper'!F197</f>
        <v>827.84922242800599</v>
      </c>
      <c r="G197" s="33">
        <f>'Growth&amp;Taper'!G197</f>
        <v>34.619264994905372</v>
      </c>
      <c r="H197" s="7">
        <f>IF(OR(sectvol('Growth&amp;Taper'!$H197,$G197,H$2,I$2)&lt;0,'Growth&amp;Taper'!I197=""),"",sectvol('Growth&amp;Taper'!$H197,$G197,H$2,I$2))</f>
        <v>0.23145566429745579</v>
      </c>
      <c r="I197" s="7">
        <f>IF(OR(sectvol('Growth&amp;Taper'!$H197,$G197,I$2,J$2)&lt;0,'Growth&amp;Taper'!J197=""),"",sectvol('Growth&amp;Taper'!$H197,$G197,I$2,J$2))</f>
        <v>0.1830550461419177</v>
      </c>
      <c r="J197" s="7">
        <f>IF(OR(sectvol('Growth&amp;Taper'!$H197,$G197,J$2,K$2)&lt;0,'Growth&amp;Taper'!K197=""),"",sectvol('Growth&amp;Taper'!$H197,$G197,J$2,K$2))</f>
        <v>0.15351883125885157</v>
      </c>
      <c r="K197" s="7">
        <f>IF(OR(sectvol('Growth&amp;Taper'!$H197,$G197,K$2,L$2)&lt;0,'Growth&amp;Taper'!L197=""),"",sectvol('Growth&amp;Taper'!$H197,$G197,K$2,L$2))</f>
        <v>0.12803809314854958</v>
      </c>
      <c r="L197" s="7">
        <f>IF(OR(sectvol('Growth&amp;Taper'!$H197,$G197,L$2,M$2)&lt;0,'Growth&amp;Taper'!M197=""),"",sectvol('Growth&amp;Taper'!$H197,$G197,L$2,M$2))</f>
        <v>0.10394980479045898</v>
      </c>
      <c r="M197" s="7">
        <f>IF(OR(sectvol('Growth&amp;Taper'!$H197,$G197,M$2,N$2)&lt;0,'Growth&amp;Taper'!N197=""),"",sectvol('Growth&amp;Taper'!$H197,$G197,M$2,N$2))</f>
        <v>8.0160088583016251E-2</v>
      </c>
      <c r="N197" s="7">
        <f>IF(OR(sectvol('Growth&amp;Taper'!$H197,$G197,N$2,O$2)&lt;0,'Growth&amp;Taper'!O197=""),"",sectvol('Growth&amp;Taper'!$H197,$G197,N$2,O$2))</f>
        <v>5.678565205884261E-2</v>
      </c>
      <c r="O197" s="7">
        <f>IF(OR(sectvol('Growth&amp;Taper'!$H197,$G197,O$2,P$2)&lt;0,'Growth&amp;Taper'!P197=""),"",sectvol('Growth&amp;Taper'!$H197,$G197,O$2,P$2))</f>
        <v>3.4947436670447349E-2</v>
      </c>
      <c r="P197" s="7">
        <f>IF(OR(sectvol('Growth&amp;Taper'!$H197,$G197,P$2,Q$2)&lt;0,'Growth&amp;Taper'!Q197=""),"",sectvol('Growth&amp;Taper'!$H197,$G197,P$2,Q$2))</f>
        <v>1.6565657269681337E-2</v>
      </c>
      <c r="Q197" s="7">
        <f>IF(OR(sectvol('Growth&amp;Taper'!$H197,$G197,Q$2,R$2)&lt;0,'Growth&amp;Taper'!R197=""),"",sectvol('Growth&amp;Taper'!$H197,$G197,Q$2,R$2))</f>
        <v>4.1548484939110675E-3</v>
      </c>
      <c r="R197" s="7" t="str">
        <f>IF(OR(sectvol('Growth&amp;Taper'!$H197,$G197,R$2,S$2)&lt;0,'Growth&amp;Taper'!S197=""),"",sectvol('Growth&amp;Taper'!$H197,$G197,R$2,S$2))</f>
        <v/>
      </c>
      <c r="S197" s="7" t="str">
        <f>IF(OR(sectvol('Growth&amp;Taper'!$H197,$G197,S$2,T$2)&lt;0,'Growth&amp;Taper'!T197=""),"",sectvol('Growth&amp;Taper'!$H197,$G197,S$2,T$2))</f>
        <v/>
      </c>
      <c r="U197" s="2">
        <f>SUMIF('Growth&amp;Taper'!I197:R197,"&lt;"&amp;wasteCutoff*100,Volume!H197:T197)</f>
        <v>4.1548484939110675E-3</v>
      </c>
      <c r="V197" s="2">
        <f>SUMIF('Growth&amp;Taper'!I197:R197,"&lt;"&amp;pulpCutoff*100,Volume!H197:T197)-U197</f>
        <v>0.57396556377984753</v>
      </c>
      <c r="W197" s="2">
        <f t="shared" si="9"/>
        <v>0.41451071043937354</v>
      </c>
      <c r="X197" s="163">
        <f t="shared" si="10"/>
        <v>0.41758786416690469</v>
      </c>
    </row>
    <row r="198" spans="1:24">
      <c r="A198" s="4">
        <f>'Growth&amp;Taper'!A198</f>
        <v>36</v>
      </c>
      <c r="B198" s="33">
        <f>'Growth&amp;Taper'!B198</f>
        <v>48.164365957328627</v>
      </c>
      <c r="C198" s="27">
        <f>'Growth&amp;Taper'!C198</f>
        <v>519.09158660450782</v>
      </c>
      <c r="D198" s="33">
        <f>'Growth&amp;Taper'!D198</f>
        <v>70.40694897759488</v>
      </c>
      <c r="E198" s="33">
        <f>'Growth&amp;Taper'!E198</f>
        <v>36.828647284349728</v>
      </c>
      <c r="F198" s="33">
        <f>'Growth&amp;Taper'!F198</f>
        <v>839.61319570475951</v>
      </c>
      <c r="G198" s="33">
        <f>'Growth&amp;Taper'!G198</f>
        <v>34.773704195284964</v>
      </c>
      <c r="H198" s="7">
        <f>IF(OR(sectvol('Growth&amp;Taper'!$H198,$G198,H$2,I$2)&lt;0,'Growth&amp;Taper'!I198=""),"",sectvol('Growth&amp;Taper'!$H198,$G198,H$2,I$2))</f>
        <v>0.23594847712336087</v>
      </c>
      <c r="I198" s="7">
        <f>IF(OR(sectvol('Growth&amp;Taper'!$H198,$G198,I$2,J$2)&lt;0,'Growth&amp;Taper'!J198=""),"",sectvol('Growth&amp;Taper'!$H198,$G198,I$2,J$2))</f>
        <v>0.18670465600594466</v>
      </c>
      <c r="J198" s="7">
        <f>IF(OR(sectvol('Growth&amp;Taper'!$H198,$G198,J$2,K$2)&lt;0,'Growth&amp;Taper'!K198=""),"",sectvol('Growth&amp;Taper'!$H198,$G198,J$2,K$2))</f>
        <v>0.1566957911684051</v>
      </c>
      <c r="K198" s="7">
        <f>IF(OR(sectvol('Growth&amp;Taper'!$H198,$G198,K$2,L$2)&lt;0,'Growth&amp;Taper'!L198=""),"",sectvol('Growth&amp;Taper'!$H198,$G198,K$2,L$2))</f>
        <v>0.13082340732346104</v>
      </c>
      <c r="L198" s="7">
        <f>IF(OR(sectvol('Growth&amp;Taper'!$H198,$G198,L$2,M$2)&lt;0,'Growth&amp;Taper'!M198=""),"",sectvol('Growth&amp;Taper'!$H198,$G198,L$2,M$2))</f>
        <v>0.10638397882384806</v>
      </c>
      <c r="M198" s="7">
        <f>IF(OR(sectvol('Growth&amp;Taper'!$H198,$G198,M$2,N$2)&lt;0,'Growth&amp;Taper'!N198=""),"",sectvol('Growth&amp;Taper'!$H198,$G198,M$2,N$2))</f>
        <v>8.2254232572136696E-2</v>
      </c>
      <c r="N198" s="7">
        <f>IF(OR(sectvol('Growth&amp;Taper'!$H198,$G198,N$2,O$2)&lt;0,'Growth&amp;Taper'!O198=""),"",sectvol('Growth&amp;Taper'!$H198,$G198,N$2,O$2))</f>
        <v>5.8526575356809211E-2</v>
      </c>
      <c r="O198" s="7">
        <f>IF(OR(sectvol('Growth&amp;Taper'!$H198,$G198,O$2,P$2)&lt;0,'Growth&amp;Taper'!P198=""),"",sectvol('Growth&amp;Taper'!$H198,$G198,O$2,P$2))</f>
        <v>3.6303416713349419E-2</v>
      </c>
      <c r="P198" s="7">
        <f>IF(OR(sectvol('Growth&amp;Taper'!$H198,$G198,P$2,Q$2)&lt;0,'Growth&amp;Taper'!Q198=""),"",sectvol('Growth&amp;Taper'!$H198,$G198,P$2,Q$2))</f>
        <v>1.7492980669996844E-2</v>
      </c>
      <c r="Q198" s="7">
        <f>IF(OR(sectvol('Growth&amp;Taper'!$H198,$G198,Q$2,R$2)&lt;0,'Growth&amp;Taper'!R198=""),"",sectvol('Growth&amp;Taper'!$H198,$G198,Q$2,R$2))</f>
        <v>4.6051251273936788E-3</v>
      </c>
      <c r="R198" s="7" t="str">
        <f>IF(OR(sectvol('Growth&amp;Taper'!$H198,$G198,R$2,S$2)&lt;0,'Growth&amp;Taper'!S198=""),"",sectvol('Growth&amp;Taper'!$H198,$G198,R$2,S$2))</f>
        <v/>
      </c>
      <c r="S198" s="7" t="str">
        <f>IF(OR(sectvol('Growth&amp;Taper'!$H198,$G198,S$2,T$2)&lt;0,'Growth&amp;Taper'!T198=""),"",sectvol('Growth&amp;Taper'!$H198,$G198,S$2,T$2))</f>
        <v/>
      </c>
      <c r="U198" s="2">
        <f>SUMIF('Growth&amp;Taper'!I198:R198,"&lt;"&amp;wasteCutoff*100,Volume!H198:T198)</f>
        <v>4.6051251273936788E-3</v>
      </c>
      <c r="V198" s="2">
        <f>SUMIF('Growth&amp;Taper'!I198:R198,"&lt;"&amp;pulpCutoff*100,Volume!H198:T198)-U198</f>
        <v>0.58848038262800639</v>
      </c>
      <c r="W198" s="2">
        <f t="shared" si="9"/>
        <v>0.42265313312930569</v>
      </c>
      <c r="X198" s="163">
        <f t="shared" si="10"/>
        <v>0.41610421826738409</v>
      </c>
    </row>
    <row r="199" spans="1:24">
      <c r="A199" s="4">
        <f>'Growth&amp;Taper'!A199</f>
        <v>37</v>
      </c>
      <c r="B199" s="33">
        <f>'Growth&amp;Taper'!B199</f>
        <v>48.490917976674957</v>
      </c>
      <c r="C199" s="27">
        <f>'Growth&amp;Taper'!C199</f>
        <v>513.15622708823832</v>
      </c>
      <c r="D199" s="33">
        <f>'Growth&amp;Taper'!D199</f>
        <v>70.896418664173709</v>
      </c>
      <c r="E199" s="33">
        <f>'Growth&amp;Taper'!E199</f>
        <v>37.16955374119614</v>
      </c>
      <c r="F199" s="33">
        <f>'Growth&amp;Taper'!F199</f>
        <v>850.68240284702756</v>
      </c>
      <c r="G199" s="33">
        <f>'Growth&amp;Taper'!G199</f>
        <v>34.924067089271944</v>
      </c>
      <c r="H199" s="7">
        <f>IF(OR(sectvol('Growth&amp;Taper'!$H199,$G199,H$2,I$2)&lt;0,'Growth&amp;Taper'!I199=""),"",sectvol('Growth&amp;Taper'!$H199,$G199,H$2,I$2))</f>
        <v>0.24040632571210196</v>
      </c>
      <c r="I199" s="7">
        <f>IF(OR(sectvol('Growth&amp;Taper'!$H199,$G199,I$2,J$2)&lt;0,'Growth&amp;Taper'!J199=""),"",sectvol('Growth&amp;Taper'!$H199,$G199,I$2,J$2))</f>
        <v>0.19032667680892856</v>
      </c>
      <c r="J199" s="7">
        <f>IF(OR(sectvol('Growth&amp;Taper'!$H199,$G199,J$2,K$2)&lt;0,'Growth&amp;Taper'!K199=""),"",sectvol('Growth&amp;Taper'!$H199,$G199,J$2,K$2))</f>
        <v>0.15984977603424272</v>
      </c>
      <c r="K199" s="7">
        <f>IF(OR(sectvol('Growth&amp;Taper'!$H199,$G199,K$2,L$2)&lt;0,'Growth&amp;Taper'!L199=""),"",sectvol('Growth&amp;Taper'!$H199,$G199,K$2,L$2))</f>
        <v>0.13358957548604139</v>
      </c>
      <c r="L199" s="7">
        <f>IF(OR(sectvol('Growth&amp;Taper'!$H199,$G199,L$2,M$2)&lt;0,'Growth&amp;Taper'!M199=""),"",sectvol('Growth&amp;Taper'!$H199,$G199,L$2,M$2))</f>
        <v>0.10880257359605067</v>
      </c>
      <c r="M199" s="7">
        <f>IF(OR(sectvol('Growth&amp;Taper'!$H199,$G199,M$2,N$2)&lt;0,'Growth&amp;Taper'!N199=""),"",sectvol('Growth&amp;Taper'!$H199,$G199,M$2,N$2))</f>
        <v>8.4336676662939133E-2</v>
      </c>
      <c r="N199" s="7">
        <f>IF(OR(sectvol('Growth&amp;Taper'!$H199,$G199,N$2,O$2)&lt;0,'Growth&amp;Taper'!O199=""),"",sectvol('Growth&amp;Taper'!$H199,$G199,N$2,O$2))</f>
        <v>6.026050440105276E-2</v>
      </c>
      <c r="O199" s="7">
        <f>IF(OR(sectvol('Growth&amp;Taper'!$H199,$G199,O$2,P$2)&lt;0,'Growth&amp;Taper'!P199=""),"",sectvol('Growth&amp;Taper'!$H199,$G199,O$2,P$2))</f>
        <v>3.7658340305571691E-2</v>
      </c>
      <c r="P199" s="7">
        <f>IF(OR(sectvol('Growth&amp;Taper'!$H199,$G199,P$2,Q$2)&lt;0,'Growth&amp;Taper'!Q199=""),"",sectvol('Growth&amp;Taper'!$H199,$G199,P$2,Q$2))</f>
        <v>1.8426672395268934E-2</v>
      </c>
      <c r="Q199" s="7">
        <f>IF(OR(sectvol('Growth&amp;Taper'!$H199,$G199,Q$2,R$2)&lt;0,'Growth&amp;Taper'!R199=""),"",sectvol('Growth&amp;Taper'!$H199,$G199,Q$2,R$2))</f>
        <v>5.0707423636308195E-3</v>
      </c>
      <c r="R199" s="7" t="str">
        <f>IF(OR(sectvol('Growth&amp;Taper'!$H199,$G199,R$2,S$2)&lt;0,'Growth&amp;Taper'!S199=""),"",sectvol('Growth&amp;Taper'!$H199,$G199,R$2,S$2))</f>
        <v/>
      </c>
      <c r="S199" s="7" t="str">
        <f>IF(OR(sectvol('Growth&amp;Taper'!$H199,$G199,S$2,T$2)&lt;0,'Growth&amp;Taper'!T199=""),"",sectvol('Growth&amp;Taper'!$H199,$G199,S$2,T$2))</f>
        <v/>
      </c>
      <c r="U199" s="2">
        <f>SUMIF('Growth&amp;Taper'!I199:R199,"&lt;"&amp;wasteCutoff*100,Volume!H199:T199)</f>
        <v>5.0707423636308195E-3</v>
      </c>
      <c r="V199" s="2">
        <f>SUMIF('Growth&amp;Taper'!I199:R199,"&lt;"&amp;pulpCutoff*100,Volume!H199:T199)-U199</f>
        <v>0.60292411888116737</v>
      </c>
      <c r="W199" s="2">
        <f t="shared" si="9"/>
        <v>0.43073300252103064</v>
      </c>
      <c r="X199" s="163">
        <f t="shared" si="10"/>
        <v>0.41467358058485204</v>
      </c>
    </row>
    <row r="200" spans="1:24">
      <c r="A200" s="4">
        <f>'Growth&amp;Taper'!A200</f>
        <v>38</v>
      </c>
      <c r="B200" s="33">
        <f>'Growth&amp;Taper'!B200</f>
        <v>48.794299466966052</v>
      </c>
      <c r="C200" s="27">
        <f>'Growth&amp;Taper'!C200</f>
        <v>507.28873323093245</v>
      </c>
      <c r="D200" s="33">
        <f>'Growth&amp;Taper'!D200</f>
        <v>71.356412860899368</v>
      </c>
      <c r="E200" s="33">
        <f>'Growth&amp;Taper'!E200</f>
        <v>37.504976388602621</v>
      </c>
      <c r="F200" s="33">
        <f>'Growth&amp;Taper'!F200</f>
        <v>861.09434560857665</v>
      </c>
      <c r="G200" s="33">
        <f>'Growth&amp;Taper'!G200</f>
        <v>35.070671265749013</v>
      </c>
      <c r="H200" s="7">
        <f>IF(OR(sectvol('Growth&amp;Taper'!$H200,$G200,H$2,I$2)&lt;0,'Growth&amp;Taper'!I200=""),"",sectvol('Growth&amp;Taper'!$H200,$G200,H$2,I$2))</f>
        <v>0.24483366938108364</v>
      </c>
      <c r="I200" s="7">
        <f>IF(OR(sectvol('Growth&amp;Taper'!$H200,$G200,I$2,J$2)&lt;0,'Growth&amp;Taper'!J200=""),"",sectvol('Growth&amp;Taper'!$H200,$G200,I$2,J$2))</f>
        <v>0.19392469520079536</v>
      </c>
      <c r="J200" s="7">
        <f>IF(OR(sectvol('Growth&amp;Taper'!$H200,$G200,J$2,K$2)&lt;0,'Growth&amp;Taper'!K200=""),"",sectvol('Growth&amp;Taper'!$H200,$G200,J$2,K$2))</f>
        <v>0.16298386274608673</v>
      </c>
      <c r="K200" s="7">
        <f>IF(OR(sectvol('Growth&amp;Taper'!$H200,$G200,K$2,L$2)&lt;0,'Growth&amp;Taper'!L200=""),"",sectvol('Growth&amp;Taper'!$H200,$G200,K$2,L$2))</f>
        <v>0.13633925389105295</v>
      </c>
      <c r="L200" s="7">
        <f>IF(OR(sectvol('Growth&amp;Taper'!$H200,$G200,L$2,M$2)&lt;0,'Growth&amp;Taper'!M200=""),"",sectvol('Growth&amp;Taper'!$H200,$G200,L$2,M$2))</f>
        <v>0.11120785802984037</v>
      </c>
      <c r="M200" s="7">
        <f>IF(OR(sectvol('Growth&amp;Taper'!$H200,$G200,M$2,N$2)&lt;0,'Growth&amp;Taper'!N200=""),"",sectvol('Growth&amp;Taper'!$H200,$G200,M$2,N$2))</f>
        <v>8.6409284973719858E-2</v>
      </c>
      <c r="N200" s="7">
        <f>IF(OR(sectvol('Growth&amp;Taper'!$H200,$G200,N$2,O$2)&lt;0,'Growth&amp;Taper'!O200=""),"",sectvol('Growth&amp;Taper'!$H200,$G200,N$2,O$2))</f>
        <v>6.198883621824347E-2</v>
      </c>
      <c r="O200" s="7">
        <f>IF(OR(sectvol('Growth&amp;Taper'!$H200,$G200,O$2,P$2)&lt;0,'Growth&amp;Taper'!P200=""),"",sectvol('Growth&amp;Taper'!$H200,$G200,O$2,P$2))</f>
        <v>3.9013039864980281E-2</v>
      </c>
      <c r="P200" s="7">
        <f>IF(OR(sectvol('Growth&amp;Taper'!$H200,$G200,P$2,Q$2)&lt;0,'Growth&amp;Taper'!Q200=""),"",sectvol('Growth&amp;Taper'!$H200,$G200,P$2,Q$2))</f>
        <v>1.9366880771990461E-2</v>
      </c>
      <c r="Q200" s="7">
        <f>IF(OR(sectvol('Growth&amp;Taper'!$H200,$G200,Q$2,R$2)&lt;0,'Growth&amp;Taper'!R200=""),"",sectvol('Growth&amp;Taper'!$H200,$G200,Q$2,R$2))</f>
        <v>5.5510399361716201E-3</v>
      </c>
      <c r="R200" s="7" t="str">
        <f>IF(OR(sectvol('Growth&amp;Taper'!$H200,$G200,R$2,S$2)&lt;0,'Growth&amp;Taper'!S200=""),"",sectvol('Growth&amp;Taper'!$H200,$G200,R$2,S$2))</f>
        <v/>
      </c>
      <c r="S200" s="7" t="str">
        <f>IF(OR(sectvol('Growth&amp;Taper'!$H200,$G200,S$2,T$2)&lt;0,'Growth&amp;Taper'!T200=""),"",sectvol('Growth&amp;Taper'!$H200,$G200,S$2,T$2))</f>
        <v/>
      </c>
      <c r="U200" s="2">
        <f>SUMIF('Growth&amp;Taper'!I200:R200,"&lt;"&amp;wasteCutoff*100,Volume!H200:T200)</f>
        <v>5.5510399361716201E-3</v>
      </c>
      <c r="V200" s="2">
        <f>SUMIF('Growth&amp;Taper'!I200:R200,"&lt;"&amp;pulpCutoff*100,Volume!H200:T200)-U200</f>
        <v>0.6173090164959143</v>
      </c>
      <c r="W200" s="2">
        <f t="shared" si="9"/>
        <v>0.43875836458187883</v>
      </c>
      <c r="X200" s="163">
        <f t="shared" si="10"/>
        <v>0.41329196620647873</v>
      </c>
    </row>
    <row r="201" spans="1:24">
      <c r="A201" s="4">
        <f>'Growth&amp;Taper'!A201</f>
        <v>39</v>
      </c>
      <c r="B201" s="33">
        <f>'Growth&amp;Taper'!B201</f>
        <v>49.07612075780132</v>
      </c>
      <c r="C201" s="27">
        <f>'Growth&amp;Taper'!C201</f>
        <v>501.48832904797558</v>
      </c>
      <c r="D201" s="33">
        <f>'Growth&amp;Taper'!D201</f>
        <v>71.788824020324171</v>
      </c>
      <c r="E201" s="33">
        <f>'Growth&amp;Taper'!E201</f>
        <v>37.835371660054207</v>
      </c>
      <c r="F201" s="33">
        <f>'Growth&amp;Taper'!F201</f>
        <v>870.88481823126392</v>
      </c>
      <c r="G201" s="33">
        <f>'Growth&amp;Taper'!G201</f>
        <v>35.213801876064181</v>
      </c>
      <c r="H201" s="7">
        <f>IF(OR(sectvol('Growth&amp;Taper'!$H201,$G201,H$2,I$2)&lt;0,'Growth&amp;Taper'!I201=""),"",sectvol('Growth&amp;Taper'!$H201,$G201,H$2,I$2))</f>
        <v>0.24923461846499217</v>
      </c>
      <c r="I201" s="7">
        <f>IF(OR(sectvol('Growth&amp;Taper'!$H201,$G201,I$2,J$2)&lt;0,'Growth&amp;Taper'!J201=""),"",sectvol('Growth&amp;Taper'!$H201,$G201,I$2,J$2))</f>
        <v>0.19750201891998898</v>
      </c>
      <c r="J201" s="7">
        <f>IF(OR(sectvol('Growth&amp;Taper'!$H201,$G201,J$2,K$2)&lt;0,'Growth&amp;Taper'!K201=""),"",sectvol('Growth&amp;Taper'!$H201,$G201,J$2,K$2))</f>
        <v>0.16610089114970672</v>
      </c>
      <c r="K201" s="7">
        <f>IF(OR(sectvol('Growth&amp;Taper'!$H201,$G201,K$2,L$2)&lt;0,'Growth&amp;Taper'!L201=""),"",sectvol('Growth&amp;Taper'!$H201,$G201,K$2,L$2))</f>
        <v>0.13907489628435515</v>
      </c>
      <c r="L201" s="7">
        <f>IF(OR(sectvol('Growth&amp;Taper'!$H201,$G201,L$2,M$2)&lt;0,'Growth&amp;Taper'!M201=""),"",sectvol('Growth&amp;Taper'!$H201,$G201,L$2,M$2))</f>
        <v>0.11360193083346257</v>
      </c>
      <c r="M201" s="7">
        <f>IF(OR(sectvol('Growth&amp;Taper'!$H201,$G201,M$2,N$2)&lt;0,'Growth&amp;Taper'!N201=""),"",sectvol('Growth&amp;Taper'!$H201,$G201,M$2,N$2))</f>
        <v>8.8473786500770868E-2</v>
      </c>
      <c r="N201" s="7">
        <f>IF(OR(sectvol('Growth&amp;Taper'!$H201,$G201,N$2,O$2)&lt;0,'Growth&amp;Taper'!O201=""),"",sectvol('Growth&amp;Taper'!$H201,$G201,N$2,O$2))</f>
        <v>6.3712875130744723E-2</v>
      </c>
      <c r="O201" s="7">
        <f>IF(OR(sectvol('Growth&amp;Taper'!$H201,$G201,O$2,P$2)&lt;0,'Growth&amp;Taper'!P201=""),"",sectvol('Growth&amp;Taper'!$H201,$G201,O$2,P$2))</f>
        <v>4.0368308418336732E-2</v>
      </c>
      <c r="P201" s="7">
        <f>IF(OR(sectvol('Growth&amp;Taper'!$H201,$G201,P$2,Q$2)&lt;0,'Growth&amp;Taper'!Q201=""),"",sectvol('Growth&amp;Taper'!$H201,$G201,P$2,Q$2))</f>
        <v>2.0313781117513408E-2</v>
      </c>
      <c r="Q201" s="7">
        <f>IF(OR(sectvol('Growth&amp;Taper'!$H201,$G201,Q$2,R$2)&lt;0,'Growth&amp;Taper'!R201=""),"",sectvol('Growth&amp;Taper'!$H201,$G201,Q$2,R$2))</f>
        <v>6.0454643560194678E-3</v>
      </c>
      <c r="R201" s="7" t="str">
        <f>IF(OR(sectvol('Growth&amp;Taper'!$H201,$G201,R$2,S$2)&lt;0,'Growth&amp;Taper'!S201=""),"",sectvol('Growth&amp;Taper'!$H201,$G201,R$2,S$2))</f>
        <v/>
      </c>
      <c r="S201" s="7" t="str">
        <f>IF(OR(sectvol('Growth&amp;Taper'!$H201,$G201,S$2,T$2)&lt;0,'Growth&amp;Taper'!T201=""),"",sectvol('Growth&amp;Taper'!$H201,$G201,S$2,T$2))</f>
        <v/>
      </c>
      <c r="U201" s="2">
        <f>SUMIF('Growth&amp;Taper'!I201:R201,"&lt;"&amp;wasteCutoff*100,Volume!H201:T201)</f>
        <v>6.0454643560194678E-3</v>
      </c>
      <c r="V201" s="2">
        <f>SUMIF('Growth&amp;Taper'!I201:R201,"&lt;"&amp;pulpCutoff*100,Volume!H201:T201)-U201</f>
        <v>0.63164646943489011</v>
      </c>
      <c r="W201" s="2">
        <f t="shared" si="9"/>
        <v>0.44673663738498115</v>
      </c>
      <c r="X201" s="163">
        <f t="shared" si="10"/>
        <v>0.41195579797438031</v>
      </c>
    </row>
    <row r="202" spans="1:24">
      <c r="A202" s="156">
        <f>'Growth&amp;Taper'!A202</f>
        <v>40</v>
      </c>
      <c r="B202" s="157">
        <f>'Growth&amp;Taper'!B202</f>
        <v>49.337885251448235</v>
      </c>
      <c r="C202" s="158">
        <f>'Growth&amp;Taper'!C202</f>
        <v>495.75424742746043</v>
      </c>
      <c r="D202" s="157">
        <f>'Growth&amp;Taper'!D202</f>
        <v>72.19538752158364</v>
      </c>
      <c r="E202" s="157">
        <f>'Growth&amp;Taper'!E202</f>
        <v>38.161154412565423</v>
      </c>
      <c r="F202" s="157">
        <f>'Growth&amp;Taper'!F202</f>
        <v>880.08791344301028</v>
      </c>
      <c r="G202" s="157">
        <f>'Growth&amp;Taper'!G202</f>
        <v>35.353715674225384</v>
      </c>
      <c r="H202" s="159">
        <f>IF(OR(sectvol('Growth&amp;Taper'!$H202,$G202,H$2,I$2)&lt;0,'Growth&amp;Taper'!I202=""),"",sectvol('Growth&amp;Taper'!$H202,$G202,H$2,I$2))</f>
        <v>0.25361296974481029</v>
      </c>
      <c r="I202" s="159">
        <f>IF(OR(sectvol('Growth&amp;Taper'!$H202,$G202,I$2,J$2)&lt;0,'Growth&amp;Taper'!J202=""),"",sectvol('Growth&amp;Taper'!$H202,$G202,I$2,J$2))</f>
        <v>0.20106170498367271</v>
      </c>
      <c r="J202" s="159">
        <f>IF(OR(sectvol('Growth&amp;Taper'!$H202,$G202,J$2,K$2)&lt;0,'Growth&amp;Taper'!K202=""),"",sectvol('Growth&amp;Taper'!$H202,$G202,J$2,K$2))</f>
        <v>0.16920348785124101</v>
      </c>
      <c r="K202" s="159">
        <f>IF(OR(sectvol('Growth&amp;Taper'!$H202,$G202,K$2,L$2)&lt;0,'Growth&amp;Taper'!L202=""),"",sectvol('Growth&amp;Taper'!$H202,$G202,K$2,L$2))</f>
        <v>0.14179877410026831</v>
      </c>
      <c r="L202" s="159">
        <f>IF(OR(sectvol('Growth&amp;Taper'!$H202,$G202,L$2,M$2)&lt;0,'Growth&amp;Taper'!M202=""),"",sectvol('Growth&amp;Taper'!$H202,$G202,L$2,M$2))</f>
        <v>0.11598673726267669</v>
      </c>
      <c r="M202" s="159">
        <f>IF(OR(sectvol('Growth&amp;Taper'!$H202,$G202,M$2,N$2)&lt;0,'Growth&amp;Taper'!N202=""),"",sectvol('Growth&amp;Taper'!$H202,$G202,M$2,N$2))</f>
        <v>9.0531787990093676E-2</v>
      </c>
      <c r="N202" s="159">
        <f>IF(OR(sectvol('Growth&amp;Taper'!$H202,$G202,N$2,O$2)&lt;0,'Growth&amp;Taper'!O202=""),"",sectvol('Growth&amp;Taper'!$H202,$G202,N$2,O$2))</f>
        <v>6.5433840711892649E-2</v>
      </c>
      <c r="O202" s="159">
        <f>IF(OR(sectvol('Growth&amp;Taper'!$H202,$G202,O$2,P$2)&lt;0,'Growth&amp;Taper'!P202=""),"",sectvol('Growth&amp;Taper'!$H202,$G202,O$2,P$2))</f>
        <v>4.1724901162696948E-2</v>
      </c>
      <c r="P202" s="159">
        <f>IF(OR(sectvol('Growth&amp;Taper'!$H202,$G202,P$2,Q$2)&lt;0,'Growth&amp;Taper'!Q202=""),"",sectvol('Growth&amp;Taper'!$H202,$G202,P$2,Q$2))</f>
        <v>2.126756916243018E-2</v>
      </c>
      <c r="Q202" s="159">
        <f>IF(OR(sectvol('Growth&amp;Taper'!$H202,$G202,Q$2,R$2)&lt;0,'Growth&amp;Taper'!R202=""),"",sectvol('Growth&amp;Taper'!$H202,$G202,Q$2,R$2))</f>
        <v>6.5535524297160455E-3</v>
      </c>
      <c r="R202" s="159" t="str">
        <f>IF(OR(sectvol('Growth&amp;Taper'!$H202,$G202,R$2,S$2)&lt;0,'Growth&amp;Taper'!S202=""),"",sectvol('Growth&amp;Taper'!$H202,$G202,R$2,S$2))</f>
        <v/>
      </c>
      <c r="S202" s="159" t="str">
        <f>IF(OR(sectvol('Growth&amp;Taper'!$H202,$G202,S$2,T$2)&lt;0,'Growth&amp;Taper'!T202=""),"",sectvol('Growth&amp;Taper'!$H202,$G202,S$2,T$2))</f>
        <v/>
      </c>
      <c r="T202" s="160"/>
      <c r="U202" s="161">
        <f>SUMIF('Growth&amp;Taper'!I202:R202,"&lt;"&amp;wasteCutoff*100,Volume!H202:T202)</f>
        <v>6.5535524297160455E-3</v>
      </c>
      <c r="V202" s="161">
        <f>SUMIF('Growth&amp;Taper'!I202:R202,"&lt;"&amp;pulpCutoff*100,Volume!H202:T202)-U202</f>
        <v>0.64594709824129937</v>
      </c>
      <c r="W202" s="161">
        <f t="shared" si="9"/>
        <v>0.45467467472848327</v>
      </c>
      <c r="X202" s="163">
        <f t="shared" si="10"/>
        <v>0.41066185661645266</v>
      </c>
    </row>
    <row r="203" spans="1:24">
      <c r="A203" s="42"/>
      <c r="B203" s="9"/>
      <c r="C203" s="78"/>
      <c r="D203" s="9"/>
      <c r="E203" s="9"/>
      <c r="F203" s="9"/>
      <c r="G203" s="9"/>
    </row>
    <row r="204" spans="1:24">
      <c r="A204" s="42"/>
      <c r="B204" s="9"/>
      <c r="C204" s="78"/>
      <c r="D204" s="9"/>
      <c r="E204" s="9"/>
      <c r="F204" s="9"/>
      <c r="G204" s="9"/>
    </row>
    <row r="205" spans="1:24">
      <c r="A205" s="42"/>
      <c r="B205" s="9"/>
      <c r="C205" s="78"/>
      <c r="D205" s="9"/>
      <c r="E205" s="9"/>
      <c r="F205" s="9"/>
      <c r="G205" s="9"/>
    </row>
    <row r="206" spans="1:24">
      <c r="A206" s="42"/>
      <c r="B206" s="9"/>
      <c r="C206" s="78"/>
      <c r="D206" s="9"/>
      <c r="E206" s="9"/>
      <c r="F206" s="9"/>
      <c r="G206" s="9"/>
    </row>
    <row r="207" spans="1:24">
      <c r="A207" s="42"/>
      <c r="B207" s="9"/>
      <c r="C207" s="78"/>
      <c r="D207" s="9"/>
      <c r="E207" s="9"/>
      <c r="F207" s="9"/>
      <c r="G207" s="9"/>
    </row>
    <row r="208" spans="1:24">
      <c r="A208" s="42"/>
      <c r="B208" s="9"/>
      <c r="C208" s="78"/>
      <c r="D208" s="9"/>
      <c r="E208" s="9"/>
      <c r="F208" s="9"/>
      <c r="G208" s="9"/>
    </row>
    <row r="209" spans="1:7">
      <c r="A209" s="42"/>
      <c r="B209" s="9"/>
      <c r="C209" s="78"/>
      <c r="D209" s="9"/>
      <c r="E209" s="9"/>
      <c r="F209" s="9"/>
      <c r="G209" s="9"/>
    </row>
    <row r="210" spans="1:7">
      <c r="A210" s="42"/>
      <c r="B210" s="9"/>
      <c r="C210" s="78"/>
      <c r="D210" s="9"/>
      <c r="E210" s="9"/>
      <c r="F210" s="9"/>
      <c r="G210" s="9"/>
    </row>
    <row r="211" spans="1:7">
      <c r="A211" s="42"/>
      <c r="B211" s="9"/>
      <c r="C211" s="78"/>
      <c r="D211" s="9"/>
      <c r="E211" s="9"/>
      <c r="F211" s="9"/>
      <c r="G211" s="9"/>
    </row>
    <row r="212" spans="1:7">
      <c r="A212" s="42"/>
      <c r="B212" s="9"/>
      <c r="C212" s="78"/>
      <c r="D212" s="9"/>
      <c r="E212" s="9"/>
      <c r="F212" s="9"/>
      <c r="G212" s="9"/>
    </row>
    <row r="213" spans="1:7">
      <c r="A213" s="42"/>
      <c r="B213" s="9"/>
      <c r="C213" s="78"/>
      <c r="D213" s="9"/>
      <c r="E213" s="9"/>
      <c r="F213" s="9"/>
      <c r="G213" s="9"/>
    </row>
    <row r="214" spans="1:7">
      <c r="A214" s="42"/>
      <c r="B214" s="9"/>
      <c r="C214" s="78"/>
      <c r="D214" s="9"/>
      <c r="E214" s="9"/>
      <c r="F214" s="9"/>
      <c r="G214" s="9"/>
    </row>
    <row r="215" spans="1:7">
      <c r="A215" s="42"/>
      <c r="B215" s="9"/>
      <c r="C215" s="78"/>
      <c r="D215" s="9"/>
      <c r="E215" s="9"/>
      <c r="F215" s="9"/>
      <c r="G215" s="9"/>
    </row>
    <row r="216" spans="1:7">
      <c r="A216" s="42"/>
      <c r="B216" s="9"/>
      <c r="C216" s="78"/>
      <c r="D216" s="9"/>
      <c r="E216" s="9"/>
      <c r="F216" s="9"/>
      <c r="G216" s="9"/>
    </row>
    <row r="217" spans="1:7">
      <c r="A217" s="42"/>
      <c r="B217" s="9"/>
      <c r="C217" s="78"/>
      <c r="D217" s="9"/>
      <c r="E217" s="9"/>
      <c r="F217" s="9"/>
      <c r="G217" s="9"/>
    </row>
    <row r="218" spans="1:7">
      <c r="A218" s="42"/>
      <c r="B218" s="9"/>
      <c r="C218" s="78"/>
      <c r="D218" s="9"/>
      <c r="E218" s="9"/>
      <c r="F218" s="9"/>
      <c r="G218" s="9"/>
    </row>
    <row r="219" spans="1:7">
      <c r="A219" s="42"/>
      <c r="B219" s="9"/>
      <c r="C219" s="78"/>
      <c r="D219" s="9"/>
      <c r="E219" s="9"/>
      <c r="F219" s="9"/>
      <c r="G219" s="9"/>
    </row>
    <row r="220" spans="1:7">
      <c r="A220" s="42"/>
      <c r="B220" s="9"/>
      <c r="C220" s="78"/>
      <c r="D220" s="9"/>
      <c r="E220" s="9"/>
      <c r="F220" s="9"/>
      <c r="G220" s="9"/>
    </row>
    <row r="221" spans="1:7">
      <c r="A221" s="42"/>
      <c r="B221" s="9"/>
      <c r="C221" s="78"/>
      <c r="D221" s="9"/>
      <c r="E221" s="9"/>
      <c r="F221" s="9"/>
      <c r="G221" s="9"/>
    </row>
    <row r="222" spans="1:7">
      <c r="A222" s="42"/>
      <c r="B222" s="9"/>
      <c r="C222" s="78"/>
      <c r="D222" s="9"/>
      <c r="E222" s="9"/>
      <c r="F222" s="9"/>
      <c r="G222" s="9"/>
    </row>
    <row r="223" spans="1:7">
      <c r="A223" s="42"/>
      <c r="B223" s="9"/>
      <c r="C223" s="78"/>
      <c r="D223" s="9"/>
      <c r="E223" s="9"/>
      <c r="F223" s="9"/>
      <c r="G223" s="9"/>
    </row>
    <row r="224" spans="1:7">
      <c r="A224" s="42"/>
      <c r="B224" s="9"/>
      <c r="C224" s="78"/>
      <c r="D224" s="9"/>
      <c r="E224" s="9"/>
      <c r="F224" s="9"/>
      <c r="G224" s="9"/>
    </row>
    <row r="225" spans="1:7">
      <c r="A225" s="42"/>
      <c r="B225" s="9"/>
      <c r="C225" s="78"/>
      <c r="D225" s="9"/>
      <c r="E225" s="9"/>
      <c r="F225" s="9"/>
      <c r="G225" s="9"/>
    </row>
    <row r="226" spans="1:7">
      <c r="A226" s="42"/>
      <c r="B226" s="9"/>
      <c r="C226" s="78"/>
      <c r="D226" s="9"/>
      <c r="E226" s="9"/>
      <c r="F226" s="9"/>
      <c r="G226" s="9"/>
    </row>
    <row r="227" spans="1:7">
      <c r="A227" s="42"/>
      <c r="B227" s="9"/>
      <c r="C227" s="78"/>
      <c r="D227" s="9"/>
      <c r="E227" s="9"/>
      <c r="F227" s="9"/>
      <c r="G227" s="9"/>
    </row>
    <row r="228" spans="1:7">
      <c r="A228" s="42"/>
      <c r="B228" s="9"/>
      <c r="C228" s="78"/>
      <c r="D228" s="9"/>
      <c r="E228" s="9"/>
      <c r="F228" s="9"/>
      <c r="G228" s="9"/>
    </row>
    <row r="229" spans="1:7">
      <c r="A229" s="42"/>
      <c r="B229" s="9"/>
      <c r="C229" s="78"/>
      <c r="D229" s="9"/>
      <c r="E229" s="9"/>
      <c r="F229" s="9"/>
      <c r="G229" s="9"/>
    </row>
    <row r="230" spans="1:7">
      <c r="A230" s="42"/>
      <c r="B230" s="9"/>
      <c r="C230" s="78"/>
      <c r="D230" s="9"/>
      <c r="E230" s="9"/>
      <c r="F230" s="9"/>
      <c r="G230" s="9"/>
    </row>
    <row r="231" spans="1:7">
      <c r="A231" s="42"/>
      <c r="B231" s="9"/>
      <c r="C231" s="78"/>
      <c r="D231" s="9"/>
      <c r="E231" s="9"/>
      <c r="F231" s="9"/>
      <c r="G231" s="9"/>
    </row>
    <row r="232" spans="1:7">
      <c r="A232" s="42"/>
      <c r="B232" s="9"/>
      <c r="C232" s="78"/>
      <c r="D232" s="9"/>
      <c r="E232" s="9"/>
      <c r="F232" s="9"/>
      <c r="G232" s="9"/>
    </row>
    <row r="233" spans="1:7">
      <c r="A233" s="42"/>
      <c r="B233" s="9"/>
      <c r="C233" s="78"/>
      <c r="D233" s="9"/>
      <c r="E233" s="9"/>
      <c r="F233" s="9"/>
      <c r="G233" s="9"/>
    </row>
    <row r="234" spans="1:7">
      <c r="A234" s="42"/>
      <c r="B234" s="9"/>
      <c r="C234" s="78"/>
      <c r="D234" s="9"/>
      <c r="E234" s="9"/>
      <c r="F234" s="9"/>
      <c r="G234" s="9"/>
    </row>
    <row r="235" spans="1:7">
      <c r="A235" s="42"/>
      <c r="B235" s="9"/>
      <c r="C235" s="78"/>
      <c r="D235" s="9"/>
      <c r="E235" s="9"/>
      <c r="F235" s="9"/>
      <c r="G235" s="9"/>
    </row>
    <row r="236" spans="1:7">
      <c r="A236" s="42"/>
      <c r="B236" s="9"/>
      <c r="C236" s="78"/>
      <c r="D236" s="9"/>
      <c r="E236" s="9"/>
      <c r="F236" s="9"/>
      <c r="G236" s="9"/>
    </row>
    <row r="237" spans="1:7">
      <c r="A237" s="42"/>
      <c r="B237" s="9"/>
      <c r="C237" s="78"/>
      <c r="D237" s="9"/>
      <c r="E237" s="9"/>
      <c r="F237" s="9"/>
      <c r="G237" s="9"/>
    </row>
    <row r="238" spans="1:7">
      <c r="A238" s="42"/>
      <c r="B238" s="9"/>
      <c r="C238" s="78"/>
      <c r="D238" s="9"/>
      <c r="E238" s="9"/>
      <c r="F238" s="9"/>
      <c r="G238" s="9"/>
    </row>
    <row r="239" spans="1:7">
      <c r="A239" s="42"/>
      <c r="B239" s="9"/>
      <c r="C239" s="78"/>
      <c r="D239" s="9"/>
      <c r="E239" s="9"/>
      <c r="F239" s="9"/>
      <c r="G239" s="9"/>
    </row>
    <row r="240" spans="1:7">
      <c r="A240" s="42"/>
      <c r="B240" s="9"/>
      <c r="C240" s="78"/>
      <c r="D240" s="9"/>
      <c r="E240" s="9"/>
      <c r="F240" s="9"/>
      <c r="G240" s="9"/>
    </row>
    <row r="241" spans="1:7">
      <c r="A241" s="42"/>
      <c r="B241" s="9"/>
      <c r="C241" s="78"/>
      <c r="D241" s="9"/>
      <c r="E241" s="9"/>
      <c r="F241" s="9"/>
      <c r="G241" s="9"/>
    </row>
    <row r="242" spans="1:7">
      <c r="A242" s="42"/>
      <c r="B242" s="9"/>
      <c r="C242" s="78"/>
      <c r="D242" s="9"/>
      <c r="E242" s="9"/>
      <c r="F242" s="9"/>
      <c r="G242" s="9"/>
    </row>
    <row r="243" spans="1:7">
      <c r="A243" s="42"/>
      <c r="B243" s="9"/>
      <c r="C243" s="78"/>
      <c r="D243" s="9"/>
      <c r="E243" s="9"/>
      <c r="F243" s="9"/>
      <c r="G243" s="9"/>
    </row>
    <row r="244" spans="1:7">
      <c r="A244" s="42"/>
      <c r="B244" s="9"/>
      <c r="C244" s="78"/>
      <c r="D244" s="9"/>
      <c r="E244" s="9"/>
      <c r="F244" s="9"/>
      <c r="G244" s="9"/>
    </row>
    <row r="245" spans="1:7">
      <c r="A245" s="42"/>
      <c r="B245" s="9"/>
      <c r="C245" s="78"/>
      <c r="D245" s="9"/>
      <c r="E245" s="9"/>
      <c r="F245" s="9"/>
      <c r="G245" s="9"/>
    </row>
    <row r="246" spans="1:7">
      <c r="A246" s="42"/>
      <c r="B246" s="9"/>
      <c r="C246" s="78"/>
      <c r="D246" s="9"/>
      <c r="E246" s="9"/>
      <c r="F246" s="9"/>
      <c r="G246" s="9"/>
    </row>
    <row r="247" spans="1:7">
      <c r="A247" s="42"/>
      <c r="B247" s="9"/>
      <c r="C247" s="78"/>
      <c r="D247" s="9"/>
      <c r="E247" s="9"/>
      <c r="F247" s="9"/>
      <c r="G247" s="9"/>
    </row>
    <row r="248" spans="1:7">
      <c r="A248" s="42"/>
      <c r="B248" s="9"/>
      <c r="C248" s="78"/>
      <c r="D248" s="9"/>
      <c r="E248" s="9"/>
      <c r="F248" s="9"/>
      <c r="G248" s="9"/>
    </row>
    <row r="249" spans="1:7">
      <c r="A249" s="42"/>
      <c r="B249" s="9"/>
      <c r="C249" s="78"/>
      <c r="D249" s="9"/>
      <c r="E249" s="9"/>
      <c r="F249" s="9"/>
      <c r="G249" s="9"/>
    </row>
    <row r="250" spans="1:7">
      <c r="A250" s="42"/>
      <c r="B250" s="9"/>
      <c r="C250" s="78"/>
      <c r="D250" s="9"/>
      <c r="E250" s="9"/>
      <c r="F250" s="9"/>
      <c r="G250" s="9"/>
    </row>
    <row r="251" spans="1:7">
      <c r="A251" s="42"/>
      <c r="B251" s="9"/>
      <c r="C251" s="78"/>
      <c r="D251" s="9"/>
      <c r="E251" s="9"/>
      <c r="F251" s="9"/>
      <c r="G251" s="9"/>
    </row>
    <row r="252" spans="1:7">
      <c r="A252" s="42"/>
      <c r="B252" s="9"/>
      <c r="C252" s="78"/>
      <c r="D252" s="9"/>
      <c r="E252" s="9"/>
      <c r="F252" s="9"/>
      <c r="G252" s="9"/>
    </row>
    <row r="253" spans="1:7">
      <c r="A253" s="42"/>
      <c r="B253" s="9"/>
      <c r="C253" s="78"/>
      <c r="D253" s="9"/>
      <c r="E253" s="9"/>
      <c r="F253" s="9"/>
      <c r="G253" s="9"/>
    </row>
    <row r="254" spans="1:7">
      <c r="A254" s="42"/>
      <c r="B254" s="9"/>
      <c r="C254" s="78"/>
      <c r="D254" s="9"/>
      <c r="E254" s="9"/>
      <c r="F254" s="9"/>
      <c r="G254" s="9"/>
    </row>
    <row r="255" spans="1:7">
      <c r="A255" s="42"/>
      <c r="B255" s="9"/>
      <c r="C255" s="78"/>
      <c r="D255" s="9"/>
      <c r="E255" s="9"/>
      <c r="F255" s="9"/>
      <c r="G255" s="9"/>
    </row>
    <row r="256" spans="1:7">
      <c r="A256" s="42"/>
      <c r="B256" s="9"/>
      <c r="C256" s="78"/>
      <c r="D256" s="9"/>
      <c r="E256" s="9"/>
      <c r="F256" s="9"/>
      <c r="G256" s="9"/>
    </row>
    <row r="257" spans="1:7">
      <c r="A257" s="42"/>
      <c r="B257" s="9"/>
      <c r="C257" s="78"/>
      <c r="D257" s="9"/>
      <c r="E257" s="9"/>
      <c r="F257" s="9"/>
      <c r="G257" s="9"/>
    </row>
    <row r="258" spans="1:7">
      <c r="A258" s="42"/>
      <c r="B258" s="9"/>
      <c r="C258" s="78"/>
      <c r="D258" s="9"/>
      <c r="E258" s="9"/>
      <c r="F258" s="9"/>
      <c r="G258" s="9"/>
    </row>
    <row r="259" spans="1:7">
      <c r="A259" s="42"/>
      <c r="B259" s="9"/>
      <c r="C259" s="78"/>
      <c r="D259" s="9"/>
      <c r="E259" s="9"/>
      <c r="F259" s="9"/>
      <c r="G259" s="9"/>
    </row>
    <row r="260" spans="1:7">
      <c r="A260" s="42"/>
      <c r="B260" s="9"/>
      <c r="C260" s="78"/>
      <c r="D260" s="9"/>
      <c r="E260" s="9"/>
      <c r="F260" s="9"/>
      <c r="G260" s="9"/>
    </row>
    <row r="261" spans="1:7">
      <c r="A261" s="42"/>
      <c r="B261" s="9"/>
      <c r="C261" s="78"/>
      <c r="D261" s="9"/>
      <c r="E261" s="9"/>
      <c r="F261" s="9"/>
      <c r="G261" s="9"/>
    </row>
    <row r="262" spans="1:7">
      <c r="A262" s="42"/>
      <c r="B262" s="9"/>
      <c r="C262" s="78"/>
      <c r="D262" s="9"/>
      <c r="E262" s="9"/>
      <c r="F262" s="9"/>
      <c r="G262" s="9"/>
    </row>
    <row r="263" spans="1:7">
      <c r="A263" s="42"/>
      <c r="B263" s="9"/>
      <c r="C263" s="78"/>
      <c r="D263" s="9"/>
      <c r="E263" s="9"/>
      <c r="F263" s="9"/>
      <c r="G263" s="9"/>
    </row>
    <row r="264" spans="1:7">
      <c r="A264" s="42"/>
      <c r="B264" s="9"/>
      <c r="C264" s="78"/>
      <c r="D264" s="9"/>
      <c r="E264" s="9"/>
      <c r="F264" s="9"/>
      <c r="G264" s="9"/>
    </row>
    <row r="265" spans="1:7">
      <c r="A265" s="42"/>
      <c r="B265" s="9"/>
      <c r="C265" s="78"/>
      <c r="D265" s="9"/>
      <c r="E265" s="9"/>
      <c r="F265" s="9"/>
      <c r="G265" s="9"/>
    </row>
    <row r="266" spans="1:7">
      <c r="A266" s="42"/>
      <c r="B266" s="9"/>
      <c r="C266" s="78"/>
      <c r="D266" s="9"/>
      <c r="E266" s="9"/>
      <c r="F266" s="9"/>
      <c r="G266" s="9"/>
    </row>
    <row r="267" spans="1:7">
      <c r="A267" s="42"/>
      <c r="B267" s="9"/>
      <c r="C267" s="78"/>
      <c r="D267" s="9"/>
      <c r="E267" s="9"/>
      <c r="F267" s="9"/>
      <c r="G267" s="9"/>
    </row>
    <row r="268" spans="1:7">
      <c r="A268" s="42"/>
      <c r="B268" s="9"/>
      <c r="C268" s="78"/>
      <c r="D268" s="9"/>
      <c r="E268" s="9"/>
      <c r="F268" s="9"/>
      <c r="G268" s="9"/>
    </row>
    <row r="269" spans="1:7">
      <c r="A269" s="42"/>
      <c r="B269" s="9"/>
      <c r="C269" s="78"/>
      <c r="D269" s="9"/>
      <c r="E269" s="9"/>
      <c r="F269" s="9"/>
      <c r="G269" s="9"/>
    </row>
    <row r="270" spans="1:7">
      <c r="A270" s="42"/>
      <c r="B270" s="9"/>
      <c r="C270" s="78"/>
      <c r="D270" s="9"/>
      <c r="E270" s="9"/>
      <c r="F270" s="9"/>
      <c r="G270" s="9"/>
    </row>
    <row r="271" spans="1:7">
      <c r="A271" s="42"/>
      <c r="B271" s="9"/>
      <c r="C271" s="78"/>
      <c r="D271" s="9"/>
      <c r="E271" s="9"/>
      <c r="F271" s="9"/>
      <c r="G271" s="9"/>
    </row>
    <row r="272" spans="1:7">
      <c r="A272" s="42"/>
      <c r="B272" s="9"/>
      <c r="C272" s="78"/>
      <c r="D272" s="9"/>
      <c r="E272" s="9"/>
      <c r="F272" s="9"/>
      <c r="G272" s="9"/>
    </row>
    <row r="273" spans="1:7">
      <c r="A273" s="42"/>
      <c r="B273" s="9"/>
      <c r="C273" s="78"/>
      <c r="D273" s="9"/>
      <c r="E273" s="9"/>
      <c r="F273" s="9"/>
      <c r="G273" s="9"/>
    </row>
    <row r="274" spans="1:7">
      <c r="A274" s="42"/>
      <c r="B274" s="9"/>
      <c r="C274" s="78"/>
      <c r="D274" s="9"/>
      <c r="E274" s="9"/>
      <c r="F274" s="9"/>
      <c r="G274" s="9"/>
    </row>
    <row r="275" spans="1:7">
      <c r="A275" s="42"/>
      <c r="B275" s="9"/>
      <c r="C275" s="78"/>
      <c r="D275" s="9"/>
      <c r="E275" s="9"/>
      <c r="F275" s="9"/>
      <c r="G275" s="9"/>
    </row>
    <row r="276" spans="1:7">
      <c r="A276" s="42"/>
      <c r="B276" s="9"/>
      <c r="C276" s="78"/>
      <c r="D276" s="9"/>
      <c r="E276" s="9"/>
      <c r="F276" s="9"/>
      <c r="G276" s="9"/>
    </row>
    <row r="277" spans="1:7">
      <c r="A277" s="42"/>
      <c r="B277" s="9"/>
      <c r="C277" s="78"/>
      <c r="D277" s="9"/>
      <c r="E277" s="9"/>
      <c r="F277" s="9"/>
      <c r="G277" s="9"/>
    </row>
    <row r="278" spans="1:7">
      <c r="A278" s="42"/>
      <c r="B278" s="9"/>
      <c r="C278" s="78"/>
      <c r="D278" s="9"/>
      <c r="E278" s="9"/>
      <c r="F278" s="9"/>
      <c r="G278" s="9"/>
    </row>
    <row r="279" spans="1:7">
      <c r="A279" s="42"/>
      <c r="B279" s="9"/>
      <c r="C279" s="78"/>
      <c r="D279" s="9"/>
      <c r="E279" s="9"/>
      <c r="F279" s="9"/>
      <c r="G279" s="9"/>
    </row>
    <row r="280" spans="1:7">
      <c r="A280" s="42"/>
      <c r="B280" s="9"/>
      <c r="C280" s="78"/>
      <c r="D280" s="9"/>
      <c r="E280" s="9"/>
      <c r="F280" s="9"/>
      <c r="G280" s="9"/>
    </row>
    <row r="281" spans="1:7">
      <c r="A281" s="42"/>
      <c r="B281" s="9"/>
      <c r="C281" s="78"/>
      <c r="D281" s="9"/>
      <c r="E281" s="9"/>
      <c r="F281" s="9"/>
      <c r="G281" s="9"/>
    </row>
    <row r="282" spans="1:7">
      <c r="A282" s="42"/>
      <c r="B282" s="9"/>
      <c r="C282" s="78"/>
      <c r="D282" s="9"/>
      <c r="E282" s="9"/>
      <c r="F282" s="9"/>
      <c r="G282" s="9"/>
    </row>
    <row r="283" spans="1:7">
      <c r="A283" s="42"/>
      <c r="B283" s="9"/>
      <c r="C283" s="78"/>
      <c r="D283" s="9"/>
      <c r="E283" s="9"/>
      <c r="F283" s="9"/>
      <c r="G283" s="9"/>
    </row>
    <row r="284" spans="1:7">
      <c r="A284" s="42"/>
      <c r="B284" s="9"/>
      <c r="C284" s="78"/>
      <c r="D284" s="9"/>
      <c r="E284" s="9"/>
      <c r="F284" s="9"/>
      <c r="G284" s="9"/>
    </row>
    <row r="285" spans="1:7">
      <c r="A285" s="42"/>
      <c r="B285" s="9"/>
      <c r="C285" s="78"/>
      <c r="D285" s="9"/>
      <c r="E285" s="9"/>
      <c r="F285" s="9"/>
      <c r="G285" s="9"/>
    </row>
    <row r="286" spans="1:7">
      <c r="A286" s="42"/>
      <c r="B286" s="9"/>
      <c r="C286" s="78"/>
      <c r="D286" s="9"/>
      <c r="E286" s="9"/>
      <c r="F286" s="9"/>
      <c r="G286" s="9"/>
    </row>
    <row r="287" spans="1:7">
      <c r="A287" s="42"/>
      <c r="B287" s="9"/>
      <c r="C287" s="78"/>
      <c r="D287" s="9"/>
      <c r="E287" s="9"/>
      <c r="F287" s="9"/>
      <c r="G287" s="9"/>
    </row>
    <row r="288" spans="1:7">
      <c r="A288" s="42"/>
      <c r="B288" s="9"/>
      <c r="C288" s="78"/>
      <c r="D288" s="9"/>
      <c r="E288" s="9"/>
      <c r="F288" s="9"/>
      <c r="G288" s="9"/>
    </row>
    <row r="289" spans="1:7">
      <c r="A289" s="42"/>
      <c r="B289" s="9"/>
      <c r="C289" s="78"/>
      <c r="D289" s="9"/>
      <c r="E289" s="9"/>
      <c r="F289" s="9"/>
      <c r="G289" s="9"/>
    </row>
    <row r="290" spans="1:7">
      <c r="A290" s="42"/>
      <c r="B290" s="9"/>
      <c r="C290" s="78"/>
      <c r="D290" s="9"/>
      <c r="E290" s="9"/>
      <c r="F290" s="9"/>
      <c r="G290" s="9"/>
    </row>
    <row r="291" spans="1:7">
      <c r="A291" s="42"/>
      <c r="B291" s="9"/>
      <c r="C291" s="78"/>
      <c r="D291" s="9"/>
      <c r="E291" s="9"/>
      <c r="F291" s="9"/>
      <c r="G291" s="9"/>
    </row>
    <row r="292" spans="1:7">
      <c r="A292" s="42"/>
      <c r="B292" s="9"/>
      <c r="C292" s="78"/>
      <c r="D292" s="9"/>
      <c r="E292" s="9"/>
      <c r="F292" s="9"/>
      <c r="G292" s="9"/>
    </row>
    <row r="293" spans="1:7">
      <c r="A293" s="42"/>
      <c r="B293" s="9"/>
      <c r="C293" s="78"/>
      <c r="D293" s="9"/>
      <c r="E293" s="9"/>
      <c r="F293" s="9"/>
      <c r="G293" s="9"/>
    </row>
    <row r="294" spans="1:7">
      <c r="A294" s="42"/>
      <c r="B294" s="9"/>
      <c r="C294" s="78"/>
      <c r="D294" s="9"/>
      <c r="E294" s="9"/>
      <c r="F294" s="9"/>
      <c r="G294" s="9"/>
    </row>
    <row r="295" spans="1:7">
      <c r="A295" s="42"/>
      <c r="B295" s="9"/>
      <c r="C295" s="78"/>
      <c r="D295" s="9"/>
      <c r="E295" s="9"/>
      <c r="F295" s="9"/>
      <c r="G295" s="9"/>
    </row>
    <row r="296" spans="1:7">
      <c r="A296" s="42"/>
      <c r="B296" s="9"/>
      <c r="C296" s="78"/>
      <c r="D296" s="9"/>
      <c r="E296" s="9"/>
      <c r="F296" s="9"/>
      <c r="G296" s="9"/>
    </row>
    <row r="297" spans="1:7">
      <c r="A297" s="42"/>
      <c r="B297" s="9"/>
      <c r="C297" s="78"/>
      <c r="D297" s="9"/>
      <c r="E297" s="9"/>
      <c r="F297" s="9"/>
      <c r="G297" s="9"/>
    </row>
    <row r="298" spans="1:7">
      <c r="A298" s="42"/>
      <c r="B298" s="9"/>
      <c r="C298" s="78"/>
      <c r="D298" s="9"/>
      <c r="E298" s="9"/>
      <c r="F298" s="9"/>
      <c r="G298" s="9"/>
    </row>
    <row r="299" spans="1:7">
      <c r="A299" s="42"/>
      <c r="B299" s="9"/>
      <c r="C299" s="78"/>
      <c r="D299" s="9"/>
      <c r="E299" s="9"/>
      <c r="F299" s="9"/>
      <c r="G299" s="9"/>
    </row>
    <row r="300" spans="1:7">
      <c r="A300" s="42"/>
      <c r="B300" s="9"/>
      <c r="C300" s="78"/>
      <c r="D300" s="9"/>
      <c r="E300" s="9"/>
      <c r="F300" s="9"/>
      <c r="G300" s="9"/>
    </row>
    <row r="301" spans="1:7">
      <c r="A301" s="42"/>
      <c r="B301" s="9"/>
      <c r="C301" s="78"/>
      <c r="D301" s="9"/>
      <c r="E301" s="9"/>
      <c r="F301" s="9"/>
      <c r="G301" s="9"/>
    </row>
    <row r="302" spans="1:7">
      <c r="A302" s="42"/>
      <c r="B302" s="9"/>
      <c r="C302" s="78"/>
      <c r="D302" s="9"/>
      <c r="E302" s="9"/>
      <c r="F302" s="9"/>
      <c r="G302" s="9"/>
    </row>
    <row r="303" spans="1:7">
      <c r="A303" s="42"/>
      <c r="B303" s="9"/>
      <c r="C303" s="78"/>
      <c r="D303" s="9"/>
      <c r="E303" s="9"/>
      <c r="F303" s="9"/>
      <c r="G303" s="9"/>
    </row>
    <row r="304" spans="1:7">
      <c r="A304" s="42"/>
      <c r="B304" s="9"/>
      <c r="C304" s="78"/>
      <c r="D304" s="9"/>
      <c r="E304" s="9"/>
      <c r="F304" s="9"/>
      <c r="G304" s="9"/>
    </row>
    <row r="305" spans="1:7">
      <c r="A305" s="42"/>
      <c r="B305" s="9"/>
      <c r="C305" s="78"/>
      <c r="D305" s="9"/>
      <c r="E305" s="9"/>
      <c r="F305" s="9"/>
      <c r="G305" s="9"/>
    </row>
    <row r="306" spans="1:7">
      <c r="A306" s="42"/>
      <c r="B306" s="9"/>
      <c r="C306" s="78"/>
      <c r="D306" s="9"/>
      <c r="E306" s="9"/>
      <c r="F306" s="9"/>
      <c r="G306" s="9"/>
    </row>
    <row r="307" spans="1:7">
      <c r="A307" s="42"/>
      <c r="B307" s="9"/>
      <c r="C307" s="78"/>
      <c r="D307" s="9"/>
      <c r="E307" s="9"/>
      <c r="F307" s="9"/>
      <c r="G307" s="9"/>
    </row>
    <row r="308" spans="1:7">
      <c r="A308" s="42"/>
      <c r="B308" s="9"/>
      <c r="C308" s="78"/>
      <c r="D308" s="9"/>
      <c r="E308" s="9"/>
      <c r="F308" s="9"/>
      <c r="G308" s="9"/>
    </row>
    <row r="309" spans="1:7">
      <c r="A309" s="42"/>
      <c r="B309" s="9"/>
      <c r="C309" s="78"/>
      <c r="D309" s="9"/>
      <c r="E309" s="9"/>
      <c r="F309" s="9"/>
      <c r="G309" s="9"/>
    </row>
    <row r="310" spans="1:7">
      <c r="A310" s="42"/>
      <c r="B310" s="9"/>
      <c r="C310" s="78"/>
      <c r="D310" s="9"/>
      <c r="E310" s="9"/>
      <c r="F310" s="9"/>
      <c r="G310" s="9"/>
    </row>
    <row r="311" spans="1:7">
      <c r="A311" s="42"/>
      <c r="B311" s="9"/>
      <c r="C311" s="78"/>
      <c r="D311" s="9"/>
      <c r="E311" s="9"/>
      <c r="F311" s="9"/>
      <c r="G311" s="9"/>
    </row>
    <row r="312" spans="1:7">
      <c r="A312" s="42"/>
      <c r="B312" s="9"/>
      <c r="C312" s="78"/>
      <c r="D312" s="9"/>
      <c r="E312" s="9"/>
      <c r="F312" s="9"/>
      <c r="G312" s="9"/>
    </row>
    <row r="313" spans="1:7">
      <c r="A313" s="42"/>
      <c r="B313" s="9"/>
      <c r="C313" s="78"/>
      <c r="D313" s="9"/>
      <c r="E313" s="9"/>
      <c r="F313" s="9"/>
      <c r="G313" s="9"/>
    </row>
    <row r="314" spans="1:7">
      <c r="A314" s="42"/>
      <c r="B314" s="9"/>
      <c r="C314" s="78"/>
      <c r="D314" s="9"/>
      <c r="E314" s="9"/>
      <c r="F314" s="9"/>
      <c r="G314" s="9"/>
    </row>
    <row r="315" spans="1:7">
      <c r="A315" s="42"/>
      <c r="B315" s="9"/>
      <c r="C315" s="78"/>
      <c r="D315" s="9"/>
      <c r="E315" s="9"/>
      <c r="F315" s="9"/>
      <c r="G315" s="9"/>
    </row>
    <row r="316" spans="1:7">
      <c r="A316" s="42"/>
      <c r="B316" s="9"/>
      <c r="C316" s="78"/>
      <c r="D316" s="9"/>
      <c r="E316" s="9"/>
      <c r="F316" s="9"/>
      <c r="G316" s="9"/>
    </row>
    <row r="317" spans="1:7">
      <c r="A317" s="42"/>
      <c r="B317" s="9"/>
      <c r="C317" s="78"/>
      <c r="D317" s="9"/>
      <c r="E317" s="9"/>
      <c r="F317" s="9"/>
      <c r="G317" s="9"/>
    </row>
    <row r="318" spans="1:7">
      <c r="A318" s="42"/>
      <c r="B318" s="9"/>
      <c r="C318" s="78"/>
      <c r="D318" s="9"/>
      <c r="E318" s="9"/>
      <c r="F318" s="9"/>
      <c r="G318" s="9"/>
    </row>
    <row r="319" spans="1:7">
      <c r="A319" s="42"/>
      <c r="B319" s="9"/>
      <c r="C319" s="78"/>
      <c r="D319" s="9"/>
      <c r="E319" s="9"/>
      <c r="F319" s="9"/>
      <c r="G319" s="9"/>
    </row>
    <row r="320" spans="1:7">
      <c r="A320" s="42"/>
      <c r="B320" s="9"/>
      <c r="C320" s="78"/>
      <c r="D320" s="9"/>
      <c r="E320" s="9"/>
      <c r="F320" s="9"/>
      <c r="G320" s="9"/>
    </row>
    <row r="321" spans="1:7">
      <c r="A321" s="42"/>
      <c r="B321" s="9"/>
      <c r="C321" s="78"/>
      <c r="D321" s="9"/>
      <c r="E321" s="9"/>
      <c r="F321" s="9"/>
      <c r="G321" s="9"/>
    </row>
    <row r="322" spans="1:7">
      <c r="A322" s="42"/>
      <c r="B322" s="9"/>
      <c r="C322" s="78"/>
      <c r="D322" s="9"/>
      <c r="E322" s="9"/>
      <c r="F322" s="9"/>
      <c r="G322" s="9"/>
    </row>
    <row r="323" spans="1:7">
      <c r="A323" s="42"/>
      <c r="B323" s="9"/>
      <c r="C323" s="78"/>
      <c r="D323" s="9"/>
      <c r="E323" s="9"/>
      <c r="F323" s="9"/>
      <c r="G323" s="9"/>
    </row>
    <row r="324" spans="1:7">
      <c r="A324" s="42"/>
      <c r="B324" s="9"/>
      <c r="C324" s="78"/>
      <c r="D324" s="9"/>
      <c r="E324" s="9"/>
      <c r="F324" s="9"/>
      <c r="G324" s="9"/>
    </row>
    <row r="325" spans="1:7">
      <c r="A325" s="42"/>
      <c r="B325" s="9"/>
      <c r="C325" s="78"/>
      <c r="D325" s="9"/>
      <c r="E325" s="9"/>
      <c r="F325" s="9"/>
      <c r="G325" s="9"/>
    </row>
    <row r="326" spans="1:7">
      <c r="A326" s="42"/>
      <c r="B326" s="9"/>
      <c r="C326" s="78"/>
      <c r="D326" s="9"/>
      <c r="E326" s="9"/>
      <c r="F326" s="9"/>
      <c r="G326" s="9"/>
    </row>
    <row r="327" spans="1:7">
      <c r="A327" s="42"/>
      <c r="B327" s="9"/>
      <c r="C327" s="78"/>
      <c r="D327" s="9"/>
      <c r="E327" s="9"/>
      <c r="F327" s="9"/>
      <c r="G327" s="9"/>
    </row>
    <row r="328" spans="1:7">
      <c r="A328" s="42"/>
      <c r="B328" s="9"/>
      <c r="C328" s="78"/>
      <c r="D328" s="9"/>
      <c r="E328" s="9"/>
      <c r="F328" s="9"/>
      <c r="G328" s="9"/>
    </row>
    <row r="329" spans="1:7">
      <c r="A329" s="42"/>
      <c r="B329" s="9"/>
      <c r="C329" s="78"/>
      <c r="D329" s="9"/>
      <c r="E329" s="9"/>
      <c r="F329" s="9"/>
      <c r="G329" s="9"/>
    </row>
    <row r="330" spans="1:7">
      <c r="A330" s="42"/>
      <c r="B330" s="9"/>
      <c r="C330" s="78"/>
      <c r="D330" s="9"/>
      <c r="E330" s="9"/>
      <c r="F330" s="9"/>
      <c r="G330" s="9"/>
    </row>
    <row r="331" spans="1:7">
      <c r="A331" s="42"/>
      <c r="B331" s="9"/>
      <c r="C331" s="78"/>
      <c r="D331" s="9"/>
      <c r="E331" s="9"/>
      <c r="F331" s="9"/>
      <c r="G331" s="9"/>
    </row>
    <row r="332" spans="1:7">
      <c r="A332" s="42"/>
      <c r="B332" s="9"/>
      <c r="C332" s="78"/>
      <c r="D332" s="9"/>
      <c r="E332" s="9"/>
      <c r="F332" s="9"/>
      <c r="G332" s="9"/>
    </row>
    <row r="333" spans="1:7">
      <c r="A333" s="42"/>
      <c r="B333" s="9"/>
      <c r="C333" s="78"/>
      <c r="D333" s="9"/>
      <c r="E333" s="9"/>
      <c r="F333" s="9"/>
      <c r="G333" s="9"/>
    </row>
    <row r="334" spans="1:7">
      <c r="A334" s="42"/>
      <c r="B334" s="9"/>
      <c r="C334" s="78"/>
      <c r="D334" s="9"/>
      <c r="E334" s="9"/>
      <c r="F334" s="9"/>
      <c r="G334" s="9"/>
    </row>
    <row r="335" spans="1:7">
      <c r="A335" s="42"/>
      <c r="B335" s="9"/>
      <c r="C335" s="78"/>
      <c r="D335" s="9"/>
      <c r="E335" s="9"/>
      <c r="F335" s="9"/>
      <c r="G335" s="9"/>
    </row>
    <row r="336" spans="1:7">
      <c r="A336" s="42"/>
      <c r="B336" s="9"/>
      <c r="C336" s="78"/>
      <c r="D336" s="9"/>
      <c r="E336" s="9"/>
      <c r="F336" s="9"/>
      <c r="G336" s="9"/>
    </row>
    <row r="337" spans="1:7">
      <c r="A337" s="42"/>
      <c r="B337" s="9"/>
      <c r="C337" s="78"/>
      <c r="D337" s="9"/>
      <c r="E337" s="9"/>
      <c r="F337" s="9"/>
      <c r="G337" s="9"/>
    </row>
    <row r="338" spans="1:7">
      <c r="A338" s="42"/>
      <c r="B338" s="9"/>
      <c r="C338" s="78"/>
      <c r="D338" s="9"/>
      <c r="E338" s="9"/>
      <c r="F338" s="9"/>
      <c r="G338" s="9"/>
    </row>
    <row r="339" spans="1:7">
      <c r="A339" s="42"/>
      <c r="B339" s="9"/>
      <c r="C339" s="78"/>
      <c r="D339" s="9"/>
      <c r="E339" s="9"/>
      <c r="F339" s="9"/>
      <c r="G339" s="9"/>
    </row>
    <row r="340" spans="1:7">
      <c r="A340" s="42"/>
      <c r="B340" s="9"/>
      <c r="C340" s="78"/>
      <c r="D340" s="9"/>
      <c r="E340" s="9"/>
      <c r="F340" s="9"/>
      <c r="G340" s="9"/>
    </row>
    <row r="341" spans="1:7">
      <c r="A341" s="42"/>
      <c r="B341" s="9"/>
      <c r="C341" s="78"/>
      <c r="D341" s="9"/>
      <c r="E341" s="9"/>
      <c r="F341" s="9"/>
      <c r="G341" s="9"/>
    </row>
    <row r="342" spans="1:7">
      <c r="A342" s="42"/>
      <c r="B342" s="9"/>
      <c r="C342" s="78"/>
      <c r="D342" s="9"/>
      <c r="E342" s="9"/>
      <c r="F342" s="9"/>
      <c r="G342" s="9"/>
    </row>
    <row r="343" spans="1:7">
      <c r="A343" s="42"/>
      <c r="B343" s="9"/>
      <c r="C343" s="78"/>
      <c r="D343" s="9"/>
      <c r="E343" s="9"/>
      <c r="F343" s="9"/>
      <c r="G343" s="9"/>
    </row>
    <row r="344" spans="1:7">
      <c r="A344" s="42"/>
      <c r="B344" s="9"/>
      <c r="C344" s="78"/>
      <c r="D344" s="9"/>
      <c r="E344" s="9"/>
      <c r="F344" s="9"/>
      <c r="G344" s="9"/>
    </row>
    <row r="345" spans="1:7">
      <c r="A345" s="42"/>
      <c r="B345" s="9"/>
      <c r="C345" s="78"/>
      <c r="D345" s="9"/>
      <c r="E345" s="9"/>
      <c r="F345" s="9"/>
      <c r="G345" s="9"/>
    </row>
    <row r="346" spans="1:7">
      <c r="A346" s="42"/>
      <c r="B346" s="9"/>
      <c r="C346" s="78"/>
      <c r="D346" s="9"/>
      <c r="E346" s="9"/>
      <c r="F346" s="9"/>
      <c r="G346" s="9"/>
    </row>
    <row r="347" spans="1:7">
      <c r="A347" s="42"/>
      <c r="B347" s="9"/>
      <c r="C347" s="78"/>
      <c r="D347" s="9"/>
      <c r="E347" s="9"/>
      <c r="F347" s="9"/>
      <c r="G347" s="9"/>
    </row>
  </sheetData>
  <mergeCells count="2">
    <mergeCell ref="B1:F1"/>
    <mergeCell ref="H1:Z1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T398"/>
  <sheetViews>
    <sheetView topLeftCell="A21" zoomScale="85" zoomScaleNormal="85" workbookViewId="0">
      <selection activeCell="AP3" sqref="AP3"/>
    </sheetView>
  </sheetViews>
  <sheetFormatPr defaultRowHeight="15"/>
  <cols>
    <col min="1" max="1" width="4.5703125" style="3" bestFit="1" customWidth="1"/>
    <col min="2" max="2" width="9.28515625" bestFit="1" customWidth="1"/>
    <col min="3" max="3" width="10.7109375" bestFit="1" customWidth="1"/>
    <col min="4" max="7" width="9.28515625" bestFit="1" customWidth="1"/>
    <col min="8" max="8" width="6.85546875" bestFit="1" customWidth="1"/>
    <col min="9" max="9" width="9.140625" customWidth="1"/>
    <col min="10" max="10" width="7.85546875" bestFit="1" customWidth="1"/>
    <col min="11" max="11" width="8.7109375" customWidth="1"/>
    <col min="12" max="15" width="8.85546875" bestFit="1" customWidth="1"/>
    <col min="16" max="17" width="7.28515625" bestFit="1" customWidth="1"/>
    <col min="18" max="18" width="17.5703125" style="3" customWidth="1"/>
    <col min="19" max="19" width="17.140625" customWidth="1"/>
  </cols>
  <sheetData>
    <row r="1" spans="1:20" s="3" customFormat="1">
      <c r="H1" s="1"/>
      <c r="I1" s="1"/>
      <c r="J1" s="1"/>
      <c r="K1" s="1" t="s">
        <v>38</v>
      </c>
      <c r="L1" s="1"/>
      <c r="M1" s="1"/>
      <c r="N1" s="1"/>
      <c r="O1" s="1"/>
      <c r="P1" s="1"/>
      <c r="Q1" s="1"/>
      <c r="R1" s="14"/>
    </row>
    <row r="2" spans="1:20" ht="30.75" customHeight="1">
      <c r="A2" s="5" t="s">
        <v>0</v>
      </c>
      <c r="B2" s="6" t="s">
        <v>3</v>
      </c>
      <c r="C2" s="6" t="s">
        <v>1</v>
      </c>
      <c r="D2" s="6" t="s">
        <v>4</v>
      </c>
      <c r="E2" s="10" t="s">
        <v>2</v>
      </c>
      <c r="F2" s="6" t="s">
        <v>6</v>
      </c>
      <c r="G2" s="79" t="s">
        <v>5</v>
      </c>
      <c r="H2" s="1" t="s">
        <v>24</v>
      </c>
      <c r="I2" s="1" t="s">
        <v>25</v>
      </c>
      <c r="J2" s="1" t="s">
        <v>26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  <c r="R2" s="32" t="s">
        <v>37</v>
      </c>
      <c r="S2" s="32" t="s">
        <v>39</v>
      </c>
    </row>
    <row r="3" spans="1:20">
      <c r="A3" s="4">
        <f>'Growth&amp;Taper'!A3</f>
        <v>1</v>
      </c>
      <c r="B3" s="33">
        <f>'Growth&amp;Taper'!B3</f>
        <v>1.9185685717487204</v>
      </c>
      <c r="C3" s="27">
        <f>'Growth&amp;Taper'!C3</f>
        <v>1128.7462150115782</v>
      </c>
      <c r="D3" s="33">
        <f>'Growth&amp;Taper'!D3</f>
        <v>1.6320070467005531E-3</v>
      </c>
      <c r="E3" s="33">
        <f>'Growth&amp;Taper'!E3</f>
        <v>0.12024384671731167</v>
      </c>
      <c r="F3" s="33">
        <f>'Growth&amp;Taper'!F3</f>
        <v>2.4049198674484761E-3</v>
      </c>
      <c r="G3" s="33">
        <f>'Growth&amp;Taper'!G3</f>
        <v>0.38371371434974411</v>
      </c>
      <c r="H3" s="8" t="str">
        <f>IF(OR(ISERROR((int+SED*('Growth&amp;Taper'!I3/100))*Volume!J3),'Growth&amp;Taper'!I3&lt;pulpCutoff*100),"",(int+SED*('Growth&amp;Taper'!I3/100))*Volume!J3)</f>
        <v/>
      </c>
      <c r="I3" s="8" t="str">
        <f>IF(OR(ISERROR((int+SED*('Growth&amp;Taper'!J3/100))*Volume!K3),'Growth&amp;Taper'!J3&lt;pulpCutoff*100),"",(int+SED*('Growth&amp;Taper'!J3/100))*Volume!K3)</f>
        <v/>
      </c>
      <c r="J3" s="8" t="str">
        <f>IF(OR(ISERROR((int+SED*('Growth&amp;Taper'!K3/100))*Volume!L3),'Growth&amp;Taper'!K3&lt;pulpCutoff*100),"",(int+SED*('Growth&amp;Taper'!K3/100))*Volume!L3)</f>
        <v/>
      </c>
      <c r="K3" s="8" t="str">
        <f>IF(OR(ISERROR((int+SED*('Growth&amp;Taper'!L3/100))*Volume!M3),'Growth&amp;Taper'!L3&lt;pulpCutoff*100),"",(int+SED*('Growth&amp;Taper'!L3/100))*Volume!M3)</f>
        <v/>
      </c>
      <c r="L3" s="8" t="str">
        <f>IF(OR(ISERROR((int+SED*('Growth&amp;Taper'!M3/100))*Volume!N3),'Growth&amp;Taper'!M3&lt;pulpCutoff*100),"",(int+SED*('Growth&amp;Taper'!M3/100))*Volume!N3)</f>
        <v/>
      </c>
      <c r="M3" s="8" t="str">
        <f>IF(OR(ISERROR((int+SED*('Growth&amp;Taper'!N3/100))*Volume!O3),'Growth&amp;Taper'!N3&lt;pulpCutoff*100),"",(int+SED*('Growth&amp;Taper'!N3/100))*Volume!O3)</f>
        <v/>
      </c>
      <c r="N3" s="8" t="str">
        <f>IF(OR(ISERROR((int+SED*('Growth&amp;Taper'!O3/100))*Volume!P3),'Growth&amp;Taper'!O3&lt;pulpCutoff*100),"",(int+SED*('Growth&amp;Taper'!O3/100))*Volume!P3)</f>
        <v/>
      </c>
      <c r="O3" s="8" t="str">
        <f>IF(OR(ISERROR((int+SED*('Growth&amp;Taper'!P3/100))*Volume!Q3),'Growth&amp;Taper'!P3&lt;pulpCutoff*100),"",(int+SED*('Growth&amp;Taper'!P3/100))*Volume!Q3)</f>
        <v/>
      </c>
      <c r="P3" s="8" t="str">
        <f>IF(OR(ISERROR((int+SED*('Growth&amp;Taper'!Q3/100))*Volume!R3),'Growth&amp;Taper'!Q3&lt;pulpCutoff*100),"",(int+SED*('Growth&amp;Taper'!Q3/100))*Volume!R3)</f>
        <v/>
      </c>
      <c r="Q3" s="8" t="str">
        <f>IF(OR(ISERROR((int+SED*('Growth&amp;Taper'!R3/100))*Volume!S3),'Growth&amp;Taper'!R3&lt;pulpCutoff*100),"",(int+SED*('Growth&amp;Taper'!R3/100))*Volume!S3)</f>
        <v/>
      </c>
      <c r="R3" s="16">
        <f>Volume!V3*C3*(pulpPrice-cartageCost-harvestCost)</f>
        <v>0</v>
      </c>
      <c r="S3" s="13">
        <f>R3+SUMIF(H3:Q3,"&gt;0",H3:Q3)*C3</f>
        <v>0</v>
      </c>
      <c r="T3" s="163">
        <f>IF(S3=0,0,(S3-R3)/S3)</f>
        <v>0</v>
      </c>
    </row>
    <row r="4" spans="1:20">
      <c r="A4" s="4">
        <f>'Growth&amp;Taper'!A4</f>
        <v>2</v>
      </c>
      <c r="B4" s="33">
        <f>'Growth&amp;Taper'!B4</f>
        <v>4.2007205410600932</v>
      </c>
      <c r="C4" s="27">
        <f>'Growth&amp;Taper'!C4</f>
        <v>1115.8399865894512</v>
      </c>
      <c r="D4" s="33">
        <f>'Growth&amp;Taper'!D4</f>
        <v>0.39325755700131498</v>
      </c>
      <c r="E4" s="33">
        <f>'Growth&amp;Taper'!E4</f>
        <v>1.8773168501281814</v>
      </c>
      <c r="F4" s="33">
        <f>'Growth&amp;Taper'!F4</f>
        <v>0.7823319713440603</v>
      </c>
      <c r="G4" s="33">
        <f>'Growth&amp;Taper'!G4</f>
        <v>0.84014410821201868</v>
      </c>
      <c r="H4" s="8" t="str">
        <f>IF(OR(ISERROR((int+SED*('Growth&amp;Taper'!I4/100))*Volume!J4),'Growth&amp;Taper'!I4&lt;pulpCutoff*100),"",(int+SED*('Growth&amp;Taper'!I4/100))*Volume!J4)</f>
        <v/>
      </c>
      <c r="I4" s="8" t="str">
        <f>IF(OR(ISERROR((int+SED*('Growth&amp;Taper'!J4/100))*Volume!K4),'Growth&amp;Taper'!J4&lt;pulpCutoff*100),"",(int+SED*('Growth&amp;Taper'!J4/100))*Volume!K4)</f>
        <v/>
      </c>
      <c r="J4" s="8" t="str">
        <f>IF(OR(ISERROR((int+SED*('Growth&amp;Taper'!K4/100))*Volume!L4),'Growth&amp;Taper'!K4&lt;pulpCutoff*100),"",(int+SED*('Growth&amp;Taper'!K4/100))*Volume!L4)</f>
        <v/>
      </c>
      <c r="K4" s="8" t="str">
        <f>IF(OR(ISERROR((int+SED*('Growth&amp;Taper'!L4/100))*Volume!M4),'Growth&amp;Taper'!L4&lt;pulpCutoff*100),"",(int+SED*('Growth&amp;Taper'!L4/100))*Volume!M4)</f>
        <v/>
      </c>
      <c r="L4" s="8" t="str">
        <f>IF(OR(ISERROR((int+SED*('Growth&amp;Taper'!M4/100))*Volume!N4),'Growth&amp;Taper'!M4&lt;pulpCutoff*100),"",(int+SED*('Growth&amp;Taper'!M4/100))*Volume!N4)</f>
        <v/>
      </c>
      <c r="M4" s="8" t="str">
        <f>IF(OR(ISERROR((int+SED*('Growth&amp;Taper'!N4/100))*Volume!O4),'Growth&amp;Taper'!N4&lt;pulpCutoff*100),"",(int+SED*('Growth&amp;Taper'!N4/100))*Volume!O4)</f>
        <v/>
      </c>
      <c r="N4" s="8" t="str">
        <f>IF(OR(ISERROR((int+SED*('Growth&amp;Taper'!O4/100))*Volume!P4),'Growth&amp;Taper'!O4&lt;pulpCutoff*100),"",(int+SED*('Growth&amp;Taper'!O4/100))*Volume!P4)</f>
        <v/>
      </c>
      <c r="O4" s="8" t="str">
        <f>IF(OR(ISERROR((int+SED*('Growth&amp;Taper'!P4/100))*Volume!Q4),'Growth&amp;Taper'!P4&lt;pulpCutoff*100),"",(int+SED*('Growth&amp;Taper'!P4/100))*Volume!Q4)</f>
        <v/>
      </c>
      <c r="P4" s="8" t="str">
        <f>IF(OR(ISERROR((int+SED*('Growth&amp;Taper'!Q4/100))*Volume!R4),'Growth&amp;Taper'!Q4&lt;pulpCutoff*100),"",(int+SED*('Growth&amp;Taper'!Q4/100))*Volume!R4)</f>
        <v/>
      </c>
      <c r="Q4" s="8" t="str">
        <f>IF(OR(ISERROR((int+SED*('Growth&amp;Taper'!R4/100))*Volume!S4),'Growth&amp;Taper'!R4&lt;pulpCutoff*100),"",(int+SED*('Growth&amp;Taper'!R4/100))*Volume!S4)</f>
        <v/>
      </c>
      <c r="R4" s="16">
        <f>Volume!V4*C4*(pulpPrice-cartageCost-harvestCost)</f>
        <v>0</v>
      </c>
      <c r="S4" s="13">
        <f t="shared" ref="S4:S21" si="0">R4+SUMIF(H4:Q4,"&gt;0",H4:Q4)*C4</f>
        <v>0</v>
      </c>
      <c r="T4" s="163">
        <f t="shared" ref="T4:T67" si="1">IF(S4=0,0,(S4-R4)/S4)</f>
        <v>0</v>
      </c>
    </row>
    <row r="5" spans="1:20">
      <c r="A5" s="4">
        <f>'Growth&amp;Taper'!A5</f>
        <v>3</v>
      </c>
      <c r="B5" s="33">
        <f>'Growth&amp;Taper'!B5</f>
        <v>6.66484149405421</v>
      </c>
      <c r="C5" s="27">
        <f>'Growth&amp;Taper'!C5</f>
        <v>1103.0813296319004</v>
      </c>
      <c r="D5" s="33">
        <f>'Growth&amp;Taper'!D5</f>
        <v>2.494095849351448</v>
      </c>
      <c r="E5" s="33">
        <f>'Growth&amp;Taper'!E5</f>
        <v>4.7550249804800213</v>
      </c>
      <c r="F5" s="33">
        <f>'Growth&amp;Taper'!F5</f>
        <v>6.3506019758862422</v>
      </c>
      <c r="G5" s="33">
        <f>'Growth&amp;Taper'!G5</f>
        <v>1.3675027464923233</v>
      </c>
      <c r="H5" s="8" t="str">
        <f>IF(OR(ISERROR((int+SED*('Growth&amp;Taper'!I5/100))*Volume!J5),'Growth&amp;Taper'!I5&lt;pulpCutoff*100),"",(int+SED*('Growth&amp;Taper'!I5/100))*Volume!J5)</f>
        <v/>
      </c>
      <c r="I5" s="8" t="str">
        <f>IF(OR(ISERROR((int+SED*('Growth&amp;Taper'!J5/100))*Volume!K5),'Growth&amp;Taper'!J5&lt;pulpCutoff*100),"",(int+SED*('Growth&amp;Taper'!J5/100))*Volume!K5)</f>
        <v/>
      </c>
      <c r="J5" s="8" t="str">
        <f>IF(OR(ISERROR((int+SED*('Growth&amp;Taper'!K5/100))*Volume!L5),'Growth&amp;Taper'!K5&lt;pulpCutoff*100),"",(int+SED*('Growth&amp;Taper'!K5/100))*Volume!L5)</f>
        <v/>
      </c>
      <c r="K5" s="8" t="str">
        <f>IF(OR(ISERROR((int+SED*('Growth&amp;Taper'!L5/100))*Volume!M5),'Growth&amp;Taper'!L5&lt;pulpCutoff*100),"",(int+SED*('Growth&amp;Taper'!L5/100))*Volume!M5)</f>
        <v/>
      </c>
      <c r="L5" s="8" t="str">
        <f>IF(OR(ISERROR((int+SED*('Growth&amp;Taper'!M5/100))*Volume!N5),'Growth&amp;Taper'!M5&lt;pulpCutoff*100),"",(int+SED*('Growth&amp;Taper'!M5/100))*Volume!N5)</f>
        <v/>
      </c>
      <c r="M5" s="8" t="str">
        <f>IF(OR(ISERROR((int+SED*('Growth&amp;Taper'!N5/100))*Volume!O5),'Growth&amp;Taper'!N5&lt;pulpCutoff*100),"",(int+SED*('Growth&amp;Taper'!N5/100))*Volume!O5)</f>
        <v/>
      </c>
      <c r="N5" s="8" t="str">
        <f>IF(OR(ISERROR((int+SED*('Growth&amp;Taper'!O5/100))*Volume!P5),'Growth&amp;Taper'!O5&lt;pulpCutoff*100),"",(int+SED*('Growth&amp;Taper'!O5/100))*Volume!P5)</f>
        <v/>
      </c>
      <c r="O5" s="8" t="str">
        <f>IF(OR(ISERROR((int+SED*('Growth&amp;Taper'!P5/100))*Volume!Q5),'Growth&amp;Taper'!P5&lt;pulpCutoff*100),"",(int+SED*('Growth&amp;Taper'!P5/100))*Volume!Q5)</f>
        <v/>
      </c>
      <c r="P5" s="8" t="str">
        <f>IF(OR(ISERROR((int+SED*('Growth&amp;Taper'!Q5/100))*Volume!R5),'Growth&amp;Taper'!Q5&lt;pulpCutoff*100),"",(int+SED*('Growth&amp;Taper'!Q5/100))*Volume!R5)</f>
        <v/>
      </c>
      <c r="Q5" s="8" t="str">
        <f>IF(OR(ISERROR((int+SED*('Growth&amp;Taper'!R5/100))*Volume!S5),'Growth&amp;Taper'!R5&lt;pulpCutoff*100),"",(int+SED*('Growth&amp;Taper'!R5/100))*Volume!S5)</f>
        <v/>
      </c>
      <c r="R5" s="16">
        <f>Volume!V5*C5*(pulpPrice-cartageCost-harvestCost)</f>
        <v>0</v>
      </c>
      <c r="S5" s="13">
        <f t="shared" si="0"/>
        <v>0</v>
      </c>
      <c r="T5" s="163">
        <f t="shared" si="1"/>
        <v>0</v>
      </c>
    </row>
    <row r="6" spans="1:20">
      <c r="A6" s="4">
        <f>'Growth&amp;Taper'!A6</f>
        <v>4</v>
      </c>
      <c r="B6" s="33">
        <f>'Growth&amp;Taper'!B6</f>
        <v>9.1785543631405062</v>
      </c>
      <c r="C6" s="27">
        <f>'Growth&amp;Taper'!C6</f>
        <v>1090.4685567879474</v>
      </c>
      <c r="D6" s="33">
        <f>'Growth&amp;Taper'!D6</f>
        <v>6.3150643116886034</v>
      </c>
      <c r="E6" s="33">
        <f>'Growth&amp;Taper'!E6</f>
        <v>7.609958968770111</v>
      </c>
      <c r="F6" s="33">
        <f>'Growth&amp;Taper'!F6</f>
        <v>19.667341290849233</v>
      </c>
      <c r="G6" s="33">
        <f>'Growth&amp;Taper'!G6</f>
        <v>9.0416076461430066</v>
      </c>
      <c r="H6" s="8" t="str">
        <f>IF(OR(ISERROR((int+SED*('Growth&amp;Taper'!I6/100))*Volume!J6),'Growth&amp;Taper'!I6&lt;pulpCutoff*100),"",(int+SED*('Growth&amp;Taper'!I6/100))*Volume!J6)</f>
        <v/>
      </c>
      <c r="I6" s="8" t="str">
        <f>IF(OR(ISERROR((int+SED*('Growth&amp;Taper'!J6/100))*Volume!K6),'Growth&amp;Taper'!J6&lt;pulpCutoff*100),"",(int+SED*('Growth&amp;Taper'!J6/100))*Volume!K6)</f>
        <v/>
      </c>
      <c r="J6" s="8" t="str">
        <f>IF(OR(ISERROR((int+SED*('Growth&amp;Taper'!K6/100))*Volume!L6),'Growth&amp;Taper'!K6&lt;pulpCutoff*100),"",(int+SED*('Growth&amp;Taper'!K6/100))*Volume!L6)</f>
        <v/>
      </c>
      <c r="K6" s="8" t="str">
        <f>IF(OR(ISERROR((int+SED*('Growth&amp;Taper'!L6/100))*Volume!M6),'Growth&amp;Taper'!L6&lt;pulpCutoff*100),"",(int+SED*('Growth&amp;Taper'!L6/100))*Volume!M6)</f>
        <v/>
      </c>
      <c r="L6" s="8" t="str">
        <f>IF(OR(ISERROR((int+SED*('Growth&amp;Taper'!M6/100))*Volume!N6),'Growth&amp;Taper'!M6&lt;pulpCutoff*100),"",(int+SED*('Growth&amp;Taper'!M6/100))*Volume!N6)</f>
        <v/>
      </c>
      <c r="M6" s="8" t="str">
        <f>IF(OR(ISERROR((int+SED*('Growth&amp;Taper'!N6/100))*Volume!O6),'Growth&amp;Taper'!N6&lt;pulpCutoff*100),"",(int+SED*('Growth&amp;Taper'!N6/100))*Volume!O6)</f>
        <v/>
      </c>
      <c r="N6" s="8" t="str">
        <f>IF(OR(ISERROR((int+SED*('Growth&amp;Taper'!O6/100))*Volume!P6),'Growth&amp;Taper'!O6&lt;pulpCutoff*100),"",(int+SED*('Growth&amp;Taper'!O6/100))*Volume!P6)</f>
        <v/>
      </c>
      <c r="O6" s="8" t="str">
        <f>IF(OR(ISERROR((int+SED*('Growth&amp;Taper'!P6/100))*Volume!Q6),'Growth&amp;Taper'!P6&lt;pulpCutoff*100),"",(int+SED*('Growth&amp;Taper'!P6/100))*Volume!Q6)</f>
        <v/>
      </c>
      <c r="P6" s="8" t="str">
        <f>IF(OR(ISERROR((int+SED*('Growth&amp;Taper'!Q6/100))*Volume!R6),'Growth&amp;Taper'!Q6&lt;pulpCutoff*100),"",(int+SED*('Growth&amp;Taper'!Q6/100))*Volume!R6)</f>
        <v/>
      </c>
      <c r="Q6" s="8" t="str">
        <f>IF(OR(ISERROR((int+SED*('Growth&amp;Taper'!R6/100))*Volume!S6),'Growth&amp;Taper'!R6&lt;pulpCutoff*100),"",(int+SED*('Growth&amp;Taper'!R6/100))*Volume!S6)</f>
        <v/>
      </c>
      <c r="R6" s="16">
        <f>Volume!V6*C6*(pulpPrice-cartageCost-harvestCost)</f>
        <v>0</v>
      </c>
      <c r="S6" s="13">
        <f t="shared" si="0"/>
        <v>0</v>
      </c>
      <c r="T6" s="163">
        <f t="shared" si="1"/>
        <v>0</v>
      </c>
    </row>
    <row r="7" spans="1:20">
      <c r="A7" s="4">
        <f>'Growth&amp;Taper'!A7</f>
        <v>5</v>
      </c>
      <c r="B7" s="33">
        <f>'Growth&amp;Taper'!B7</f>
        <v>11.674351093832627</v>
      </c>
      <c r="C7" s="27">
        <f>'Growth&amp;Taper'!C7</f>
        <v>1078</v>
      </c>
      <c r="D7" s="33">
        <f>'Growth&amp;Taper'!D7</f>
        <v>11.05</v>
      </c>
      <c r="E7" s="33">
        <f>'Growth&amp;Taper'!E7</f>
        <v>10.124457428372343</v>
      </c>
      <c r="F7" s="33">
        <f>'Growth&amp;Taper'!F7</f>
        <v>40.646356986628227</v>
      </c>
      <c r="G7" s="33">
        <f>'Growth&amp;Taper'!G7</f>
        <v>13.700620854068973</v>
      </c>
      <c r="H7" s="8" t="str">
        <f>IF(OR(ISERROR((int+SED*('Growth&amp;Taper'!I7/100))*Volume!J7),'Growth&amp;Taper'!I7&lt;pulpCutoff*100),"",(int+SED*('Growth&amp;Taper'!I7/100))*Volume!J7)</f>
        <v/>
      </c>
      <c r="I7" s="8" t="str">
        <f>IF(OR(ISERROR((int+SED*('Growth&amp;Taper'!J7/100))*Volume!K7),'Growth&amp;Taper'!J7&lt;pulpCutoff*100),"",(int+SED*('Growth&amp;Taper'!J7/100))*Volume!K7)</f>
        <v/>
      </c>
      <c r="J7" s="8" t="str">
        <f>IF(OR(ISERROR((int+SED*('Growth&amp;Taper'!K7/100))*Volume!L7),'Growth&amp;Taper'!K7&lt;pulpCutoff*100),"",(int+SED*('Growth&amp;Taper'!K7/100))*Volume!L7)</f>
        <v/>
      </c>
      <c r="K7" s="8" t="str">
        <f>IF(OR(ISERROR((int+SED*('Growth&amp;Taper'!L7/100))*Volume!M7),'Growth&amp;Taper'!L7&lt;pulpCutoff*100),"",(int+SED*('Growth&amp;Taper'!L7/100))*Volume!M7)</f>
        <v/>
      </c>
      <c r="L7" s="8" t="str">
        <f>IF(OR(ISERROR((int+SED*('Growth&amp;Taper'!M7/100))*Volume!N7),'Growth&amp;Taper'!M7&lt;pulpCutoff*100),"",(int+SED*('Growth&amp;Taper'!M7/100))*Volume!N7)</f>
        <v/>
      </c>
      <c r="M7" s="8" t="str">
        <f>IF(OR(ISERROR((int+SED*('Growth&amp;Taper'!N7/100))*Volume!O7),'Growth&amp;Taper'!N7&lt;pulpCutoff*100),"",(int+SED*('Growth&amp;Taper'!N7/100))*Volume!O7)</f>
        <v/>
      </c>
      <c r="N7" s="8" t="str">
        <f>IF(OR(ISERROR((int+SED*('Growth&amp;Taper'!O7/100))*Volume!P7),'Growth&amp;Taper'!O7&lt;pulpCutoff*100),"",(int+SED*('Growth&amp;Taper'!O7/100))*Volume!P7)</f>
        <v/>
      </c>
      <c r="O7" s="8" t="str">
        <f>IF(OR(ISERROR((int+SED*('Growth&amp;Taper'!P7/100))*Volume!Q7),'Growth&amp;Taper'!P7&lt;pulpCutoff*100),"",(int+SED*('Growth&amp;Taper'!P7/100))*Volume!Q7)</f>
        <v/>
      </c>
      <c r="P7" s="8" t="str">
        <f>IF(OR(ISERROR((int+SED*('Growth&amp;Taper'!Q7/100))*Volume!R7),'Growth&amp;Taper'!Q7&lt;pulpCutoff*100),"",(int+SED*('Growth&amp;Taper'!Q7/100))*Volume!R7)</f>
        <v/>
      </c>
      <c r="Q7" s="8" t="str">
        <f>IF(OR(ISERROR((int+SED*('Growth&amp;Taper'!R7/100))*Volume!S7),'Growth&amp;Taper'!R7&lt;pulpCutoff*100),"",(int+SED*('Growth&amp;Taper'!R7/100))*Volume!S7)</f>
        <v/>
      </c>
      <c r="R7" s="16">
        <f>Volume!V7*C7*(pulpPrice-cartageCost-harvestCost)</f>
        <v>613.22225435939333</v>
      </c>
      <c r="S7" s="13">
        <f t="shared" si="0"/>
        <v>613.22225435939333</v>
      </c>
      <c r="T7" s="163">
        <f t="shared" si="1"/>
        <v>0</v>
      </c>
    </row>
    <row r="8" spans="1:20">
      <c r="A8" s="4">
        <f>'Growth&amp;Taper'!A8</f>
        <v>6</v>
      </c>
      <c r="B8" s="33">
        <f>'Growth&amp;Taper'!B8</f>
        <v>14.113219235602134</v>
      </c>
      <c r="C8" s="27">
        <f>'Growth&amp;Taper'!C8</f>
        <v>1065.6740102832503</v>
      </c>
      <c r="D8" s="33">
        <f>'Growth&amp;Taper'!D8</f>
        <v>16.059935339860473</v>
      </c>
      <c r="E8" s="33">
        <f>'Growth&amp;Taper'!E8</f>
        <v>12.27607997436264</v>
      </c>
      <c r="F8" s="33">
        <f>'Growth&amp;Taper'!F8</f>
        <v>67.92690252305114</v>
      </c>
      <c r="G8" s="33">
        <f>'Growth&amp;Taper'!G8</f>
        <v>16.845269751232614</v>
      </c>
      <c r="H8" s="8" t="str">
        <f>IF(OR(ISERROR((int+SED*('Growth&amp;Taper'!I8/100))*Volume!J8),'Growth&amp;Taper'!I8&lt;pulpCutoff*100),"",(int+SED*('Growth&amp;Taper'!I8/100))*Volume!J8)</f>
        <v/>
      </c>
      <c r="I8" s="8" t="str">
        <f>IF(OR(ISERROR((int+SED*('Growth&amp;Taper'!J8/100))*Volume!K8),'Growth&amp;Taper'!J8&lt;pulpCutoff*100),"",(int+SED*('Growth&amp;Taper'!J8/100))*Volume!K8)</f>
        <v/>
      </c>
      <c r="J8" s="8" t="str">
        <f>IF(OR(ISERROR((int+SED*('Growth&amp;Taper'!K8/100))*Volume!L8),'Growth&amp;Taper'!K8&lt;pulpCutoff*100),"",(int+SED*('Growth&amp;Taper'!K8/100))*Volume!L8)</f>
        <v/>
      </c>
      <c r="K8" s="8" t="str">
        <f>IF(OR(ISERROR((int+SED*('Growth&amp;Taper'!L8/100))*Volume!M8),'Growth&amp;Taper'!L8&lt;pulpCutoff*100),"",(int+SED*('Growth&amp;Taper'!L8/100))*Volume!M8)</f>
        <v/>
      </c>
      <c r="L8" s="8" t="str">
        <f>IF(OR(ISERROR((int+SED*('Growth&amp;Taper'!M8/100))*Volume!N8),'Growth&amp;Taper'!M8&lt;pulpCutoff*100),"",(int+SED*('Growth&amp;Taper'!M8/100))*Volume!N8)</f>
        <v/>
      </c>
      <c r="M8" s="8" t="str">
        <f>IF(OR(ISERROR((int+SED*('Growth&amp;Taper'!N8/100))*Volume!O8),'Growth&amp;Taper'!N8&lt;pulpCutoff*100),"",(int+SED*('Growth&amp;Taper'!N8/100))*Volume!O8)</f>
        <v/>
      </c>
      <c r="N8" s="8" t="str">
        <f>IF(OR(ISERROR((int+SED*('Growth&amp;Taper'!O8/100))*Volume!P8),'Growth&amp;Taper'!O8&lt;pulpCutoff*100),"",(int+SED*('Growth&amp;Taper'!O8/100))*Volume!P8)</f>
        <v/>
      </c>
      <c r="O8" s="8" t="str">
        <f>IF(OR(ISERROR((int+SED*('Growth&amp;Taper'!P8/100))*Volume!Q8),'Growth&amp;Taper'!P8&lt;pulpCutoff*100),"",(int+SED*('Growth&amp;Taper'!P8/100))*Volume!Q8)</f>
        <v/>
      </c>
      <c r="P8" s="8" t="str">
        <f>IF(OR(ISERROR((int+SED*('Growth&amp;Taper'!Q8/100))*Volume!R8),'Growth&amp;Taper'!Q8&lt;pulpCutoff*100),"",(int+SED*('Growth&amp;Taper'!Q8/100))*Volume!R8)</f>
        <v/>
      </c>
      <c r="Q8" s="8" t="str">
        <f>IF(OR(ISERROR((int+SED*('Growth&amp;Taper'!R8/100))*Volume!S8),'Growth&amp;Taper'!R8&lt;pulpCutoff*100),"",(int+SED*('Growth&amp;Taper'!R8/100))*Volume!S8)</f>
        <v/>
      </c>
      <c r="R8" s="16">
        <f>Volume!V8*C8*(pulpPrice-cartageCost-harvestCost)</f>
        <v>1173.5849318540252</v>
      </c>
      <c r="S8" s="13">
        <f t="shared" si="0"/>
        <v>1173.5849318540252</v>
      </c>
      <c r="T8" s="163">
        <f t="shared" si="1"/>
        <v>0</v>
      </c>
    </row>
    <row r="9" spans="1:20">
      <c r="A9" s="4">
        <f>'Growth&amp;Taper'!A9</f>
        <v>7</v>
      </c>
      <c r="B9" s="33">
        <f>'Growth&amp;Taper'!B9</f>
        <v>16.471613052056259</v>
      </c>
      <c r="C9" s="27">
        <f>'Growth&amp;Taper'!C9</f>
        <v>1053.4889575075927</v>
      </c>
      <c r="D9" s="33">
        <f>'Growth&amp;Taper'!D9</f>
        <v>20.984547145864152</v>
      </c>
      <c r="E9" s="33">
        <f>'Growth&amp;Taper'!E9</f>
        <v>14.113502574990584</v>
      </c>
      <c r="F9" s="33">
        <f>'Growth&amp;Taper'!F9</f>
        <v>99.940680020701834</v>
      </c>
      <c r="G9" s="33">
        <f>'Growth&amp;Taper'!G9</f>
        <v>19.121432727851936</v>
      </c>
      <c r="H9" s="8" t="str">
        <f>IF(OR(ISERROR((int+SED*('Growth&amp;Taper'!I9/100))*Volume!J9),'Growth&amp;Taper'!I9&lt;pulpCutoff*100),"",(int+SED*('Growth&amp;Taper'!I9/100))*Volume!J9)</f>
        <v/>
      </c>
      <c r="I9" s="8" t="str">
        <f>IF(OR(ISERROR((int+SED*('Growth&amp;Taper'!J9/100))*Volume!K9),'Growth&amp;Taper'!J9&lt;pulpCutoff*100),"",(int+SED*('Growth&amp;Taper'!J9/100))*Volume!K9)</f>
        <v/>
      </c>
      <c r="J9" s="8" t="str">
        <f>IF(OR(ISERROR((int+SED*('Growth&amp;Taper'!K9/100))*Volume!L9),'Growth&amp;Taper'!K9&lt;pulpCutoff*100),"",(int+SED*('Growth&amp;Taper'!K9/100))*Volume!L9)</f>
        <v/>
      </c>
      <c r="K9" s="8" t="str">
        <f>IF(OR(ISERROR((int+SED*('Growth&amp;Taper'!L9/100))*Volume!M9),'Growth&amp;Taper'!L9&lt;pulpCutoff*100),"",(int+SED*('Growth&amp;Taper'!L9/100))*Volume!M9)</f>
        <v/>
      </c>
      <c r="L9" s="8" t="str">
        <f>IF(OR(ISERROR((int+SED*('Growth&amp;Taper'!M9/100))*Volume!N9),'Growth&amp;Taper'!M9&lt;pulpCutoff*100),"",(int+SED*('Growth&amp;Taper'!M9/100))*Volume!N9)</f>
        <v/>
      </c>
      <c r="M9" s="8" t="str">
        <f>IF(OR(ISERROR((int+SED*('Growth&amp;Taper'!N9/100))*Volume!O9),'Growth&amp;Taper'!N9&lt;pulpCutoff*100),"",(int+SED*('Growth&amp;Taper'!N9/100))*Volume!O9)</f>
        <v/>
      </c>
      <c r="N9" s="8" t="str">
        <f>IF(OR(ISERROR((int+SED*('Growth&amp;Taper'!O9/100))*Volume!P9),'Growth&amp;Taper'!O9&lt;pulpCutoff*100),"",(int+SED*('Growth&amp;Taper'!O9/100))*Volume!P9)</f>
        <v/>
      </c>
      <c r="O9" s="8" t="str">
        <f>IF(OR(ISERROR((int+SED*('Growth&amp;Taper'!P9/100))*Volume!Q9),'Growth&amp;Taper'!P9&lt;pulpCutoff*100),"",(int+SED*('Growth&amp;Taper'!P9/100))*Volume!Q9)</f>
        <v/>
      </c>
      <c r="P9" s="8" t="str">
        <f>IF(OR(ISERROR((int+SED*('Growth&amp;Taper'!Q9/100))*Volume!R9),'Growth&amp;Taper'!Q9&lt;pulpCutoff*100),"",(int+SED*('Growth&amp;Taper'!Q9/100))*Volume!R9)</f>
        <v/>
      </c>
      <c r="Q9" s="8" t="str">
        <f>IF(OR(ISERROR((int+SED*('Growth&amp;Taper'!R9/100))*Volume!S9),'Growth&amp;Taper'!R9&lt;pulpCutoff*100),"",(int+SED*('Growth&amp;Taper'!R9/100))*Volume!S9)</f>
        <v/>
      </c>
      <c r="R9" s="16">
        <f>Volume!V9*C9*(pulpPrice-cartageCost-harvestCost)</f>
        <v>1608.3586445403628</v>
      </c>
      <c r="S9" s="13">
        <f t="shared" si="0"/>
        <v>1608.3586445403628</v>
      </c>
      <c r="T9" s="163">
        <f t="shared" si="1"/>
        <v>0</v>
      </c>
    </row>
    <row r="10" spans="1:20">
      <c r="A10" s="4">
        <f>'Growth&amp;Taper'!A10</f>
        <v>8</v>
      </c>
      <c r="B10" s="33">
        <f>'Growth&amp;Taper'!B10</f>
        <v>18.735353492979787</v>
      </c>
      <c r="C10" s="27">
        <f>'Growth&amp;Taper'!C10</f>
        <v>1041.443230182038</v>
      </c>
      <c r="D10" s="33">
        <f>'Growth&amp;Taper'!D10</f>
        <v>25.649371270593686</v>
      </c>
      <c r="E10" s="33">
        <f>'Growth&amp;Taper'!E10</f>
        <v>15.693527088408633</v>
      </c>
      <c r="F10" s="33">
        <f>'Growth&amp;Taper'!F10</f>
        <v>135.27965462517656</v>
      </c>
      <c r="G10" s="33">
        <f>'Growth&amp;Taper'!G10</f>
        <v>20.853145792670045</v>
      </c>
      <c r="H10" s="8" t="str">
        <f>IF(OR(ISERROR((int+SED*('Growth&amp;Taper'!I10/100))*Volume!J10),'Growth&amp;Taper'!I10&lt;pulpCutoff*100),"",(int+SED*('Growth&amp;Taper'!I10/100))*Volume!J10)</f>
        <v/>
      </c>
      <c r="I10" s="8" t="str">
        <f>IF(OR(ISERROR((int+SED*('Growth&amp;Taper'!J10/100))*Volume!K10),'Growth&amp;Taper'!J10&lt;pulpCutoff*100),"",(int+SED*('Growth&amp;Taper'!J10/100))*Volume!K10)</f>
        <v/>
      </c>
      <c r="J10" s="8" t="str">
        <f>IF(OR(ISERROR((int+SED*('Growth&amp;Taper'!K10/100))*Volume!L10),'Growth&amp;Taper'!K10&lt;pulpCutoff*100),"",(int+SED*('Growth&amp;Taper'!K10/100))*Volume!L10)</f>
        <v/>
      </c>
      <c r="K10" s="8" t="str">
        <f>IF(OR(ISERROR((int+SED*('Growth&amp;Taper'!L10/100))*Volume!M10),'Growth&amp;Taper'!L10&lt;pulpCutoff*100),"",(int+SED*('Growth&amp;Taper'!L10/100))*Volume!M10)</f>
        <v/>
      </c>
      <c r="L10" s="8" t="str">
        <f>IF(OR(ISERROR((int+SED*('Growth&amp;Taper'!M10/100))*Volume!N10),'Growth&amp;Taper'!M10&lt;pulpCutoff*100),"",(int+SED*('Growth&amp;Taper'!M10/100))*Volume!N10)</f>
        <v/>
      </c>
      <c r="M10" s="8" t="str">
        <f>IF(OR(ISERROR((int+SED*('Growth&amp;Taper'!N10/100))*Volume!O10),'Growth&amp;Taper'!N10&lt;pulpCutoff*100),"",(int+SED*('Growth&amp;Taper'!N10/100))*Volume!O10)</f>
        <v/>
      </c>
      <c r="N10" s="8" t="str">
        <f>IF(OR(ISERROR((int+SED*('Growth&amp;Taper'!O10/100))*Volume!P10),'Growth&amp;Taper'!O10&lt;pulpCutoff*100),"",(int+SED*('Growth&amp;Taper'!O10/100))*Volume!P10)</f>
        <v/>
      </c>
      <c r="O10" s="8" t="str">
        <f>IF(OR(ISERROR((int+SED*('Growth&amp;Taper'!P10/100))*Volume!Q10),'Growth&amp;Taper'!P10&lt;pulpCutoff*100),"",(int+SED*('Growth&amp;Taper'!P10/100))*Volume!Q10)</f>
        <v/>
      </c>
      <c r="P10" s="8" t="str">
        <f>IF(OR(ISERROR((int+SED*('Growth&amp;Taper'!Q10/100))*Volume!R10),'Growth&amp;Taper'!Q10&lt;pulpCutoff*100),"",(int+SED*('Growth&amp;Taper'!Q10/100))*Volume!R10)</f>
        <v/>
      </c>
      <c r="Q10" s="8" t="str">
        <f>IF(OR(ISERROR((int+SED*('Growth&amp;Taper'!R10/100))*Volume!S10),'Growth&amp;Taper'!R10&lt;pulpCutoff*100),"",(int+SED*('Growth&amp;Taper'!R10/100))*Volume!S10)</f>
        <v/>
      </c>
      <c r="R10" s="16">
        <f>Volume!V10*C10*(pulpPrice-cartageCost-harvestCost)</f>
        <v>2326.0174483819756</v>
      </c>
      <c r="S10" s="13">
        <f t="shared" si="0"/>
        <v>2326.0174483819756</v>
      </c>
      <c r="T10" s="163">
        <f t="shared" si="1"/>
        <v>0</v>
      </c>
    </row>
    <row r="11" spans="1:20">
      <c r="A11" s="4">
        <f>'Growth&amp;Taper'!A11</f>
        <v>9</v>
      </c>
      <c r="B11" s="33">
        <f>'Growth&amp;Taper'!B11</f>
        <v>20.896311548372974</v>
      </c>
      <c r="C11" s="27">
        <f>'Growth&amp;Taper'!C11</f>
        <v>1029.5352352415905</v>
      </c>
      <c r="D11" s="33">
        <f>'Growth&amp;Taper'!D11</f>
        <v>29.983629355617023</v>
      </c>
      <c r="E11" s="33">
        <f>'Growth&amp;Taper'!E11</f>
        <v>17.065597288558312</v>
      </c>
      <c r="F11" s="33">
        <f>'Growth&amp;Taper'!F11</f>
        <v>172.78265537253847</v>
      </c>
      <c r="G11" s="33">
        <f>'Growth&amp;Taper'!G11</f>
        <v>22.220943055050963</v>
      </c>
      <c r="H11" s="8" t="str">
        <f>IF(OR(ISERROR((int+SED*('Growth&amp;Taper'!I11/100))*Volume!J11),'Growth&amp;Taper'!I11&lt;pulpCutoff*100),"",(int+SED*('Growth&amp;Taper'!I11/100))*Volume!J11)</f>
        <v/>
      </c>
      <c r="I11" s="8" t="str">
        <f>IF(OR(ISERROR((int+SED*('Growth&amp;Taper'!J11/100))*Volume!K11),'Growth&amp;Taper'!J11&lt;pulpCutoff*100),"",(int+SED*('Growth&amp;Taper'!J11/100))*Volume!K11)</f>
        <v/>
      </c>
      <c r="J11" s="8" t="str">
        <f>IF(OR(ISERROR((int+SED*('Growth&amp;Taper'!K11/100))*Volume!L11),'Growth&amp;Taper'!K11&lt;pulpCutoff*100),"",(int+SED*('Growth&amp;Taper'!K11/100))*Volume!L11)</f>
        <v/>
      </c>
      <c r="K11" s="8" t="str">
        <f>IF(OR(ISERROR((int+SED*('Growth&amp;Taper'!L11/100))*Volume!M11),'Growth&amp;Taper'!L11&lt;pulpCutoff*100),"",(int+SED*('Growth&amp;Taper'!L11/100))*Volume!M11)</f>
        <v/>
      </c>
      <c r="L11" s="8" t="str">
        <f>IF(OR(ISERROR((int+SED*('Growth&amp;Taper'!M11/100))*Volume!N11),'Growth&amp;Taper'!M11&lt;pulpCutoff*100),"",(int+SED*('Growth&amp;Taper'!M11/100))*Volume!N11)</f>
        <v/>
      </c>
      <c r="M11" s="8" t="str">
        <f>IF(OR(ISERROR((int+SED*('Growth&amp;Taper'!N11/100))*Volume!O11),'Growth&amp;Taper'!N11&lt;pulpCutoff*100),"",(int+SED*('Growth&amp;Taper'!N11/100))*Volume!O11)</f>
        <v/>
      </c>
      <c r="N11" s="8" t="str">
        <f>IF(OR(ISERROR((int+SED*('Growth&amp;Taper'!O11/100))*Volume!P11),'Growth&amp;Taper'!O11&lt;pulpCutoff*100),"",(int+SED*('Growth&amp;Taper'!O11/100))*Volume!P11)</f>
        <v/>
      </c>
      <c r="O11" s="8" t="str">
        <f>IF(OR(ISERROR((int+SED*('Growth&amp;Taper'!P11/100))*Volume!Q11),'Growth&amp;Taper'!P11&lt;pulpCutoff*100),"",(int+SED*('Growth&amp;Taper'!P11/100))*Volume!Q11)</f>
        <v/>
      </c>
      <c r="P11" s="8" t="str">
        <f>IF(OR(ISERROR((int+SED*('Growth&amp;Taper'!Q11/100))*Volume!R11),'Growth&amp;Taper'!Q11&lt;pulpCutoff*100),"",(int+SED*('Growth&amp;Taper'!Q11/100))*Volume!R11)</f>
        <v/>
      </c>
      <c r="Q11" s="8" t="str">
        <f>IF(OR(ISERROR((int+SED*('Growth&amp;Taper'!R11/100))*Volume!S11),'Growth&amp;Taper'!R11&lt;pulpCutoff*100),"",(int+SED*('Growth&amp;Taper'!R11/100))*Volume!S11)</f>
        <v/>
      </c>
      <c r="R11" s="16">
        <f>Volume!V11*C11*(pulpPrice-cartageCost-harvestCost)</f>
        <v>2802.0153310156529</v>
      </c>
      <c r="S11" s="13">
        <f t="shared" si="0"/>
        <v>2802.0153310156529</v>
      </c>
      <c r="T11" s="163">
        <f t="shared" si="1"/>
        <v>0</v>
      </c>
    </row>
    <row r="12" spans="1:20">
      <c r="A12" s="4">
        <f>'Growth&amp;Taper'!A12</f>
        <v>10</v>
      </c>
      <c r="B12" s="33">
        <f>'Growth&amp;Taper'!B12</f>
        <v>22.950423605072722</v>
      </c>
      <c r="C12" s="27">
        <f>'Growth&amp;Taper'!C12</f>
        <v>500</v>
      </c>
      <c r="D12" s="33">
        <f>'Growth&amp;Taper'!D12</f>
        <v>30.484067047842089</v>
      </c>
      <c r="E12" s="33">
        <f>'Growth&amp;Taper'!E12</f>
        <v>24.691726163977311</v>
      </c>
      <c r="F12" s="33">
        <f>'Growth&amp;Taper'!F12</f>
        <v>189.81805867122748</v>
      </c>
      <c r="G12" s="33">
        <f>'Growth&amp;Taper'!G12</f>
        <v>28.249240923356524</v>
      </c>
      <c r="H12" s="8" t="str">
        <f>IF(OR(ISERROR((int+SED*('Growth&amp;Taper'!I12/100))*Volume!J12),'Growth&amp;Taper'!I12&lt;pulpCutoff*100),"",(int+SED*('Growth&amp;Taper'!I12/100))*Volume!J12)</f>
        <v/>
      </c>
      <c r="I12" s="8" t="str">
        <f>IF(OR(ISERROR((int+SED*('Growth&amp;Taper'!J12/100))*Volume!K12),'Growth&amp;Taper'!J12&lt;pulpCutoff*100),"",(int+SED*('Growth&amp;Taper'!J12/100))*Volume!K12)</f>
        <v/>
      </c>
      <c r="J12" s="8" t="str">
        <f>IF(OR(ISERROR((int+SED*('Growth&amp;Taper'!K12/100))*Volume!L12),'Growth&amp;Taper'!K12&lt;pulpCutoff*100),"",(int+SED*('Growth&amp;Taper'!K12/100))*Volume!L12)</f>
        <v/>
      </c>
      <c r="K12" s="8" t="str">
        <f>IF(OR(ISERROR((int+SED*('Growth&amp;Taper'!L12/100))*Volume!M12),'Growth&amp;Taper'!L12&lt;pulpCutoff*100),"",(int+SED*('Growth&amp;Taper'!L12/100))*Volume!M12)</f>
        <v/>
      </c>
      <c r="L12" s="8" t="str">
        <f>IF(OR(ISERROR((int+SED*('Growth&amp;Taper'!M12/100))*Volume!N12),'Growth&amp;Taper'!M12&lt;pulpCutoff*100),"",(int+SED*('Growth&amp;Taper'!M12/100))*Volume!N12)</f>
        <v/>
      </c>
      <c r="M12" s="8" t="str">
        <f>IF(OR(ISERROR((int+SED*('Growth&amp;Taper'!N12/100))*Volume!O12),'Growth&amp;Taper'!N12&lt;pulpCutoff*100),"",(int+SED*('Growth&amp;Taper'!N12/100))*Volume!O12)</f>
        <v/>
      </c>
      <c r="N12" s="8" t="str">
        <f>IF(OR(ISERROR((int+SED*('Growth&amp;Taper'!O12/100))*Volume!P12),'Growth&amp;Taper'!O12&lt;pulpCutoff*100),"",(int+SED*('Growth&amp;Taper'!O12/100))*Volume!P12)</f>
        <v/>
      </c>
      <c r="O12" s="8" t="str">
        <f>IF(OR(ISERROR((int+SED*('Growth&amp;Taper'!P12/100))*Volume!Q12),'Growth&amp;Taper'!P12&lt;pulpCutoff*100),"",(int+SED*('Growth&amp;Taper'!P12/100))*Volume!Q12)</f>
        <v/>
      </c>
      <c r="P12" s="8" t="str">
        <f>IF(OR(ISERROR((int+SED*('Growth&amp;Taper'!Q12/100))*Volume!R12),'Growth&amp;Taper'!Q12&lt;pulpCutoff*100),"",(int+SED*('Growth&amp;Taper'!Q12/100))*Volume!R12)</f>
        <v/>
      </c>
      <c r="Q12" s="8" t="str">
        <f>IF(OR(ISERROR((int+SED*('Growth&amp;Taper'!R12/100))*Volume!S12),'Growth&amp;Taper'!R12&lt;pulpCutoff*100),"",(int+SED*('Growth&amp;Taper'!R12/100))*Volume!S12)</f>
        <v/>
      </c>
      <c r="R12" s="16">
        <f>Volume!V12*C12*(pulpPrice-cartageCost-harvestCost)</f>
        <v>3877.4616120946248</v>
      </c>
      <c r="S12" s="13">
        <f>R12+SUMIF(H12:Q12,"&gt;0",H12:Q12)*C12</f>
        <v>3877.4616120946248</v>
      </c>
      <c r="T12" s="163">
        <f t="shared" si="1"/>
        <v>0</v>
      </c>
    </row>
    <row r="13" spans="1:20">
      <c r="A13" s="4">
        <f>'Growth&amp;Taper'!A13</f>
        <v>11</v>
      </c>
      <c r="B13" s="33">
        <f>'Growth&amp;Taper'!B13</f>
        <v>24.896423131258256</v>
      </c>
      <c r="C13" s="27">
        <f>'Growth&amp;Taper'!C13</f>
        <v>494.28293612395652</v>
      </c>
      <c r="D13" s="33">
        <f>'Growth&amp;Taper'!D13</f>
        <v>33.752329279835855</v>
      </c>
      <c r="E13" s="33">
        <f>'Growth&amp;Taper'!E13</f>
        <v>26.131483509167129</v>
      </c>
      <c r="F13" s="33">
        <f>'Growth&amp;Taper'!F13</f>
        <v>225.01299579112455</v>
      </c>
      <c r="G13" s="33">
        <f>'Growth&amp;Taper'!G13</f>
        <v>29.174081697907297</v>
      </c>
      <c r="H13" s="8" t="str">
        <f>IF(OR(ISERROR((int+SED*('Growth&amp;Taper'!I13/100))*Volume!J13),'Growth&amp;Taper'!I13&lt;pulpCutoff*100),"",(int+SED*('Growth&amp;Taper'!I13/100))*Volume!J13)</f>
        <v/>
      </c>
      <c r="I13" s="8" t="str">
        <f>IF(OR(ISERROR((int+SED*('Growth&amp;Taper'!J13/100))*Volume!K13),'Growth&amp;Taper'!J13&lt;pulpCutoff*100),"",(int+SED*('Growth&amp;Taper'!J13/100))*Volume!K13)</f>
        <v/>
      </c>
      <c r="J13" s="8" t="str">
        <f>IF(OR(ISERROR((int+SED*('Growth&amp;Taper'!K13/100))*Volume!L13),'Growth&amp;Taper'!K13&lt;pulpCutoff*100),"",(int+SED*('Growth&amp;Taper'!K13/100))*Volume!L13)</f>
        <v/>
      </c>
      <c r="K13" s="8" t="str">
        <f>IF(OR(ISERROR((int+SED*('Growth&amp;Taper'!L13/100))*Volume!M13),'Growth&amp;Taper'!L13&lt;pulpCutoff*100),"",(int+SED*('Growth&amp;Taper'!L13/100))*Volume!M13)</f>
        <v/>
      </c>
      <c r="L13" s="8" t="str">
        <f>IF(OR(ISERROR((int+SED*('Growth&amp;Taper'!M13/100))*Volume!N13),'Growth&amp;Taper'!M13&lt;pulpCutoff*100),"",(int+SED*('Growth&amp;Taper'!M13/100))*Volume!N13)</f>
        <v/>
      </c>
      <c r="M13" s="8" t="str">
        <f>IF(OR(ISERROR((int+SED*('Growth&amp;Taper'!N13/100))*Volume!O13),'Growth&amp;Taper'!N13&lt;pulpCutoff*100),"",(int+SED*('Growth&amp;Taper'!N13/100))*Volume!O13)</f>
        <v/>
      </c>
      <c r="N13" s="8" t="str">
        <f>IF(OR(ISERROR((int+SED*('Growth&amp;Taper'!O13/100))*Volume!P13),'Growth&amp;Taper'!O13&lt;pulpCutoff*100),"",(int+SED*('Growth&amp;Taper'!O13/100))*Volume!P13)</f>
        <v/>
      </c>
      <c r="O13" s="8" t="str">
        <f>IF(OR(ISERROR((int+SED*('Growth&amp;Taper'!P13/100))*Volume!Q13),'Growth&amp;Taper'!P13&lt;pulpCutoff*100),"",(int+SED*('Growth&amp;Taper'!P13/100))*Volume!Q13)</f>
        <v/>
      </c>
      <c r="P13" s="8" t="str">
        <f>IF(OR(ISERROR((int+SED*('Growth&amp;Taper'!Q13/100))*Volume!R13),'Growth&amp;Taper'!Q13&lt;pulpCutoff*100),"",(int+SED*('Growth&amp;Taper'!Q13/100))*Volume!R13)</f>
        <v/>
      </c>
      <c r="Q13" s="8" t="str">
        <f>IF(OR(ISERROR((int+SED*('Growth&amp;Taper'!R13/100))*Volume!S13),'Growth&amp;Taper'!R13&lt;pulpCutoff*100),"",(int+SED*('Growth&amp;Taper'!R13/100))*Volume!S13)</f>
        <v/>
      </c>
      <c r="R13" s="16">
        <f>Volume!V13*C13*(pulpPrice-cartageCost-harvestCost)</f>
        <v>4400.0858099557372</v>
      </c>
      <c r="S13" s="13">
        <f t="shared" si="0"/>
        <v>4400.0858099557372</v>
      </c>
      <c r="T13" s="163">
        <f t="shared" si="1"/>
        <v>0</v>
      </c>
    </row>
    <row r="14" spans="1:20">
      <c r="A14" s="4">
        <f>'Growth&amp;Taper'!A14</f>
        <v>12</v>
      </c>
      <c r="B14" s="33">
        <f>'Growth&amp;Taper'!B14</f>
        <v>26.734991187586083</v>
      </c>
      <c r="C14" s="27">
        <f>'Growth&amp;Taper'!C14</f>
        <v>488.63124188663858</v>
      </c>
      <c r="D14" s="33">
        <f>'Growth&amp;Taper'!D14</f>
        <v>36.736042861721742</v>
      </c>
      <c r="E14" s="33">
        <f>'Growth&amp;Taper'!E14</f>
        <v>27.41924997361243</v>
      </c>
      <c r="F14" s="33">
        <f>'Growth&amp;Taper'!F14</f>
        <v>260.16862334772151</v>
      </c>
      <c r="G14" s="33">
        <f>'Growth&amp;Taper'!G14</f>
        <v>29.959098517811299</v>
      </c>
      <c r="H14" s="8" t="str">
        <f>IF(OR(ISERROR((int+SED*('Growth&amp;Taper'!I14/100))*Volume!J14),'Growth&amp;Taper'!I14&lt;pulpCutoff*100),"",(int+SED*('Growth&amp;Taper'!I14/100))*Volume!J14)</f>
        <v/>
      </c>
      <c r="I14" s="8" t="str">
        <f>IF(OR(ISERROR((int+SED*('Growth&amp;Taper'!J14/100))*Volume!K14),'Growth&amp;Taper'!J14&lt;pulpCutoff*100),"",(int+SED*('Growth&amp;Taper'!J14/100))*Volume!K14)</f>
        <v/>
      </c>
      <c r="J14" s="8" t="str">
        <f>IF(OR(ISERROR((int+SED*('Growth&amp;Taper'!K14/100))*Volume!L14),'Growth&amp;Taper'!K14&lt;pulpCutoff*100),"",(int+SED*('Growth&amp;Taper'!K14/100))*Volume!L14)</f>
        <v/>
      </c>
      <c r="K14" s="8" t="str">
        <f>IF(OR(ISERROR((int+SED*('Growth&amp;Taper'!L14/100))*Volume!M14),'Growth&amp;Taper'!L14&lt;pulpCutoff*100),"",(int+SED*('Growth&amp;Taper'!L14/100))*Volume!M14)</f>
        <v/>
      </c>
      <c r="L14" s="8" t="str">
        <f>IF(OR(ISERROR((int+SED*('Growth&amp;Taper'!M14/100))*Volume!N14),'Growth&amp;Taper'!M14&lt;pulpCutoff*100),"",(int+SED*('Growth&amp;Taper'!M14/100))*Volume!N14)</f>
        <v/>
      </c>
      <c r="M14" s="8" t="str">
        <f>IF(OR(ISERROR((int+SED*('Growth&amp;Taper'!N14/100))*Volume!O14),'Growth&amp;Taper'!N14&lt;pulpCutoff*100),"",(int+SED*('Growth&amp;Taper'!N14/100))*Volume!O14)</f>
        <v/>
      </c>
      <c r="N14" s="8" t="str">
        <f>IF(OR(ISERROR((int+SED*('Growth&amp;Taper'!O14/100))*Volume!P14),'Growth&amp;Taper'!O14&lt;pulpCutoff*100),"",(int+SED*('Growth&amp;Taper'!O14/100))*Volume!P14)</f>
        <v/>
      </c>
      <c r="O14" s="8" t="str">
        <f>IF(OR(ISERROR((int+SED*('Growth&amp;Taper'!P14/100))*Volume!Q14),'Growth&amp;Taper'!P14&lt;pulpCutoff*100),"",(int+SED*('Growth&amp;Taper'!P14/100))*Volume!Q14)</f>
        <v/>
      </c>
      <c r="P14" s="8" t="str">
        <f>IF(OR(ISERROR((int+SED*('Growth&amp;Taper'!Q14/100))*Volume!R14),'Growth&amp;Taper'!Q14&lt;pulpCutoff*100),"",(int+SED*('Growth&amp;Taper'!Q14/100))*Volume!R14)</f>
        <v/>
      </c>
      <c r="Q14" s="8" t="str">
        <f>IF(OR(ISERROR((int+SED*('Growth&amp;Taper'!R14/100))*Volume!S14),'Growth&amp;Taper'!R14&lt;pulpCutoff*100),"",(int+SED*('Growth&amp;Taper'!R14/100))*Volume!S14)</f>
        <v/>
      </c>
      <c r="R14" s="16">
        <f>Volume!V14*C14*(pulpPrice-cartageCost-harvestCost)</f>
        <v>4883.3002775245641</v>
      </c>
      <c r="S14" s="13">
        <f t="shared" si="0"/>
        <v>4883.3002775245641</v>
      </c>
      <c r="T14" s="163">
        <f t="shared" si="1"/>
        <v>0</v>
      </c>
    </row>
    <row r="15" spans="1:20">
      <c r="A15" s="4">
        <f>'Growth&amp;Taper'!A15</f>
        <v>13</v>
      </c>
      <c r="B15" s="33">
        <f>'Growth&amp;Taper'!B15</f>
        <v>28.468167638575657</v>
      </c>
      <c r="C15" s="27">
        <f>'Growth&amp;Taper'!C15</f>
        <v>483.04416984324587</v>
      </c>
      <c r="D15" s="33">
        <f>'Growth&amp;Taper'!D15</f>
        <v>39.459021338935294</v>
      </c>
      <c r="E15" s="33">
        <f>'Growth&amp;Taper'!E15</f>
        <v>28.581152190094887</v>
      </c>
      <c r="F15" s="33">
        <f>'Growth&amp;Taper'!F15</f>
        <v>294.90906595128604</v>
      </c>
      <c r="G15" s="33">
        <f>'Growth&amp;Taper'!G15</f>
        <v>30.636372360652</v>
      </c>
      <c r="H15" s="8" t="str">
        <f>IF(OR(ISERROR((int+SED*('Growth&amp;Taper'!I15/100))*Volume!J15),'Growth&amp;Taper'!I15&lt;pulpCutoff*100),"",(int+SED*('Growth&amp;Taper'!I15/100))*Volume!J15)</f>
        <v/>
      </c>
      <c r="I15" s="8" t="str">
        <f>IF(OR(ISERROR((int+SED*('Growth&amp;Taper'!J15/100))*Volume!K15),'Growth&amp;Taper'!J15&lt;pulpCutoff*100),"",(int+SED*('Growth&amp;Taper'!J15/100))*Volume!K15)</f>
        <v/>
      </c>
      <c r="J15" s="8" t="str">
        <f>IF(OR(ISERROR((int+SED*('Growth&amp;Taper'!K15/100))*Volume!L15),'Growth&amp;Taper'!K15&lt;pulpCutoff*100),"",(int+SED*('Growth&amp;Taper'!K15/100))*Volume!L15)</f>
        <v/>
      </c>
      <c r="K15" s="8" t="str">
        <f>IF(OR(ISERROR((int+SED*('Growth&amp;Taper'!L15/100))*Volume!M15),'Growth&amp;Taper'!L15&lt;pulpCutoff*100),"",(int+SED*('Growth&amp;Taper'!L15/100))*Volume!M15)</f>
        <v/>
      </c>
      <c r="L15" s="8" t="str">
        <f>IF(OR(ISERROR((int+SED*('Growth&amp;Taper'!M15/100))*Volume!N15),'Growth&amp;Taper'!M15&lt;pulpCutoff*100),"",(int+SED*('Growth&amp;Taper'!M15/100))*Volume!N15)</f>
        <v/>
      </c>
      <c r="M15" s="8" t="str">
        <f>IF(OR(ISERROR((int+SED*('Growth&amp;Taper'!N15/100))*Volume!O15),'Growth&amp;Taper'!N15&lt;pulpCutoff*100),"",(int+SED*('Growth&amp;Taper'!N15/100))*Volume!O15)</f>
        <v/>
      </c>
      <c r="N15" s="8" t="str">
        <f>IF(OR(ISERROR((int+SED*('Growth&amp;Taper'!O15/100))*Volume!P15),'Growth&amp;Taper'!O15&lt;pulpCutoff*100),"",(int+SED*('Growth&amp;Taper'!O15/100))*Volume!P15)</f>
        <v/>
      </c>
      <c r="O15" s="8" t="str">
        <f>IF(OR(ISERROR((int+SED*('Growth&amp;Taper'!P15/100))*Volume!Q15),'Growth&amp;Taper'!P15&lt;pulpCutoff*100),"",(int+SED*('Growth&amp;Taper'!P15/100))*Volume!Q15)</f>
        <v/>
      </c>
      <c r="P15" s="8" t="str">
        <f>IF(OR(ISERROR((int+SED*('Growth&amp;Taper'!Q15/100))*Volume!R15),'Growth&amp;Taper'!Q15&lt;pulpCutoff*100),"",(int+SED*('Growth&amp;Taper'!Q15/100))*Volume!R15)</f>
        <v/>
      </c>
      <c r="Q15" s="8" t="str">
        <f>IF(OR(ISERROR((int+SED*('Growth&amp;Taper'!R15/100))*Volume!S15),'Growth&amp;Taper'!R15&lt;pulpCutoff*100),"",(int+SED*('Growth&amp;Taper'!R15/100))*Volume!S15)</f>
        <v/>
      </c>
      <c r="R15" s="16">
        <f>Volume!V15*C15*(pulpPrice-cartageCost-harvestCost)</f>
        <v>5329.0910443013454</v>
      </c>
      <c r="S15" s="13">
        <f t="shared" si="0"/>
        <v>5329.0910443013454</v>
      </c>
      <c r="T15" s="163">
        <f t="shared" si="1"/>
        <v>0</v>
      </c>
    </row>
    <row r="16" spans="1:20">
      <c r="A16" s="4">
        <f>'Growth&amp;Taper'!A16</f>
        <v>14</v>
      </c>
      <c r="B16" s="33">
        <f>'Growth&amp;Taper'!B16</f>
        <v>30.098932651522215</v>
      </c>
      <c r="C16" s="27">
        <f>'Growth&amp;Taper'!C16</f>
        <v>477.5209810953574</v>
      </c>
      <c r="D16" s="33">
        <f>'Growth&amp;Taper'!D16</f>
        <v>41.945674889432368</v>
      </c>
      <c r="E16" s="33">
        <f>'Growth&amp;Taper'!E16</f>
        <v>29.637895615931836</v>
      </c>
      <c r="F16" s="33">
        <f>'Growth&amp;Taper'!F16</f>
        <v>328.95303172045544</v>
      </c>
      <c r="G16" s="33">
        <f>'Growth&amp;Taper'!G16</f>
        <v>31.228855091415291</v>
      </c>
      <c r="H16" s="8" t="str">
        <f>IF(OR(ISERROR((int+SED*('Growth&amp;Taper'!I16/100))*Volume!J16),'Growth&amp;Taper'!I16&lt;pulpCutoff*100),"",(int+SED*('Growth&amp;Taper'!I16/100))*Volume!J16)</f>
        <v/>
      </c>
      <c r="I16" s="8" t="str">
        <f>IF(OR(ISERROR((int+SED*('Growth&amp;Taper'!J16/100))*Volume!K16),'Growth&amp;Taper'!J16&lt;pulpCutoff*100),"",(int+SED*('Growth&amp;Taper'!J16/100))*Volume!K16)</f>
        <v/>
      </c>
      <c r="J16" s="8" t="str">
        <f>IF(OR(ISERROR((int+SED*('Growth&amp;Taper'!K16/100))*Volume!L16),'Growth&amp;Taper'!K16&lt;pulpCutoff*100),"",(int+SED*('Growth&amp;Taper'!K16/100))*Volume!L16)</f>
        <v/>
      </c>
      <c r="K16" s="8" t="str">
        <f>IF(OR(ISERROR((int+SED*('Growth&amp;Taper'!L16/100))*Volume!M16),'Growth&amp;Taper'!L16&lt;pulpCutoff*100),"",(int+SED*('Growth&amp;Taper'!L16/100))*Volume!M16)</f>
        <v/>
      </c>
      <c r="L16" s="8" t="str">
        <f>IF(OR(ISERROR((int+SED*('Growth&amp;Taper'!M16/100))*Volume!N16),'Growth&amp;Taper'!M16&lt;pulpCutoff*100),"",(int+SED*('Growth&amp;Taper'!M16/100))*Volume!N16)</f>
        <v/>
      </c>
      <c r="M16" s="8" t="str">
        <f>IF(OR(ISERROR((int+SED*('Growth&amp;Taper'!N16/100))*Volume!O16),'Growth&amp;Taper'!N16&lt;pulpCutoff*100),"",(int+SED*('Growth&amp;Taper'!N16/100))*Volume!O16)</f>
        <v/>
      </c>
      <c r="N16" s="8" t="str">
        <f>IF(OR(ISERROR((int+SED*('Growth&amp;Taper'!O16/100))*Volume!P16),'Growth&amp;Taper'!O16&lt;pulpCutoff*100),"",(int+SED*('Growth&amp;Taper'!O16/100))*Volume!P16)</f>
        <v/>
      </c>
      <c r="O16" s="8" t="str">
        <f>IF(OR(ISERROR((int+SED*('Growth&amp;Taper'!P16/100))*Volume!Q16),'Growth&amp;Taper'!P16&lt;pulpCutoff*100),"",(int+SED*('Growth&amp;Taper'!P16/100))*Volume!Q16)</f>
        <v/>
      </c>
      <c r="P16" s="8" t="str">
        <f>IF(OR(ISERROR((int+SED*('Growth&amp;Taper'!Q16/100))*Volume!R16),'Growth&amp;Taper'!Q16&lt;pulpCutoff*100),"",(int+SED*('Growth&amp;Taper'!Q16/100))*Volume!R16)</f>
        <v/>
      </c>
      <c r="Q16" s="8" t="str">
        <f>IF(OR(ISERROR((int+SED*('Growth&amp;Taper'!R16/100))*Volume!S16),'Growth&amp;Taper'!R16&lt;pulpCutoff*100),"",(int+SED*('Growth&amp;Taper'!R16/100))*Volume!S16)</f>
        <v/>
      </c>
      <c r="R16" s="16">
        <f>Volume!V16*C16*(pulpPrice-cartageCost-harvestCost)</f>
        <v>5868.9663035154881</v>
      </c>
      <c r="S16" s="80">
        <f t="shared" si="0"/>
        <v>5868.9663035154881</v>
      </c>
      <c r="T16" s="163">
        <f t="shared" si="1"/>
        <v>0</v>
      </c>
    </row>
    <row r="17" spans="1:20">
      <c r="A17" s="4">
        <f>'Growth&amp;Taper'!A17</f>
        <v>15</v>
      </c>
      <c r="B17" s="33">
        <f>'Growth&amp;Taper'!B17</f>
        <v>31.630903714821294</v>
      </c>
      <c r="C17" s="27">
        <f>'Growth&amp;Taper'!C17</f>
        <v>472.06094519321118</v>
      </c>
      <c r="D17" s="33">
        <f>'Growth&amp;Taper'!D17</f>
        <v>44.21933331073533</v>
      </c>
      <c r="E17" s="33">
        <f>'Growth&amp;Taper'!E17</f>
        <v>30.606034215789212</v>
      </c>
      <c r="F17" s="33">
        <f>'Growth&amp;Taper'!F17</f>
        <v>362.09373583167854</v>
      </c>
      <c r="G17" s="33">
        <f>'Growth&amp;Taper'!G17</f>
        <v>31.753403012732566</v>
      </c>
      <c r="H17" s="8" t="str">
        <f>IF(OR(ISERROR((int+SED*('Growth&amp;Taper'!I17/100))*Volume!J17),'Growth&amp;Taper'!I17&lt;pulpCutoff*100),"",(int+SED*('Growth&amp;Taper'!I17/100))*Volume!J17)</f>
        <v/>
      </c>
      <c r="I17" s="8" t="str">
        <f>IF(OR(ISERROR((int+SED*('Growth&amp;Taper'!J17/100))*Volume!K17),'Growth&amp;Taper'!J17&lt;pulpCutoff*100),"",(int+SED*('Growth&amp;Taper'!J17/100))*Volume!K17)</f>
        <v/>
      </c>
      <c r="J17" s="8" t="str">
        <f>IF(OR(ISERROR((int+SED*('Growth&amp;Taper'!K17/100))*Volume!L17),'Growth&amp;Taper'!K17&lt;pulpCutoff*100),"",(int+SED*('Growth&amp;Taper'!K17/100))*Volume!L17)</f>
        <v/>
      </c>
      <c r="K17" s="8" t="str">
        <f>IF(OR(ISERROR((int+SED*('Growth&amp;Taper'!L17/100))*Volume!M17),'Growth&amp;Taper'!L17&lt;pulpCutoff*100),"",(int+SED*('Growth&amp;Taper'!L17/100))*Volume!M17)</f>
        <v/>
      </c>
      <c r="L17" s="8" t="str">
        <f>IF(OR(ISERROR((int+SED*('Growth&amp;Taper'!M17/100))*Volume!N17),'Growth&amp;Taper'!M17&lt;pulpCutoff*100),"",(int+SED*('Growth&amp;Taper'!M17/100))*Volume!N17)</f>
        <v/>
      </c>
      <c r="M17" s="8" t="str">
        <f>IF(OR(ISERROR((int+SED*('Growth&amp;Taper'!N17/100))*Volume!O17),'Growth&amp;Taper'!N17&lt;pulpCutoff*100),"",(int+SED*('Growth&amp;Taper'!N17/100))*Volume!O17)</f>
        <v/>
      </c>
      <c r="N17" s="8" t="str">
        <f>IF(OR(ISERROR((int+SED*('Growth&amp;Taper'!O17/100))*Volume!P17),'Growth&amp;Taper'!O17&lt;pulpCutoff*100),"",(int+SED*('Growth&amp;Taper'!O17/100))*Volume!P17)</f>
        <v/>
      </c>
      <c r="O17" s="8" t="str">
        <f>IF(OR(ISERROR((int+SED*('Growth&amp;Taper'!P17/100))*Volume!Q17),'Growth&amp;Taper'!P17&lt;pulpCutoff*100),"",(int+SED*('Growth&amp;Taper'!P17/100))*Volume!Q17)</f>
        <v/>
      </c>
      <c r="P17" s="8" t="str">
        <f>IF(OR(ISERROR((int+SED*('Growth&amp;Taper'!Q17/100))*Volume!R17),'Growth&amp;Taper'!Q17&lt;pulpCutoff*100),"",(int+SED*('Growth&amp;Taper'!Q17/100))*Volume!R17)</f>
        <v/>
      </c>
      <c r="Q17" s="8" t="str">
        <f>IF(OR(ISERROR((int+SED*('Growth&amp;Taper'!R17/100))*Volume!S17),'Growth&amp;Taper'!R17&lt;pulpCutoff*100),"",(int+SED*('Growth&amp;Taper'!R17/100))*Volume!S17)</f>
        <v/>
      </c>
      <c r="R17" s="16">
        <f>Volume!V17*C17*(pulpPrice-cartageCost-harvestCost)</f>
        <v>6271.3992167388114</v>
      </c>
      <c r="S17" s="13">
        <f t="shared" si="0"/>
        <v>6271.3992167388114</v>
      </c>
      <c r="T17" s="163">
        <f t="shared" si="1"/>
        <v>0</v>
      </c>
    </row>
    <row r="18" spans="1:20">
      <c r="A18" s="4">
        <f>'Growth&amp;Taper'!A18</f>
        <v>16</v>
      </c>
      <c r="B18" s="33">
        <f>'Growth&amp;Taper'!B18</f>
        <v>33.068113414735379</v>
      </c>
      <c r="C18" s="27">
        <f>'Growth&amp;Taper'!C18</f>
        <v>466.66334003910106</v>
      </c>
      <c r="D18" s="33">
        <f>'Growth&amp;Taper'!D18</f>
        <v>46.301507992719593</v>
      </c>
      <c r="E18" s="33">
        <f>'Growth&amp;Taper'!E18</f>
        <v>31.498924490074682</v>
      </c>
      <c r="F18" s="33">
        <f>'Growth&amp;Taper'!F18</f>
        <v>394.18296328472377</v>
      </c>
      <c r="G18" s="33">
        <f>'Growth&amp;Taper'!G18</f>
        <v>32.222675701055643</v>
      </c>
      <c r="H18" s="8" t="str">
        <f>IF(OR(ISERROR((int+SED*('Growth&amp;Taper'!I18/100))*Volume!J18),'Growth&amp;Taper'!I18&lt;pulpCutoff*100),"",(int+SED*('Growth&amp;Taper'!I18/100))*Volume!J18)</f>
        <v/>
      </c>
      <c r="I18" s="8" t="str">
        <f>IF(OR(ISERROR((int+SED*('Growth&amp;Taper'!J18/100))*Volume!K18),'Growth&amp;Taper'!J18&lt;pulpCutoff*100),"",(int+SED*('Growth&amp;Taper'!J18/100))*Volume!K18)</f>
        <v/>
      </c>
      <c r="J18" s="8" t="str">
        <f>IF(OR(ISERROR((int+SED*('Growth&amp;Taper'!K18/100))*Volume!L18),'Growth&amp;Taper'!K18&lt;pulpCutoff*100),"",(int+SED*('Growth&amp;Taper'!K18/100))*Volume!L18)</f>
        <v/>
      </c>
      <c r="K18" s="8" t="str">
        <f>IF(OR(ISERROR((int+SED*('Growth&amp;Taper'!L18/100))*Volume!M18),'Growth&amp;Taper'!L18&lt;pulpCutoff*100),"",(int+SED*('Growth&amp;Taper'!L18/100))*Volume!M18)</f>
        <v/>
      </c>
      <c r="L18" s="8" t="str">
        <f>IF(OR(ISERROR((int+SED*('Growth&amp;Taper'!M18/100))*Volume!N18),'Growth&amp;Taper'!M18&lt;pulpCutoff*100),"",(int+SED*('Growth&amp;Taper'!M18/100))*Volume!N18)</f>
        <v/>
      </c>
      <c r="M18" s="8" t="str">
        <f>IF(OR(ISERROR((int+SED*('Growth&amp;Taper'!N18/100))*Volume!O18),'Growth&amp;Taper'!N18&lt;pulpCutoff*100),"",(int+SED*('Growth&amp;Taper'!N18/100))*Volume!O18)</f>
        <v/>
      </c>
      <c r="N18" s="8" t="str">
        <f>IF(OR(ISERROR((int+SED*('Growth&amp;Taper'!O18/100))*Volume!P18),'Growth&amp;Taper'!O18&lt;pulpCutoff*100),"",(int+SED*('Growth&amp;Taper'!O18/100))*Volume!P18)</f>
        <v/>
      </c>
      <c r="O18" s="8" t="str">
        <f>IF(OR(ISERROR((int+SED*('Growth&amp;Taper'!P18/100))*Volume!Q18),'Growth&amp;Taper'!P18&lt;pulpCutoff*100),"",(int+SED*('Growth&amp;Taper'!P18/100))*Volume!Q18)</f>
        <v/>
      </c>
      <c r="P18" s="8" t="str">
        <f>IF(OR(ISERROR((int+SED*('Growth&amp;Taper'!Q18/100))*Volume!R18),'Growth&amp;Taper'!Q18&lt;pulpCutoff*100),"",(int+SED*('Growth&amp;Taper'!Q18/100))*Volume!R18)</f>
        <v/>
      </c>
      <c r="Q18" s="8" t="str">
        <f>IF(OR(ISERROR((int+SED*('Growth&amp;Taper'!R18/100))*Volume!S18),'Growth&amp;Taper'!R18&lt;pulpCutoff*100),"",(int+SED*('Growth&amp;Taper'!R18/100))*Volume!S18)</f>
        <v/>
      </c>
      <c r="R18" s="16">
        <f>Volume!V18*C18*(pulpPrice-cartageCost-harvestCost)</f>
        <v>6643.9645972747085</v>
      </c>
      <c r="S18" s="13">
        <f t="shared" si="0"/>
        <v>6643.9645972747085</v>
      </c>
      <c r="T18" s="163">
        <f t="shared" si="1"/>
        <v>0</v>
      </c>
    </row>
    <row r="19" spans="1:20">
      <c r="A19" s="4">
        <f>'Growth&amp;Taper'!A19</f>
        <v>17</v>
      </c>
      <c r="B19" s="33">
        <f>'Growth&amp;Taper'!B19</f>
        <v>34.414845046252857</v>
      </c>
      <c r="C19" s="27">
        <f>'Growth&amp;Taper'!C19</f>
        <v>461.32745179187839</v>
      </c>
      <c r="D19" s="33">
        <f>'Growth&amp;Taper'!D19</f>
        <v>48.211645028346936</v>
      </c>
      <c r="E19" s="33">
        <f>'Growth&amp;Taper'!E19</f>
        <v>32.327440859368636</v>
      </c>
      <c r="F19" s="33">
        <f>'Growth&amp;Taper'!F19</f>
        <v>425.1184730645453</v>
      </c>
      <c r="G19" s="33">
        <f>'Growth&amp;Taper'!G19</f>
        <v>32.646366382533962</v>
      </c>
      <c r="H19" s="8" t="str">
        <f>IF(OR(ISERROR((int+SED*('Growth&amp;Taper'!I19/100))*Volume!J19),'Growth&amp;Taper'!I19&lt;pulpCutoff*100),"",(int+SED*('Growth&amp;Taper'!I19/100))*Volume!J19)</f>
        <v/>
      </c>
      <c r="I19" s="8" t="str">
        <f>IF(OR(ISERROR((int+SED*('Growth&amp;Taper'!J19/100))*Volume!K19),'Growth&amp;Taper'!J19&lt;pulpCutoff*100),"",(int+SED*('Growth&amp;Taper'!J19/100))*Volume!K19)</f>
        <v/>
      </c>
      <c r="J19" s="8" t="str">
        <f>IF(OR(ISERROR((int+SED*('Growth&amp;Taper'!K19/100))*Volume!L19),'Growth&amp;Taper'!K19&lt;pulpCutoff*100),"",(int+SED*('Growth&amp;Taper'!K19/100))*Volume!L19)</f>
        <v/>
      </c>
      <c r="K19" s="8" t="str">
        <f>IF(OR(ISERROR((int+SED*('Growth&amp;Taper'!L19/100))*Volume!M19),'Growth&amp;Taper'!L19&lt;pulpCutoff*100),"",(int+SED*('Growth&amp;Taper'!L19/100))*Volume!M19)</f>
        <v/>
      </c>
      <c r="L19" s="8" t="str">
        <f>IF(OR(ISERROR((int+SED*('Growth&amp;Taper'!M19/100))*Volume!N19),'Growth&amp;Taper'!M19&lt;pulpCutoff*100),"",(int+SED*('Growth&amp;Taper'!M19/100))*Volume!N19)</f>
        <v/>
      </c>
      <c r="M19" s="8" t="str">
        <f>IF(OR(ISERROR((int+SED*('Growth&amp;Taper'!N19/100))*Volume!O19),'Growth&amp;Taper'!N19&lt;pulpCutoff*100),"",(int+SED*('Growth&amp;Taper'!N19/100))*Volume!O19)</f>
        <v/>
      </c>
      <c r="N19" s="8" t="str">
        <f>IF(OR(ISERROR((int+SED*('Growth&amp;Taper'!O19/100))*Volume!P19),'Growth&amp;Taper'!O19&lt;pulpCutoff*100),"",(int+SED*('Growth&amp;Taper'!O19/100))*Volume!P19)</f>
        <v/>
      </c>
      <c r="O19" s="8" t="str">
        <f>IF(OR(ISERROR((int+SED*('Growth&amp;Taper'!P19/100))*Volume!Q19),'Growth&amp;Taper'!P19&lt;pulpCutoff*100),"",(int+SED*('Growth&amp;Taper'!P19/100))*Volume!Q19)</f>
        <v/>
      </c>
      <c r="P19" s="8" t="str">
        <f>IF(OR(ISERROR((int+SED*('Growth&amp;Taper'!Q19/100))*Volume!R19),'Growth&amp;Taper'!Q19&lt;pulpCutoff*100),"",(int+SED*('Growth&amp;Taper'!Q19/100))*Volume!R19)</f>
        <v/>
      </c>
      <c r="Q19" s="8" t="str">
        <f>IF(OR(ISERROR((int+SED*('Growth&amp;Taper'!R19/100))*Volume!S19),'Growth&amp;Taper'!R19&lt;pulpCutoff*100),"",(int+SED*('Growth&amp;Taper'!R19/100))*Volume!S19)</f>
        <v/>
      </c>
      <c r="R19" s="16">
        <f>Volume!V19*C19*(pulpPrice-cartageCost-harvestCost)</f>
        <v>6989.2333545564006</v>
      </c>
      <c r="S19" s="13">
        <f t="shared" si="0"/>
        <v>6989.2333545564006</v>
      </c>
      <c r="T19" s="163">
        <f t="shared" si="1"/>
        <v>0</v>
      </c>
    </row>
    <row r="20" spans="1:20">
      <c r="A20" s="4">
        <f>'Growth&amp;Taper'!A20</f>
        <v>18</v>
      </c>
      <c r="B20" s="33">
        <f>'Growth&amp;Taper'!B20</f>
        <v>35.675510450869666</v>
      </c>
      <c r="C20" s="27">
        <f>'Growth&amp;Taper'!C20</f>
        <v>456.05257477254531</v>
      </c>
      <c r="D20" s="33">
        <f>'Growth&amp;Taper'!D20</f>
        <v>49.967128391214949</v>
      </c>
      <c r="E20" s="33">
        <f>'Growth&amp;Taper'!E20</f>
        <v>33.100514143597138</v>
      </c>
      <c r="F20" s="33">
        <f>'Growth&amp;Taper'!F20</f>
        <v>454.83404884014976</v>
      </c>
      <c r="G20" s="33">
        <f>'Growth&amp;Taper'!G20</f>
        <v>33.03202324947614</v>
      </c>
      <c r="H20" s="8">
        <f>IF(OR(ISERROR((int+SED*('Growth&amp;Taper'!I20/100))*Volume!J20),'Growth&amp;Taper'!I20&lt;pulpCutoff*100),"",(int+SED*('Growth&amp;Taper'!I20/100))*Volume!J20)</f>
        <v>15.090800067625455</v>
      </c>
      <c r="I20" s="8" t="str">
        <f>IF(OR(ISERROR((int+SED*('Growth&amp;Taper'!J20/100))*Volume!K20),'Growth&amp;Taper'!J20&lt;pulpCutoff*100),"",(int+SED*('Growth&amp;Taper'!J20/100))*Volume!K20)</f>
        <v/>
      </c>
      <c r="J20" s="8" t="str">
        <f>IF(OR(ISERROR((int+SED*('Growth&amp;Taper'!K20/100))*Volume!L20),'Growth&amp;Taper'!K20&lt;pulpCutoff*100),"",(int+SED*('Growth&amp;Taper'!K20/100))*Volume!L20)</f>
        <v/>
      </c>
      <c r="K20" s="8" t="str">
        <f>IF(OR(ISERROR((int+SED*('Growth&amp;Taper'!L20/100))*Volume!M20),'Growth&amp;Taper'!L20&lt;pulpCutoff*100),"",(int+SED*('Growth&amp;Taper'!L20/100))*Volume!M20)</f>
        <v/>
      </c>
      <c r="L20" s="8" t="str">
        <f>IF(OR(ISERROR((int+SED*('Growth&amp;Taper'!M20/100))*Volume!N20),'Growth&amp;Taper'!M20&lt;pulpCutoff*100),"",(int+SED*('Growth&amp;Taper'!M20/100))*Volume!N20)</f>
        <v/>
      </c>
      <c r="M20" s="8" t="str">
        <f>IF(OR(ISERROR((int+SED*('Growth&amp;Taper'!N20/100))*Volume!O20),'Growth&amp;Taper'!N20&lt;pulpCutoff*100),"",(int+SED*('Growth&amp;Taper'!N20/100))*Volume!O20)</f>
        <v/>
      </c>
      <c r="N20" s="8" t="str">
        <f>IF(OR(ISERROR((int+SED*('Growth&amp;Taper'!O20/100))*Volume!P20),'Growth&amp;Taper'!O20&lt;pulpCutoff*100),"",(int+SED*('Growth&amp;Taper'!O20/100))*Volume!P20)</f>
        <v/>
      </c>
      <c r="O20" s="8" t="str">
        <f>IF(OR(ISERROR((int+SED*('Growth&amp;Taper'!P20/100))*Volume!Q20),'Growth&amp;Taper'!P20&lt;pulpCutoff*100),"",(int+SED*('Growth&amp;Taper'!P20/100))*Volume!Q20)</f>
        <v/>
      </c>
      <c r="P20" s="8" t="str">
        <f>IF(OR(ISERROR((int+SED*('Growth&amp;Taper'!Q20/100))*Volume!R20),'Growth&amp;Taper'!Q20&lt;pulpCutoff*100),"",(int+SED*('Growth&amp;Taper'!Q20/100))*Volume!R20)</f>
        <v/>
      </c>
      <c r="Q20" s="8" t="str">
        <f>IF(OR(ISERROR((int+SED*('Growth&amp;Taper'!R20/100))*Volume!S20),'Growth&amp;Taper'!R20&lt;pulpCutoff*100),"",(int+SED*('Growth&amp;Taper'!R20/100))*Volume!S20)</f>
        <v/>
      </c>
      <c r="R20" s="16">
        <f>Volume!V20*C20*(pulpPrice-cartageCost-harvestCost)</f>
        <v>5512.809952611713</v>
      </c>
      <c r="S20" s="13">
        <f t="shared" si="0"/>
        <v>12395.008178830003</v>
      </c>
      <c r="T20" s="163">
        <f t="shared" si="1"/>
        <v>0.55523950665661592</v>
      </c>
    </row>
    <row r="21" spans="1:20">
      <c r="A21" s="4">
        <f>'Growth&amp;Taper'!A21</f>
        <v>19</v>
      </c>
      <c r="B21" s="33">
        <f>'Growth&amp;Taper'!B21</f>
        <v>36.854559168727612</v>
      </c>
      <c r="C21" s="27">
        <f>'Growth&amp;Taper'!C21</f>
        <v>450.83801137092786</v>
      </c>
      <c r="D21" s="33">
        <f>'Growth&amp;Taper'!D21</f>
        <v>51.583403278752165</v>
      </c>
      <c r="E21" s="33">
        <f>'Growth&amp;Taper'!E21</f>
        <v>33.82553958586734</v>
      </c>
      <c r="F21" s="33">
        <f>'Growth&amp;Taper'!F21</f>
        <v>483.29163035691295</v>
      </c>
      <c r="G21" s="33">
        <f>'Growth&amp;Taper'!G21</f>
        <v>33.385612096182776</v>
      </c>
      <c r="H21" s="8">
        <f>IF(OR(ISERROR((int+SED*('Growth&amp;Taper'!I21/100))*Volume!J21),'Growth&amp;Taper'!I21&lt;pulpCutoff*100),"",(int+SED*('Growth&amp;Taper'!I21/100))*Volume!J21)</f>
        <v>16.38499950883477</v>
      </c>
      <c r="I21" s="8" t="str">
        <f>IF(OR(ISERROR((int+SED*('Growth&amp;Taper'!J21/100))*Volume!K21),'Growth&amp;Taper'!J21&lt;pulpCutoff*100),"",(int+SED*('Growth&amp;Taper'!J21/100))*Volume!K21)</f>
        <v/>
      </c>
      <c r="J21" s="8" t="str">
        <f>IF(OR(ISERROR((int+SED*('Growth&amp;Taper'!K21/100))*Volume!L21),'Growth&amp;Taper'!K21&lt;pulpCutoff*100),"",(int+SED*('Growth&amp;Taper'!K21/100))*Volume!L21)</f>
        <v/>
      </c>
      <c r="K21" s="8" t="str">
        <f>IF(OR(ISERROR((int+SED*('Growth&amp;Taper'!L21/100))*Volume!M21),'Growth&amp;Taper'!L21&lt;pulpCutoff*100),"",(int+SED*('Growth&amp;Taper'!L21/100))*Volume!M21)</f>
        <v/>
      </c>
      <c r="L21" s="8" t="str">
        <f>IF(OR(ISERROR((int+SED*('Growth&amp;Taper'!M21/100))*Volume!N21),'Growth&amp;Taper'!M21&lt;pulpCutoff*100),"",(int+SED*('Growth&amp;Taper'!M21/100))*Volume!N21)</f>
        <v/>
      </c>
      <c r="M21" s="8" t="str">
        <f>IF(OR(ISERROR((int+SED*('Growth&amp;Taper'!N21/100))*Volume!O21),'Growth&amp;Taper'!N21&lt;pulpCutoff*100),"",(int+SED*('Growth&amp;Taper'!N21/100))*Volume!O21)</f>
        <v/>
      </c>
      <c r="N21" s="8" t="str">
        <f>IF(OR(ISERROR((int+SED*('Growth&amp;Taper'!O21/100))*Volume!P21),'Growth&amp;Taper'!O21&lt;pulpCutoff*100),"",(int+SED*('Growth&amp;Taper'!O21/100))*Volume!P21)</f>
        <v/>
      </c>
      <c r="O21" s="8" t="str">
        <f>IF(OR(ISERROR((int+SED*('Growth&amp;Taper'!P21/100))*Volume!Q21),'Growth&amp;Taper'!P21&lt;pulpCutoff*100),"",(int+SED*('Growth&amp;Taper'!P21/100))*Volume!Q21)</f>
        <v/>
      </c>
      <c r="P21" s="8" t="str">
        <f>IF(OR(ISERROR((int+SED*('Growth&amp;Taper'!Q21/100))*Volume!R21),'Growth&amp;Taper'!Q21&lt;pulpCutoff*100),"",(int+SED*('Growth&amp;Taper'!Q21/100))*Volume!R21)</f>
        <v/>
      </c>
      <c r="Q21" s="8" t="str">
        <f>IF(OR(ISERROR((int+SED*('Growth&amp;Taper'!R21/100))*Volume!S21),'Growth&amp;Taper'!R21&lt;pulpCutoff*100),"",(int+SED*('Growth&amp;Taper'!R21/100))*Volume!S21)</f>
        <v/>
      </c>
      <c r="R21" s="16">
        <f>Volume!V21*C21*(pulpPrice-cartageCost-harvestCost)</f>
        <v>5751.1363647908966</v>
      </c>
      <c r="S21" s="13">
        <f t="shared" si="0"/>
        <v>13138.116959667594</v>
      </c>
      <c r="T21" s="163">
        <f t="shared" si="1"/>
        <v>0.56225565791154253</v>
      </c>
    </row>
    <row r="22" spans="1:20">
      <c r="A22" s="4">
        <f>'Growth&amp;Taper'!A22</f>
        <v>20</v>
      </c>
      <c r="B22" s="33">
        <f>'Growth&amp;Taper'!B22</f>
        <v>37.956411101780581</v>
      </c>
      <c r="C22" s="27">
        <f>'Growth&amp;Taper'!C22</f>
        <v>445.68307195341583</v>
      </c>
      <c r="D22" s="33">
        <f>'Growth&amp;Taper'!D22</f>
        <v>53.074150009880739</v>
      </c>
      <c r="E22" s="33">
        <f>'Growth&amp;Taper'!E22</f>
        <v>34.508688505300697</v>
      </c>
      <c r="F22" s="33">
        <f>'Growth&amp;Taper'!F22</f>
        <v>510.47507801376474</v>
      </c>
      <c r="G22" s="33">
        <f>'Growth&amp;Taper'!G22</f>
        <v>33.711910613043095</v>
      </c>
      <c r="H22" s="8">
        <f>IF(OR(ISERROR((int+SED*('Growth&amp;Taper'!I22/100))*Volume!J22),'Growth&amp;Taper'!I22&lt;pulpCutoff*100),"",(int+SED*('Growth&amp;Taper'!I22/100))*Volume!J22)</f>
        <v>17.669102858456984</v>
      </c>
      <c r="I22" s="8" t="str">
        <f>IF(OR(ISERROR((int+SED*('Growth&amp;Taper'!J22/100))*Volume!K22),'Growth&amp;Taper'!J22&lt;pulpCutoff*100),"",(int+SED*('Growth&amp;Taper'!J22/100))*Volume!K22)</f>
        <v/>
      </c>
      <c r="J22" s="8" t="str">
        <f>IF(OR(ISERROR((int+SED*('Growth&amp;Taper'!K22/100))*Volume!L22),'Growth&amp;Taper'!K22&lt;pulpCutoff*100),"",(int+SED*('Growth&amp;Taper'!K22/100))*Volume!L22)</f>
        <v/>
      </c>
      <c r="K22" s="8" t="str">
        <f>IF(OR(ISERROR((int+SED*('Growth&amp;Taper'!L22/100))*Volume!M22),'Growth&amp;Taper'!L22&lt;pulpCutoff*100),"",(int+SED*('Growth&amp;Taper'!L22/100))*Volume!M22)</f>
        <v/>
      </c>
      <c r="L22" s="8" t="str">
        <f>IF(OR(ISERROR((int+SED*('Growth&amp;Taper'!M22/100))*Volume!N22),'Growth&amp;Taper'!M22&lt;pulpCutoff*100),"",(int+SED*('Growth&amp;Taper'!M22/100))*Volume!N22)</f>
        <v/>
      </c>
      <c r="M22" s="8" t="str">
        <f>IF(OR(ISERROR((int+SED*('Growth&amp;Taper'!N22/100))*Volume!O22),'Growth&amp;Taper'!N22&lt;pulpCutoff*100),"",(int+SED*('Growth&amp;Taper'!N22/100))*Volume!O22)</f>
        <v/>
      </c>
      <c r="N22" s="8" t="str">
        <f>IF(OR(ISERROR((int+SED*('Growth&amp;Taper'!O22/100))*Volume!P22),'Growth&amp;Taper'!O22&lt;pulpCutoff*100),"",(int+SED*('Growth&amp;Taper'!O22/100))*Volume!P22)</f>
        <v/>
      </c>
      <c r="O22" s="8" t="str">
        <f>IF(OR(ISERROR((int+SED*('Growth&amp;Taper'!P22/100))*Volume!Q22),'Growth&amp;Taper'!P22&lt;pulpCutoff*100),"",(int+SED*('Growth&amp;Taper'!P22/100))*Volume!Q22)</f>
        <v/>
      </c>
      <c r="P22" s="8" t="str">
        <f>IF(OR(ISERROR((int+SED*('Growth&amp;Taper'!Q22/100))*Volume!R22),'Growth&amp;Taper'!Q22&lt;pulpCutoff*100),"",(int+SED*('Growth&amp;Taper'!Q22/100))*Volume!R22)</f>
        <v/>
      </c>
      <c r="Q22" s="8" t="str">
        <f>IF(OR(ISERROR((int+SED*('Growth&amp;Taper'!R22/100))*Volume!S22),'Growth&amp;Taper'!R22&lt;pulpCutoff*100),"",(int+SED*('Growth&amp;Taper'!R22/100))*Volume!S22)</f>
        <v/>
      </c>
      <c r="R22" s="16">
        <f>Volume!V22*C22*(pulpPrice-cartageCost-harvestCost)</f>
        <v>5973.3870863875654</v>
      </c>
      <c r="S22" s="13">
        <f t="shared" ref="S22:S42" si="2">R22+SUMIF(H22:Q22,"&gt;0",H22:Q22)*C22</f>
        <v>13848.207127005555</v>
      </c>
      <c r="T22" s="163">
        <f t="shared" si="1"/>
        <v>0.56865267600317793</v>
      </c>
    </row>
    <row r="23" spans="1:20" s="3" customFormat="1">
      <c r="A23" s="4">
        <f>'Growth&amp;Taper'!A23</f>
        <v>21</v>
      </c>
      <c r="B23" s="33">
        <f>'Growth&amp;Taper'!B23</f>
        <v>38.985407001081995</v>
      </c>
      <c r="C23" s="27">
        <f>'Growth&amp;Taper'!C23</f>
        <v>440.5870747717579</v>
      </c>
      <c r="D23" s="33">
        <f>'Growth&amp;Taper'!D23</f>
        <v>54.451471792377006</v>
      </c>
      <c r="E23" s="33">
        <f>'Growth&amp;Taper'!E23</f>
        <v>35.155148379521414</v>
      </c>
      <c r="F23" s="33">
        <f>'Growth&amp;Taper'!F23</f>
        <v>536.38522112130033</v>
      </c>
      <c r="G23" s="33">
        <f>'Growth&amp;Taper'!G23</f>
        <v>34.014790327775835</v>
      </c>
      <c r="H23" s="8">
        <f>IF(OR(ISERROR((int+SED*('Growth&amp;Taper'!I23/100))*Volume!J23),'Growth&amp;Taper'!I23&lt;pulpCutoff*100),"",(int+SED*('Growth&amp;Taper'!I23/100))*Volume!J23)</f>
        <v>18.94346966239484</v>
      </c>
      <c r="I23" s="8" t="str">
        <f>IF(OR(ISERROR((int+SED*('Growth&amp;Taper'!J23/100))*Volume!K23),'Growth&amp;Taper'!J23&lt;pulpCutoff*100),"",(int+SED*('Growth&amp;Taper'!J23/100))*Volume!K23)</f>
        <v/>
      </c>
      <c r="J23" s="8" t="str">
        <f>IF(OR(ISERROR((int+SED*('Growth&amp;Taper'!K23/100))*Volume!L23),'Growth&amp;Taper'!K23&lt;pulpCutoff*100),"",(int+SED*('Growth&amp;Taper'!K23/100))*Volume!L23)</f>
        <v/>
      </c>
      <c r="K23" s="8" t="str">
        <f>IF(OR(ISERROR((int+SED*('Growth&amp;Taper'!L23/100))*Volume!M23),'Growth&amp;Taper'!L23&lt;pulpCutoff*100),"",(int+SED*('Growth&amp;Taper'!L23/100))*Volume!M23)</f>
        <v/>
      </c>
      <c r="L23" s="8" t="str">
        <f>IF(OR(ISERROR((int+SED*('Growth&amp;Taper'!M23/100))*Volume!N23),'Growth&amp;Taper'!M23&lt;pulpCutoff*100),"",(int+SED*('Growth&amp;Taper'!M23/100))*Volume!N23)</f>
        <v/>
      </c>
      <c r="M23" s="8" t="str">
        <f>IF(OR(ISERROR((int+SED*('Growth&amp;Taper'!N23/100))*Volume!O23),'Growth&amp;Taper'!N23&lt;pulpCutoff*100),"",(int+SED*('Growth&amp;Taper'!N23/100))*Volume!O23)</f>
        <v/>
      </c>
      <c r="N23" s="8" t="str">
        <f>IF(OR(ISERROR((int+SED*('Growth&amp;Taper'!O23/100))*Volume!P23),'Growth&amp;Taper'!O23&lt;pulpCutoff*100),"",(int+SED*('Growth&amp;Taper'!O23/100))*Volume!P23)</f>
        <v/>
      </c>
      <c r="O23" s="8" t="str">
        <f>IF(OR(ISERROR((int+SED*('Growth&amp;Taper'!P23/100))*Volume!Q23),'Growth&amp;Taper'!P23&lt;pulpCutoff*100),"",(int+SED*('Growth&amp;Taper'!P23/100))*Volume!Q23)</f>
        <v/>
      </c>
      <c r="P23" s="8" t="str">
        <f>IF(OR(ISERROR((int+SED*('Growth&amp;Taper'!Q23/100))*Volume!R23),'Growth&amp;Taper'!Q23&lt;pulpCutoff*100),"",(int+SED*('Growth&amp;Taper'!Q23/100))*Volume!R23)</f>
        <v/>
      </c>
      <c r="Q23" s="8" t="str">
        <f>IF(OR(ISERROR((int+SED*('Growth&amp;Taper'!R23/100))*Volume!S23),'Growth&amp;Taper'!R23&lt;pulpCutoff*100),"",(int+SED*('Growth&amp;Taper'!R23/100))*Volume!S23)</f>
        <v/>
      </c>
      <c r="R23" s="16">
        <f>Volume!V23*C23*(pulpPrice-cartageCost-harvestCost)</f>
        <v>6301.8962324787317</v>
      </c>
      <c r="S23" s="13">
        <f t="shared" si="2"/>
        <v>14648.144117060814</v>
      </c>
      <c r="T23" s="163">
        <f t="shared" si="1"/>
        <v>0.56978193400358057</v>
      </c>
    </row>
    <row r="24" spans="1:20" s="3" customFormat="1">
      <c r="A24" s="4">
        <f>'Growth&amp;Taper'!A24</f>
        <v>22</v>
      </c>
      <c r="B24" s="33">
        <f>'Growth&amp;Taper'!B24</f>
        <v>39.945772566530472</v>
      </c>
      <c r="C24" s="27">
        <f>'Growth&amp;Taper'!C24</f>
        <v>435.54934587289932</v>
      </c>
      <c r="D24" s="33">
        <f>'Growth&amp;Taper'!D24</f>
        <v>55.726077719336928</v>
      </c>
      <c r="E24" s="33">
        <f>'Growth&amp;Taper'!E24</f>
        <v>35.769309396318356</v>
      </c>
      <c r="F24" s="33">
        <f>'Growth&amp;Taper'!F24</f>
        <v>561.03591804003452</v>
      </c>
      <c r="G24" s="33">
        <f>'Growth&amp;Taper'!G24</f>
        <v>34.297421861940279</v>
      </c>
      <c r="H24" s="8">
        <f>IF(OR(ISERROR((int+SED*('Growth&amp;Taper'!I24/100))*Volume!J24),'Growth&amp;Taper'!I24&lt;pulpCutoff*100),"",(int+SED*('Growth&amp;Taper'!I24/100))*Volume!J24)</f>
        <v>20.20875817294267</v>
      </c>
      <c r="I24" s="8" t="str">
        <f>IF(OR(ISERROR((int+SED*('Growth&amp;Taper'!J24/100))*Volume!K24),'Growth&amp;Taper'!J24&lt;pulpCutoff*100),"",(int+SED*('Growth&amp;Taper'!J24/100))*Volume!K24)</f>
        <v/>
      </c>
      <c r="J24" s="8" t="str">
        <f>IF(OR(ISERROR((int+SED*('Growth&amp;Taper'!K24/100))*Volume!L24),'Growth&amp;Taper'!K24&lt;pulpCutoff*100),"",(int+SED*('Growth&amp;Taper'!K24/100))*Volume!L24)</f>
        <v/>
      </c>
      <c r="K24" s="8" t="str">
        <f>IF(OR(ISERROR((int+SED*('Growth&amp;Taper'!L24/100))*Volume!M24),'Growth&amp;Taper'!L24&lt;pulpCutoff*100),"",(int+SED*('Growth&amp;Taper'!L24/100))*Volume!M24)</f>
        <v/>
      </c>
      <c r="L24" s="8" t="str">
        <f>IF(OR(ISERROR((int+SED*('Growth&amp;Taper'!M24/100))*Volume!N24),'Growth&amp;Taper'!M24&lt;pulpCutoff*100),"",(int+SED*('Growth&amp;Taper'!M24/100))*Volume!N24)</f>
        <v/>
      </c>
      <c r="M24" s="8" t="str">
        <f>IF(OR(ISERROR((int+SED*('Growth&amp;Taper'!N24/100))*Volume!O24),'Growth&amp;Taper'!N24&lt;pulpCutoff*100),"",(int+SED*('Growth&amp;Taper'!N24/100))*Volume!O24)</f>
        <v/>
      </c>
      <c r="N24" s="8" t="str">
        <f>IF(OR(ISERROR((int+SED*('Growth&amp;Taper'!O24/100))*Volume!P24),'Growth&amp;Taper'!O24&lt;pulpCutoff*100),"",(int+SED*('Growth&amp;Taper'!O24/100))*Volume!P24)</f>
        <v/>
      </c>
      <c r="O24" s="8" t="str">
        <f>IF(OR(ISERROR((int+SED*('Growth&amp;Taper'!P24/100))*Volume!Q24),'Growth&amp;Taper'!P24&lt;pulpCutoff*100),"",(int+SED*('Growth&amp;Taper'!P24/100))*Volume!Q24)</f>
        <v/>
      </c>
      <c r="P24" s="8" t="str">
        <f>IF(OR(ISERROR((int+SED*('Growth&amp;Taper'!Q24/100))*Volume!R24),'Growth&amp;Taper'!Q24&lt;pulpCutoff*100),"",(int+SED*('Growth&amp;Taper'!Q24/100))*Volume!R24)</f>
        <v/>
      </c>
      <c r="Q24" s="8" t="str">
        <f>IF(OR(ISERROR((int+SED*('Growth&amp;Taper'!R24/100))*Volume!S24),'Growth&amp;Taper'!R24&lt;pulpCutoff*100),"",(int+SED*('Growth&amp;Taper'!R24/100))*Volume!S24)</f>
        <v/>
      </c>
      <c r="R24" s="16">
        <f>Volume!V24*C24*(pulpPrice-cartageCost-harvestCost)</f>
        <v>6508.2261905625346</v>
      </c>
      <c r="S24" s="13">
        <f t="shared" si="2"/>
        <v>15310.137593691323</v>
      </c>
      <c r="T24" s="163">
        <f t="shared" si="1"/>
        <v>0.57490740035907273</v>
      </c>
    </row>
    <row r="25" spans="1:20" s="3" customFormat="1">
      <c r="A25" s="4">
        <f>'Growth&amp;Taper'!A25</f>
        <v>23</v>
      </c>
      <c r="B25" s="33">
        <f>'Growth&amp;Taper'!B25</f>
        <v>40.841592997212665</v>
      </c>
      <c r="C25" s="27">
        <f>'Growth&amp;Taper'!C25</f>
        <v>430.56921900985066</v>
      </c>
      <c r="D25" s="33">
        <f>'Growth&amp;Taper'!D25</f>
        <v>56.907452221857277</v>
      </c>
      <c r="E25" s="33">
        <f>'Growth&amp;Taper'!E25</f>
        <v>36.354910647036299</v>
      </c>
      <c r="F25" s="33">
        <f>'Growth&amp;Taper'!F25</f>
        <v>584.4509167974046</v>
      </c>
      <c r="G25" s="33">
        <f>'Growth&amp;Taper'!G25</f>
        <v>34.562426788480686</v>
      </c>
      <c r="H25" s="8">
        <f>IF(OR(ISERROR((int+SED*('Growth&amp;Taper'!I25/100))*Volume!J25),'Growth&amp;Taper'!I25&lt;pulpCutoff*100),"",(int+SED*('Growth&amp;Taper'!I25/100))*Volume!J25)</f>
        <v>21.465822322252155</v>
      </c>
      <c r="I25" s="8">
        <f>IF(OR(ISERROR((int+SED*('Growth&amp;Taper'!J25/100))*Volume!K25),'Growth&amp;Taper'!J25&lt;pulpCutoff*100),"",(int+SED*('Growth&amp;Taper'!J25/100))*Volume!K25)</f>
        <v>15.563919721097529</v>
      </c>
      <c r="J25" s="8" t="str">
        <f>IF(OR(ISERROR((int+SED*('Growth&amp;Taper'!K25/100))*Volume!L25),'Growth&amp;Taper'!K25&lt;pulpCutoff*100),"",(int+SED*('Growth&amp;Taper'!K25/100))*Volume!L25)</f>
        <v/>
      </c>
      <c r="K25" s="8" t="str">
        <f>IF(OR(ISERROR((int+SED*('Growth&amp;Taper'!L25/100))*Volume!M25),'Growth&amp;Taper'!L25&lt;pulpCutoff*100),"",(int+SED*('Growth&amp;Taper'!L25/100))*Volume!M25)</f>
        <v/>
      </c>
      <c r="L25" s="8" t="str">
        <f>IF(OR(ISERROR((int+SED*('Growth&amp;Taper'!M25/100))*Volume!N25),'Growth&amp;Taper'!M25&lt;pulpCutoff*100),"",(int+SED*('Growth&amp;Taper'!M25/100))*Volume!N25)</f>
        <v/>
      </c>
      <c r="M25" s="8" t="str">
        <f>IF(OR(ISERROR((int+SED*('Growth&amp;Taper'!N25/100))*Volume!O25),'Growth&amp;Taper'!N25&lt;pulpCutoff*100),"",(int+SED*('Growth&amp;Taper'!N25/100))*Volume!O25)</f>
        <v/>
      </c>
      <c r="N25" s="8" t="str">
        <f>IF(OR(ISERROR((int+SED*('Growth&amp;Taper'!O25/100))*Volume!P25),'Growth&amp;Taper'!O25&lt;pulpCutoff*100),"",(int+SED*('Growth&amp;Taper'!O25/100))*Volume!P25)</f>
        <v/>
      </c>
      <c r="O25" s="8" t="str">
        <f>IF(OR(ISERROR((int+SED*('Growth&amp;Taper'!P25/100))*Volume!Q25),'Growth&amp;Taper'!P25&lt;pulpCutoff*100),"",(int+SED*('Growth&amp;Taper'!P25/100))*Volume!Q25)</f>
        <v/>
      </c>
      <c r="P25" s="8" t="str">
        <f>IF(OR(ISERROR((int+SED*('Growth&amp;Taper'!Q25/100))*Volume!R25),'Growth&amp;Taper'!Q25&lt;pulpCutoff*100),"",(int+SED*('Growth&amp;Taper'!Q25/100))*Volume!R25)</f>
        <v/>
      </c>
      <c r="Q25" s="8" t="str">
        <f>IF(OR(ISERROR((int+SED*('Growth&amp;Taper'!R25/100))*Volume!S25),'Growth&amp;Taper'!R25&lt;pulpCutoff*100),"",(int+SED*('Growth&amp;Taper'!R25/100))*Volume!S25)</f>
        <v/>
      </c>
      <c r="R25" s="16">
        <f>Volume!V25*C25*(pulpPrice-cartageCost-harvestCost)</f>
        <v>5078.984181372135</v>
      </c>
      <c r="S25" s="13">
        <f t="shared" si="2"/>
        <v>21022.851293113439</v>
      </c>
      <c r="T25" s="163">
        <f t="shared" si="1"/>
        <v>0.75840650202211701</v>
      </c>
    </row>
    <row r="26" spans="1:20" s="3" customFormat="1">
      <c r="A26" s="4">
        <f>'Growth&amp;Taper'!A26</f>
        <v>24</v>
      </c>
      <c r="B26" s="33">
        <f>'Growth&amp;Taper'!B26</f>
        <v>41.67679559115571</v>
      </c>
      <c r="C26" s="27">
        <f>'Growth&amp;Taper'!C26</f>
        <v>425.6460355535757</v>
      </c>
      <c r="D26" s="33">
        <f>'Growth&amp;Taper'!D26</f>
        <v>58.004007544966399</v>
      </c>
      <c r="E26" s="33">
        <f>'Growth&amp;Taper'!E26</f>
        <v>36.915155639395159</v>
      </c>
      <c r="F26" s="33">
        <f>'Growth&amp;Taper'!F26</f>
        <v>606.66135134455362</v>
      </c>
      <c r="G26" s="33">
        <f>'Growth&amp;Taper'!G26</f>
        <v>34.811991629282076</v>
      </c>
      <c r="H26" s="8">
        <f>IF(OR(ISERROR((int+SED*('Growth&amp;Taper'!I26/100))*Volume!J26),'Growth&amp;Taper'!I26&lt;pulpCutoff*100),"",(int+SED*('Growth&amp;Taper'!I26/100))*Volume!J26)</f>
        <v>22.715638672642644</v>
      </c>
      <c r="I26" s="8">
        <f>IF(OR(ISERROR((int+SED*('Growth&amp;Taper'!J26/100))*Volume!K26),'Growth&amp;Taper'!J26&lt;pulpCutoff*100),"",(int+SED*('Growth&amp;Taper'!J26/100))*Volume!K26)</f>
        <v>16.530382357482619</v>
      </c>
      <c r="J26" s="8" t="str">
        <f>IF(OR(ISERROR((int+SED*('Growth&amp;Taper'!K26/100))*Volume!L26),'Growth&amp;Taper'!K26&lt;pulpCutoff*100),"",(int+SED*('Growth&amp;Taper'!K26/100))*Volume!L26)</f>
        <v/>
      </c>
      <c r="K26" s="8" t="str">
        <f>IF(OR(ISERROR((int+SED*('Growth&amp;Taper'!L26/100))*Volume!M26),'Growth&amp;Taper'!L26&lt;pulpCutoff*100),"",(int+SED*('Growth&amp;Taper'!L26/100))*Volume!M26)</f>
        <v/>
      </c>
      <c r="L26" s="8" t="str">
        <f>IF(OR(ISERROR((int+SED*('Growth&amp;Taper'!M26/100))*Volume!N26),'Growth&amp;Taper'!M26&lt;pulpCutoff*100),"",(int+SED*('Growth&amp;Taper'!M26/100))*Volume!N26)</f>
        <v/>
      </c>
      <c r="M26" s="8" t="str">
        <f>IF(OR(ISERROR((int+SED*('Growth&amp;Taper'!N26/100))*Volume!O26),'Growth&amp;Taper'!N26&lt;pulpCutoff*100),"",(int+SED*('Growth&amp;Taper'!N26/100))*Volume!O26)</f>
        <v/>
      </c>
      <c r="N26" s="8" t="str">
        <f>IF(OR(ISERROR((int+SED*('Growth&amp;Taper'!O26/100))*Volume!P26),'Growth&amp;Taper'!O26&lt;pulpCutoff*100),"",(int+SED*('Growth&amp;Taper'!O26/100))*Volume!P26)</f>
        <v/>
      </c>
      <c r="O26" s="8" t="str">
        <f>IF(OR(ISERROR((int+SED*('Growth&amp;Taper'!P26/100))*Volume!Q26),'Growth&amp;Taper'!P26&lt;pulpCutoff*100),"",(int+SED*('Growth&amp;Taper'!P26/100))*Volume!Q26)</f>
        <v/>
      </c>
      <c r="P26" s="8" t="str">
        <f>IF(OR(ISERROR((int+SED*('Growth&amp;Taper'!Q26/100))*Volume!R26),'Growth&amp;Taper'!Q26&lt;pulpCutoff*100),"",(int+SED*('Growth&amp;Taper'!Q26/100))*Volume!R26)</f>
        <v/>
      </c>
      <c r="Q26" s="8" t="str">
        <f>IF(OR(ISERROR((int+SED*('Growth&amp;Taper'!R26/100))*Volume!S26),'Growth&amp;Taper'!R26&lt;pulpCutoff*100),"",(int+SED*('Growth&amp;Taper'!R26/100))*Volume!S26)</f>
        <v/>
      </c>
      <c r="R26" s="16">
        <f>Volume!V26*C26*(pulpPrice-cartageCost-harvestCost)</f>
        <v>5227.7189615925863</v>
      </c>
      <c r="S26" s="13">
        <f t="shared" si="2"/>
        <v>21932.632224317662</v>
      </c>
      <c r="T26" s="163">
        <f t="shared" si="1"/>
        <v>0.761646531609809</v>
      </c>
    </row>
    <row r="27" spans="1:20" s="3" customFormat="1">
      <c r="A27" s="4">
        <f>'Growth&amp;Taper'!A27</f>
        <v>25</v>
      </c>
      <c r="B27" s="33">
        <f>'Growth&amp;Taper'!B27</f>
        <v>42.455138553268185</v>
      </c>
      <c r="C27" s="27">
        <f>'Growth&amp;Taper'!C27</f>
        <v>420.77914440588677</v>
      </c>
      <c r="D27" s="33">
        <f>'Growth&amp;Taper'!D27</f>
        <v>59.02321863501993</v>
      </c>
      <c r="E27" s="33">
        <f>'Growth&amp;Taper'!E27</f>
        <v>37.45280429179946</v>
      </c>
      <c r="F27" s="33">
        <f>'Growth&amp;Taper'!F27</f>
        <v>627.703744432593</v>
      </c>
      <c r="G27" s="33">
        <f>'Growth&amp;Taper'!G27</f>
        <v>35.04795456903021</v>
      </c>
      <c r="H27" s="8">
        <f>IF(OR(ISERROR((int+SED*('Growth&amp;Taper'!I27/100))*Volume!J27),'Growth&amp;Taper'!I27&lt;pulpCutoff*100),"",(int+SED*('Growth&amp;Taper'!I27/100))*Volume!J27)</f>
        <v>23.959254782900988</v>
      </c>
      <c r="I27" s="8">
        <f>IF(OR(ISERROR((int+SED*('Growth&amp;Taper'!J27/100))*Volume!K27),'Growth&amp;Taper'!J27&lt;pulpCutoff*100),"",(int+SED*('Growth&amp;Taper'!J27/100))*Volume!K27)</f>
        <v>17.49400647416029</v>
      </c>
      <c r="J27" s="8" t="str">
        <f>IF(OR(ISERROR((int+SED*('Growth&amp;Taper'!K27/100))*Volume!L27),'Growth&amp;Taper'!K27&lt;pulpCutoff*100),"",(int+SED*('Growth&amp;Taper'!K27/100))*Volume!L27)</f>
        <v/>
      </c>
      <c r="K27" s="8" t="str">
        <f>IF(OR(ISERROR((int+SED*('Growth&amp;Taper'!L27/100))*Volume!M27),'Growth&amp;Taper'!L27&lt;pulpCutoff*100),"",(int+SED*('Growth&amp;Taper'!L27/100))*Volume!M27)</f>
        <v/>
      </c>
      <c r="L27" s="8" t="str">
        <f>IF(OR(ISERROR((int+SED*('Growth&amp;Taper'!M27/100))*Volume!N27),'Growth&amp;Taper'!M27&lt;pulpCutoff*100),"",(int+SED*('Growth&amp;Taper'!M27/100))*Volume!N27)</f>
        <v/>
      </c>
      <c r="M27" s="8" t="str">
        <f>IF(OR(ISERROR((int+SED*('Growth&amp;Taper'!N27/100))*Volume!O27),'Growth&amp;Taper'!N27&lt;pulpCutoff*100),"",(int+SED*('Growth&amp;Taper'!N27/100))*Volume!O27)</f>
        <v/>
      </c>
      <c r="N27" s="8" t="str">
        <f>IF(OR(ISERROR((int+SED*('Growth&amp;Taper'!O27/100))*Volume!P27),'Growth&amp;Taper'!O27&lt;pulpCutoff*100),"",(int+SED*('Growth&amp;Taper'!O27/100))*Volume!P27)</f>
        <v/>
      </c>
      <c r="O27" s="8" t="str">
        <f>IF(OR(ISERROR((int+SED*('Growth&amp;Taper'!P27/100))*Volume!Q27),'Growth&amp;Taper'!P27&lt;pulpCutoff*100),"",(int+SED*('Growth&amp;Taper'!P27/100))*Volume!Q27)</f>
        <v/>
      </c>
      <c r="P27" s="8" t="str">
        <f>IF(OR(ISERROR((int+SED*('Growth&amp;Taper'!Q27/100))*Volume!R27),'Growth&amp;Taper'!Q27&lt;pulpCutoff*100),"",(int+SED*('Growth&amp;Taper'!Q27/100))*Volume!R27)</f>
        <v/>
      </c>
      <c r="Q27" s="8" t="str">
        <f>IF(OR(ISERROR((int+SED*('Growth&amp;Taper'!R27/100))*Volume!S27),'Growth&amp;Taper'!R27&lt;pulpCutoff*100),"",(int+SED*('Growth&amp;Taper'!R27/100))*Volume!S27)</f>
        <v/>
      </c>
      <c r="R27" s="16">
        <f>Volume!V27*C27*(pulpPrice-cartageCost-harvestCost)</f>
        <v>5368.0845461155959</v>
      </c>
      <c r="S27" s="13">
        <f t="shared" si="2"/>
        <v>22810.752350695533</v>
      </c>
      <c r="T27" s="163">
        <f t="shared" si="1"/>
        <v>0.76466867626345891</v>
      </c>
    </row>
    <row r="28" spans="1:20" s="3" customFormat="1">
      <c r="A28" s="4">
        <f>'Growth&amp;Taper'!A28</f>
        <v>26</v>
      </c>
      <c r="B28" s="33">
        <f>'Growth&amp;Taper'!B28</f>
        <v>43.180204588218828</v>
      </c>
      <c r="C28" s="27">
        <f>'Growth&amp;Taper'!C28</f>
        <v>415.96790191333599</v>
      </c>
      <c r="D28" s="33">
        <f>'Growth&amp;Taper'!D28</f>
        <v>59.971741246846868</v>
      </c>
      <c r="E28" s="33">
        <f>'Growth&amp;Taper'!E28</f>
        <v>37.970246751199035</v>
      </c>
      <c r="F28" s="33">
        <f>'Growth&amp;Taper'!F28</f>
        <v>647.61841567714941</v>
      </c>
      <c r="G28" s="33">
        <f>'Growth&amp;Taper'!G28</f>
        <v>35.27187221388543</v>
      </c>
      <c r="H28" s="8">
        <f>IF(OR(ISERROR((int+SED*('Growth&amp;Taper'!I28/100))*Volume!J28),'Growth&amp;Taper'!I28&lt;pulpCutoff*100),"",(int+SED*('Growth&amp;Taper'!I28/100))*Volume!J28)</f>
        <v>25.197752914808188</v>
      </c>
      <c r="I28" s="8">
        <f>IF(OR(ISERROR((int+SED*('Growth&amp;Taper'!J28/100))*Volume!K28),'Growth&amp;Taper'!J28&lt;pulpCutoff*100),"",(int+SED*('Growth&amp;Taper'!J28/100))*Volume!K28)</f>
        <v>18.455471849233916</v>
      </c>
      <c r="J28" s="8" t="str">
        <f>IF(OR(ISERROR((int+SED*('Growth&amp;Taper'!K28/100))*Volume!L28),'Growth&amp;Taper'!K28&lt;pulpCutoff*100),"",(int+SED*('Growth&amp;Taper'!K28/100))*Volume!L28)</f>
        <v/>
      </c>
      <c r="K28" s="8" t="str">
        <f>IF(OR(ISERROR((int+SED*('Growth&amp;Taper'!L28/100))*Volume!M28),'Growth&amp;Taper'!L28&lt;pulpCutoff*100),"",(int+SED*('Growth&amp;Taper'!L28/100))*Volume!M28)</f>
        <v/>
      </c>
      <c r="L28" s="8" t="str">
        <f>IF(OR(ISERROR((int+SED*('Growth&amp;Taper'!M28/100))*Volume!N28),'Growth&amp;Taper'!M28&lt;pulpCutoff*100),"",(int+SED*('Growth&amp;Taper'!M28/100))*Volume!N28)</f>
        <v/>
      </c>
      <c r="M28" s="8" t="str">
        <f>IF(OR(ISERROR((int+SED*('Growth&amp;Taper'!N28/100))*Volume!O28),'Growth&amp;Taper'!N28&lt;pulpCutoff*100),"",(int+SED*('Growth&amp;Taper'!N28/100))*Volume!O28)</f>
        <v/>
      </c>
      <c r="N28" s="8" t="str">
        <f>IF(OR(ISERROR((int+SED*('Growth&amp;Taper'!O28/100))*Volume!P28),'Growth&amp;Taper'!O28&lt;pulpCutoff*100),"",(int+SED*('Growth&amp;Taper'!O28/100))*Volume!P28)</f>
        <v/>
      </c>
      <c r="O28" s="8" t="str">
        <f>IF(OR(ISERROR((int+SED*('Growth&amp;Taper'!P28/100))*Volume!Q28),'Growth&amp;Taper'!P28&lt;pulpCutoff*100),"",(int+SED*('Growth&amp;Taper'!P28/100))*Volume!Q28)</f>
        <v/>
      </c>
      <c r="P28" s="8" t="str">
        <f>IF(OR(ISERROR((int+SED*('Growth&amp;Taper'!Q28/100))*Volume!R28),'Growth&amp;Taper'!Q28&lt;pulpCutoff*100),"",(int+SED*('Growth&amp;Taper'!Q28/100))*Volume!R28)</f>
        <v/>
      </c>
      <c r="Q28" s="8" t="str">
        <f>IF(OR(ISERROR((int+SED*('Growth&amp;Taper'!R28/100))*Volume!S28),'Growth&amp;Taper'!R28&lt;pulpCutoff*100),"",(int+SED*('Growth&amp;Taper'!R28/100))*Volume!S28)</f>
        <v/>
      </c>
      <c r="R28" s="16">
        <f>Volume!V28*C28*(pulpPrice-cartageCost-harvestCost)</f>
        <v>5500.7220368604367</v>
      </c>
      <c r="S28" s="13">
        <f t="shared" si="2"/>
        <v>23659.062353710313</v>
      </c>
      <c r="T28" s="163">
        <f t="shared" si="1"/>
        <v>0.7675004209962788</v>
      </c>
    </row>
    <row r="29" spans="1:20" s="3" customFormat="1">
      <c r="A29" s="4">
        <f>'Growth&amp;Taper'!A29</f>
        <v>27</v>
      </c>
      <c r="B29" s="33">
        <f>'Growth&amp;Taper'!B29</f>
        <v>43.8553981708015</v>
      </c>
      <c r="C29" s="27">
        <f>'Growth&amp;Taper'!C29</f>
        <v>411.21167178209134</v>
      </c>
      <c r="D29" s="33">
        <f>'Growth&amp;Taper'!D29</f>
        <v>60.855514724638191</v>
      </c>
      <c r="E29" s="33">
        <f>'Growth&amp;Taper'!E29</f>
        <v>38.469563051195408</v>
      </c>
      <c r="F29" s="33">
        <f>'Growth&amp;Taper'!F29</f>
        <v>666.44821469883004</v>
      </c>
      <c r="G29" s="33">
        <f>'Growth&amp;Taper'!G29</f>
        <v>35.485071556414006</v>
      </c>
      <c r="H29" s="8">
        <f>IF(OR(ISERROR((int+SED*('Growth&amp;Taper'!I29/100))*Volume!J29),'Growth&amp;Taper'!I29&lt;pulpCutoff*100),"",(int+SED*('Growth&amp;Taper'!I29/100))*Volume!J29)</f>
        <v>26.432224751645787</v>
      </c>
      <c r="I29" s="8">
        <f>IF(OR(ISERROR((int+SED*('Growth&amp;Taper'!J29/100))*Volume!K29),'Growth&amp;Taper'!J29&lt;pulpCutoff*100),"",(int+SED*('Growth&amp;Taper'!J29/100))*Volume!K29)</f>
        <v>19.415490294777875</v>
      </c>
      <c r="J29" s="8" t="str">
        <f>IF(OR(ISERROR((int+SED*('Growth&amp;Taper'!K29/100))*Volume!L29),'Growth&amp;Taper'!K29&lt;pulpCutoff*100),"",(int+SED*('Growth&amp;Taper'!K29/100))*Volume!L29)</f>
        <v/>
      </c>
      <c r="K29" s="8" t="str">
        <f>IF(OR(ISERROR((int+SED*('Growth&amp;Taper'!L29/100))*Volume!M29),'Growth&amp;Taper'!L29&lt;pulpCutoff*100),"",(int+SED*('Growth&amp;Taper'!L29/100))*Volume!M29)</f>
        <v/>
      </c>
      <c r="L29" s="8" t="str">
        <f>IF(OR(ISERROR((int+SED*('Growth&amp;Taper'!M29/100))*Volume!N29),'Growth&amp;Taper'!M29&lt;pulpCutoff*100),"",(int+SED*('Growth&amp;Taper'!M29/100))*Volume!N29)</f>
        <v/>
      </c>
      <c r="M29" s="8" t="str">
        <f>IF(OR(ISERROR((int+SED*('Growth&amp;Taper'!N29/100))*Volume!O29),'Growth&amp;Taper'!N29&lt;pulpCutoff*100),"",(int+SED*('Growth&amp;Taper'!N29/100))*Volume!O29)</f>
        <v/>
      </c>
      <c r="N29" s="8" t="str">
        <f>IF(OR(ISERROR((int+SED*('Growth&amp;Taper'!O29/100))*Volume!P29),'Growth&amp;Taper'!O29&lt;pulpCutoff*100),"",(int+SED*('Growth&amp;Taper'!O29/100))*Volume!P29)</f>
        <v/>
      </c>
      <c r="O29" s="8" t="str">
        <f>IF(OR(ISERROR((int+SED*('Growth&amp;Taper'!P29/100))*Volume!Q29),'Growth&amp;Taper'!P29&lt;pulpCutoff*100),"",(int+SED*('Growth&amp;Taper'!P29/100))*Volume!Q29)</f>
        <v/>
      </c>
      <c r="P29" s="8" t="str">
        <f>IF(OR(ISERROR((int+SED*('Growth&amp;Taper'!Q29/100))*Volume!R29),'Growth&amp;Taper'!Q29&lt;pulpCutoff*100),"",(int+SED*('Growth&amp;Taper'!Q29/100))*Volume!R29)</f>
        <v/>
      </c>
      <c r="Q29" s="8" t="str">
        <f>IF(OR(ISERROR((int+SED*('Growth&amp;Taper'!R29/100))*Volume!S29),'Growth&amp;Taper'!R29&lt;pulpCutoff*100),"",(int+SED*('Growth&amp;Taper'!R29/100))*Volume!S29)</f>
        <v/>
      </c>
      <c r="R29" s="16">
        <f>Volume!V29*C29*(pulpPrice-cartageCost-harvestCost)</f>
        <v>5626.2137743078547</v>
      </c>
      <c r="S29" s="13">
        <f t="shared" si="2"/>
        <v>24479.329325936669</v>
      </c>
      <c r="T29" s="163">
        <f t="shared" si="1"/>
        <v>0.77016470919623214</v>
      </c>
    </row>
    <row r="30" spans="1:20" s="3" customFormat="1">
      <c r="A30" s="4">
        <f>'Growth&amp;Taper'!A30</f>
        <v>28</v>
      </c>
      <c r="B30" s="33">
        <f>'Growth&amp;Taper'!B30</f>
        <v>44.483945627490066</v>
      </c>
      <c r="C30" s="27">
        <f>'Growth&amp;Taper'!C30</f>
        <v>406.50982499378568</v>
      </c>
      <c r="D30" s="33">
        <f>'Growth&amp;Taper'!D30</f>
        <v>61.679851135176477</v>
      </c>
      <c r="E30" s="33">
        <f>'Growth&amp;Taper'!E30</f>
        <v>38.952571654846693</v>
      </c>
      <c r="F30" s="33">
        <f>'Growth&amp;Taper'!F30</f>
        <v>684.23751577178848</v>
      </c>
      <c r="G30" s="33">
        <f>'Growth&amp;Taper'!G30</f>
        <v>35.688690836494388</v>
      </c>
      <c r="H30" s="8">
        <f>IF(OR(ISERROR((int+SED*('Growth&amp;Taper'!I30/100))*Volume!J30),'Growth&amp;Taper'!I30&lt;pulpCutoff*100),"",(int+SED*('Growth&amp;Taper'!I30/100))*Volume!J30)</f>
        <v>27.663754033072419</v>
      </c>
      <c r="I30" s="8">
        <f>IF(OR(ISERROR((int+SED*('Growth&amp;Taper'!J30/100))*Volume!K30),'Growth&amp;Taper'!J30&lt;pulpCutoff*100),"",(int+SED*('Growth&amp;Taper'!J30/100))*Volume!K30)</f>
        <v>20.374788197867087</v>
      </c>
      <c r="J30" s="8">
        <f>IF(OR(ISERROR((int+SED*('Growth&amp;Taper'!K30/100))*Volume!L30),'Growth&amp;Taper'!K30&lt;pulpCutoff*100),"",(int+SED*('Growth&amp;Taper'!K30/100))*Volume!L30)</f>
        <v>14.661652156439533</v>
      </c>
      <c r="K30" s="8" t="str">
        <f>IF(OR(ISERROR((int+SED*('Growth&amp;Taper'!L30/100))*Volume!M30),'Growth&amp;Taper'!L30&lt;pulpCutoff*100),"",(int+SED*('Growth&amp;Taper'!L30/100))*Volume!M30)</f>
        <v/>
      </c>
      <c r="L30" s="8" t="str">
        <f>IF(OR(ISERROR((int+SED*('Growth&amp;Taper'!M30/100))*Volume!N30),'Growth&amp;Taper'!M30&lt;pulpCutoff*100),"",(int+SED*('Growth&amp;Taper'!M30/100))*Volume!N30)</f>
        <v/>
      </c>
      <c r="M30" s="8" t="str">
        <f>IF(OR(ISERROR((int+SED*('Growth&amp;Taper'!N30/100))*Volume!O30),'Growth&amp;Taper'!N30&lt;pulpCutoff*100),"",(int+SED*('Growth&amp;Taper'!N30/100))*Volume!O30)</f>
        <v/>
      </c>
      <c r="N30" s="8" t="str">
        <f>IF(OR(ISERROR((int+SED*('Growth&amp;Taper'!O30/100))*Volume!P30),'Growth&amp;Taper'!O30&lt;pulpCutoff*100),"",(int+SED*('Growth&amp;Taper'!O30/100))*Volume!P30)</f>
        <v/>
      </c>
      <c r="O30" s="8" t="str">
        <f>IF(OR(ISERROR((int+SED*('Growth&amp;Taper'!P30/100))*Volume!Q30),'Growth&amp;Taper'!P30&lt;pulpCutoff*100),"",(int+SED*('Growth&amp;Taper'!P30/100))*Volume!Q30)</f>
        <v/>
      </c>
      <c r="P30" s="8" t="str">
        <f>IF(OR(ISERROR((int+SED*('Growth&amp;Taper'!Q30/100))*Volume!R30),'Growth&amp;Taper'!Q30&lt;pulpCutoff*100),"",(int+SED*('Growth&amp;Taper'!Q30/100))*Volume!R30)</f>
        <v/>
      </c>
      <c r="Q30" s="8" t="str">
        <f>IF(OR(ISERROR((int+SED*('Growth&amp;Taper'!R30/100))*Volume!S30),'Growth&amp;Taper'!R30&lt;pulpCutoff*100),"",(int+SED*('Growth&amp;Taper'!R30/100))*Volume!S30)</f>
        <v/>
      </c>
      <c r="R30" s="16">
        <f>Volume!V30*C30*(pulpPrice-cartageCost-harvestCost)</f>
        <v>4253.8388039360234</v>
      </c>
      <c r="S30" s="13">
        <f t="shared" si="2"/>
        <v>29742.083851425821</v>
      </c>
      <c r="T30" s="163">
        <f t="shared" si="1"/>
        <v>0.85697576453668378</v>
      </c>
    </row>
    <row r="31" spans="1:20" s="3" customFormat="1">
      <c r="A31" s="4">
        <f>'Growth&amp;Taper'!A31</f>
        <v>29</v>
      </c>
      <c r="B31" s="33">
        <f>'Growth&amp;Taper'!B31</f>
        <v>45.068897348763649</v>
      </c>
      <c r="C31" s="27">
        <f>'Growth&amp;Taper'!C31</f>
        <v>401.86173972232825</v>
      </c>
      <c r="D31" s="33">
        <f>'Growth&amp;Taper'!D31</f>
        <v>62.449512434884596</v>
      </c>
      <c r="E31" s="33">
        <f>'Growth&amp;Taper'!E31</f>
        <v>39.420869207934452</v>
      </c>
      <c r="F31" s="33">
        <f>'Growth&amp;Taper'!F31</f>
        <v>701.0314233145225</v>
      </c>
      <c r="G31" s="33">
        <f>'Growth&amp;Taper'!G31</f>
        <v>35.883711972127003</v>
      </c>
      <c r="H31" s="8">
        <f>IF(OR(ISERROR((int+SED*('Growth&amp;Taper'!I31/100))*Volume!J31),'Growth&amp;Taper'!I31&lt;pulpCutoff*100),"",(int+SED*('Growth&amp;Taper'!I31/100))*Volume!J31)</f>
        <v>28.893404883669543</v>
      </c>
      <c r="I31" s="8">
        <f>IF(OR(ISERROR((int+SED*('Growth&amp;Taper'!J31/100))*Volume!K31),'Growth&amp;Taper'!J31&lt;pulpCutoff*100),"",(int+SED*('Growth&amp;Taper'!J31/100))*Volume!K31)</f>
        <v>21.334094196670204</v>
      </c>
      <c r="J31" s="8">
        <f>IF(OR(ISERROR((int+SED*('Growth&amp;Taper'!K31/100))*Volume!L31),'Growth&amp;Taper'!K31&lt;pulpCutoff*100),"",(int+SED*('Growth&amp;Taper'!K31/100))*Volume!L31)</f>
        <v>15.40577372094601</v>
      </c>
      <c r="K31" s="8" t="str">
        <f>IF(OR(ISERROR((int+SED*('Growth&amp;Taper'!L31/100))*Volume!M31),'Growth&amp;Taper'!L31&lt;pulpCutoff*100),"",(int+SED*('Growth&amp;Taper'!L31/100))*Volume!M31)</f>
        <v/>
      </c>
      <c r="L31" s="8" t="str">
        <f>IF(OR(ISERROR((int+SED*('Growth&amp;Taper'!M31/100))*Volume!N31),'Growth&amp;Taper'!M31&lt;pulpCutoff*100),"",(int+SED*('Growth&amp;Taper'!M31/100))*Volume!N31)</f>
        <v/>
      </c>
      <c r="M31" s="8" t="str">
        <f>IF(OR(ISERROR((int+SED*('Growth&amp;Taper'!N31/100))*Volume!O31),'Growth&amp;Taper'!N31&lt;pulpCutoff*100),"",(int+SED*('Growth&amp;Taper'!N31/100))*Volume!O31)</f>
        <v/>
      </c>
      <c r="N31" s="8" t="str">
        <f>IF(OR(ISERROR((int+SED*('Growth&amp;Taper'!O31/100))*Volume!P31),'Growth&amp;Taper'!O31&lt;pulpCutoff*100),"",(int+SED*('Growth&amp;Taper'!O31/100))*Volume!P31)</f>
        <v/>
      </c>
      <c r="O31" s="8" t="str">
        <f>IF(OR(ISERROR((int+SED*('Growth&amp;Taper'!P31/100))*Volume!Q31),'Growth&amp;Taper'!P31&lt;pulpCutoff*100),"",(int+SED*('Growth&amp;Taper'!P31/100))*Volume!Q31)</f>
        <v/>
      </c>
      <c r="P31" s="8" t="str">
        <f>IF(OR(ISERROR((int+SED*('Growth&amp;Taper'!Q31/100))*Volume!R31),'Growth&amp;Taper'!Q31&lt;pulpCutoff*100),"",(int+SED*('Growth&amp;Taper'!Q31/100))*Volume!R31)</f>
        <v/>
      </c>
      <c r="Q31" s="8" t="str">
        <f>IF(OR(ISERROR((int+SED*('Growth&amp;Taper'!R31/100))*Volume!S31),'Growth&amp;Taper'!R31&lt;pulpCutoff*100),"",(int+SED*('Growth&amp;Taper'!R31/100))*Volume!S31)</f>
        <v/>
      </c>
      <c r="R31" s="16">
        <f>Volume!V31*C31*(pulpPrice-cartageCost-harvestCost)</f>
        <v>4345.1906403758157</v>
      </c>
      <c r="S31" s="13">
        <f t="shared" si="2"/>
        <v>30720.691831970678</v>
      </c>
      <c r="T31" s="163">
        <f t="shared" si="1"/>
        <v>0.85855817752600794</v>
      </c>
    </row>
    <row r="32" spans="1:20" s="3" customFormat="1">
      <c r="A32" s="4">
        <f>'Growth&amp;Taper'!A32</f>
        <v>30</v>
      </c>
      <c r="B32" s="33">
        <f>'Growth&amp;Taper'!B32</f>
        <v>45.613131596217499</v>
      </c>
      <c r="C32" s="27">
        <f>'Growth&amp;Taper'!C32</f>
        <v>397.26680125166723</v>
      </c>
      <c r="D32" s="33">
        <f>'Growth&amp;Taper'!D32</f>
        <v>63.168777245423513</v>
      </c>
      <c r="E32" s="33">
        <f>'Growth&amp;Taper'!E32</f>
        <v>39.875863293055602</v>
      </c>
      <c r="F32" s="33">
        <f>'Growth&amp;Taper'!F32</f>
        <v>716.87514766973004</v>
      </c>
      <c r="G32" s="33">
        <f>'Growth&amp;Taper'!G32</f>
        <v>36.070986522483814</v>
      </c>
      <c r="H32" s="8">
        <f>IF(OR(ISERROR((int+SED*('Growth&amp;Taper'!I32/100))*Volume!J32),'Growth&amp;Taper'!I32&lt;pulpCutoff*100),"",(int+SED*('Growth&amp;Taper'!I32/100))*Volume!J32)</f>
        <v>30.122214233349826</v>
      </c>
      <c r="I32" s="8">
        <f>IF(OR(ISERROR((int+SED*('Growth&amp;Taper'!J32/100))*Volume!K32),'Growth&amp;Taper'!J32&lt;pulpCutoff*100),"",(int+SED*('Growth&amp;Taper'!J32/100))*Volume!K32)</f>
        <v>22.294130609765755</v>
      </c>
      <c r="J32" s="8">
        <f>IF(OR(ISERROR((int+SED*('Growth&amp;Taper'!K32/100))*Volume!L32),'Growth&amp;Taper'!K32&lt;pulpCutoff*100),"",(int+SED*('Growth&amp;Taper'!K32/100))*Volume!L32)</f>
        <v>16.151922917995595</v>
      </c>
      <c r="K32" s="8" t="str">
        <f>IF(OR(ISERROR((int+SED*('Growth&amp;Taper'!L32/100))*Volume!M32),'Growth&amp;Taper'!L32&lt;pulpCutoff*100),"",(int+SED*('Growth&amp;Taper'!L32/100))*Volume!M32)</f>
        <v/>
      </c>
      <c r="L32" s="8" t="str">
        <f>IF(OR(ISERROR((int+SED*('Growth&amp;Taper'!M32/100))*Volume!N32),'Growth&amp;Taper'!M32&lt;pulpCutoff*100),"",(int+SED*('Growth&amp;Taper'!M32/100))*Volume!N32)</f>
        <v/>
      </c>
      <c r="M32" s="8" t="str">
        <f>IF(OR(ISERROR((int+SED*('Growth&amp;Taper'!N32/100))*Volume!O32),'Growth&amp;Taper'!N32&lt;pulpCutoff*100),"",(int+SED*('Growth&amp;Taper'!N32/100))*Volume!O32)</f>
        <v/>
      </c>
      <c r="N32" s="8" t="str">
        <f>IF(OR(ISERROR((int+SED*('Growth&amp;Taper'!O32/100))*Volume!P32),'Growth&amp;Taper'!O32&lt;pulpCutoff*100),"",(int+SED*('Growth&amp;Taper'!O32/100))*Volume!P32)</f>
        <v/>
      </c>
      <c r="O32" s="8" t="str">
        <f>IF(OR(ISERROR((int+SED*('Growth&amp;Taper'!P32/100))*Volume!Q32),'Growth&amp;Taper'!P32&lt;pulpCutoff*100),"",(int+SED*('Growth&amp;Taper'!P32/100))*Volume!Q32)</f>
        <v/>
      </c>
      <c r="P32" s="8" t="str">
        <f>IF(OR(ISERROR((int+SED*('Growth&amp;Taper'!Q32/100))*Volume!R32),'Growth&amp;Taper'!Q32&lt;pulpCutoff*100),"",(int+SED*('Growth&amp;Taper'!Q32/100))*Volume!R32)</f>
        <v/>
      </c>
      <c r="Q32" s="8" t="str">
        <f>IF(OR(ISERROR((int+SED*('Growth&amp;Taper'!R32/100))*Volume!S32),'Growth&amp;Taper'!R32&lt;pulpCutoff*100),"",(int+SED*('Growth&amp;Taper'!R32/100))*Volume!S32)</f>
        <v/>
      </c>
      <c r="R32" s="16">
        <f>Volume!V32*C32*(pulpPrice-cartageCost-harvestCost)</f>
        <v>4432.1346879911871</v>
      </c>
      <c r="S32" s="13">
        <f t="shared" si="2"/>
        <v>31672.031088815642</v>
      </c>
      <c r="T32" s="163">
        <f t="shared" si="1"/>
        <v>0.86006155792274686</v>
      </c>
    </row>
    <row r="33" spans="1:20" s="3" customFormat="1">
      <c r="A33" s="4">
        <f>'Growth&amp;Taper'!A33</f>
        <v>31</v>
      </c>
      <c r="B33" s="33">
        <f>'Growth&amp;Taper'!B33</f>
        <v>46.119359481498122</v>
      </c>
      <c r="C33" s="27">
        <f>'Growth&amp;Taper'!C33</f>
        <v>392.7244018944927</v>
      </c>
      <c r="D33" s="33">
        <f>'Growth&amp;Taper'!D33</f>
        <v>63.841498658532466</v>
      </c>
      <c r="E33" s="33">
        <f>'Growth&amp;Taper'!E33</f>
        <v>40.318799572957985</v>
      </c>
      <c r="F33" s="33">
        <f>'Growth&amp;Taper'!F33</f>
        <v>731.81351858719302</v>
      </c>
      <c r="G33" s="33">
        <f>'Growth&amp;Taper'!G33</f>
        <v>36.251256640163774</v>
      </c>
      <c r="H33" s="8">
        <f>IF(OR(ISERROR((int+SED*('Growth&amp;Taper'!I33/100))*Volume!J33),'Growth&amp;Taper'!I33&lt;pulpCutoff*100),"",(int+SED*('Growth&amp;Taper'!I33/100))*Volume!J33)</f>
        <v>31.351187171491443</v>
      </c>
      <c r="I33" s="8">
        <f>IF(OR(ISERROR((int+SED*('Growth&amp;Taper'!J33/100))*Volume!K33),'Growth&amp;Taper'!J33&lt;pulpCutoff*100),"",(int+SED*('Growth&amp;Taper'!J33/100))*Volume!K33)</f>
        <v>23.255607609358997</v>
      </c>
      <c r="J33" s="8">
        <f>IF(OR(ISERROR((int+SED*('Growth&amp;Taper'!K33/100))*Volume!L33),'Growth&amp;Taper'!K33&lt;pulpCutoff*100),"",(int+SED*('Growth&amp;Taper'!K33/100))*Volume!L33)</f>
        <v>16.900572805185796</v>
      </c>
      <c r="K33" s="8" t="str">
        <f>IF(OR(ISERROR((int+SED*('Growth&amp;Taper'!L33/100))*Volume!M33),'Growth&amp;Taper'!L33&lt;pulpCutoff*100),"",(int+SED*('Growth&amp;Taper'!L33/100))*Volume!M33)</f>
        <v/>
      </c>
      <c r="L33" s="8" t="str">
        <f>IF(OR(ISERROR((int+SED*('Growth&amp;Taper'!M33/100))*Volume!N33),'Growth&amp;Taper'!M33&lt;pulpCutoff*100),"",(int+SED*('Growth&amp;Taper'!M33/100))*Volume!N33)</f>
        <v/>
      </c>
      <c r="M33" s="8" t="str">
        <f>IF(OR(ISERROR((int+SED*('Growth&amp;Taper'!N33/100))*Volume!O33),'Growth&amp;Taper'!N33&lt;pulpCutoff*100),"",(int+SED*('Growth&amp;Taper'!N33/100))*Volume!O33)</f>
        <v/>
      </c>
      <c r="N33" s="8" t="str">
        <f>IF(OR(ISERROR((int+SED*('Growth&amp;Taper'!O33/100))*Volume!P33),'Growth&amp;Taper'!O33&lt;pulpCutoff*100),"",(int+SED*('Growth&amp;Taper'!O33/100))*Volume!P33)</f>
        <v/>
      </c>
      <c r="O33" s="8" t="str">
        <f>IF(OR(ISERROR((int+SED*('Growth&amp;Taper'!P33/100))*Volume!Q33),'Growth&amp;Taper'!P33&lt;pulpCutoff*100),"",(int+SED*('Growth&amp;Taper'!P33/100))*Volume!Q33)</f>
        <v/>
      </c>
      <c r="P33" s="8" t="str">
        <f>IF(OR(ISERROR((int+SED*('Growth&amp;Taper'!Q33/100))*Volume!R33),'Growth&amp;Taper'!Q33&lt;pulpCutoff*100),"",(int+SED*('Growth&amp;Taper'!Q33/100))*Volume!R33)</f>
        <v/>
      </c>
      <c r="Q33" s="8" t="str">
        <f>IF(OR(ISERROR((int+SED*('Growth&amp;Taper'!R33/100))*Volume!S33),'Growth&amp;Taper'!R33&lt;pulpCutoff*100),"",(int+SED*('Growth&amp;Taper'!R33/100))*Volume!S33)</f>
        <v/>
      </c>
      <c r="R33" s="16">
        <f>Volume!V33*C33*(pulpPrice-cartageCost-harvestCost)</f>
        <v>4514.9719325874757</v>
      </c>
      <c r="S33" s="13">
        <f t="shared" si="2"/>
        <v>32597.660098863187</v>
      </c>
      <c r="T33" s="163">
        <f t="shared" si="1"/>
        <v>0.86149398702562296</v>
      </c>
    </row>
    <row r="34" spans="1:20" s="3" customFormat="1">
      <c r="A34" s="4">
        <f>'Growth&amp;Taper'!A34</f>
        <v>32</v>
      </c>
      <c r="B34" s="33">
        <f>'Growth&amp;Taper'!B34</f>
        <v>46.59013078307958</v>
      </c>
      <c r="C34" s="27">
        <f>'Growth&amp;Taper'!C34</f>
        <v>388.23394091186913</v>
      </c>
      <c r="D34" s="33">
        <f>'Growth&amp;Taper'!D34</f>
        <v>64.471154323377434</v>
      </c>
      <c r="E34" s="33">
        <f>'Growth&amp;Taper'!E34</f>
        <v>40.750784407493903</v>
      </c>
      <c r="F34" s="33">
        <f>'Growth&amp;Taper'!F34</f>
        <v>745.89061013198352</v>
      </c>
      <c r="G34" s="33">
        <f>'Growth&amp;Taper'!G34</f>
        <v>36.425172106130127</v>
      </c>
      <c r="H34" s="8">
        <f>IF(OR(ISERROR((int+SED*('Growth&amp;Taper'!I34/100))*Volume!J34),'Growth&amp;Taper'!I34&lt;pulpCutoff*100),"",(int+SED*('Growth&amp;Taper'!I34/100))*Volume!J34)</f>
        <v>32.581294395131756</v>
      </c>
      <c r="I34" s="8">
        <f>IF(OR(ISERROR((int+SED*('Growth&amp;Taper'!J34/100))*Volume!K34),'Growth&amp;Taper'!J34&lt;pulpCutoff*100),"",(int+SED*('Growth&amp;Taper'!J34/100))*Volume!K34)</f>
        <v>24.219219398612996</v>
      </c>
      <c r="J34" s="8">
        <f>IF(OR(ISERROR((int+SED*('Growth&amp;Taper'!K34/100))*Volume!L34),'Growth&amp;Taper'!K34&lt;pulpCutoff*100),"",(int+SED*('Growth&amp;Taper'!K34/100))*Volume!L34)</f>
        <v>17.65219550487225</v>
      </c>
      <c r="K34" s="8" t="str">
        <f>IF(OR(ISERROR((int+SED*('Growth&amp;Taper'!L34/100))*Volume!M34),'Growth&amp;Taper'!L34&lt;pulpCutoff*100),"",(int+SED*('Growth&amp;Taper'!L34/100))*Volume!M34)</f>
        <v/>
      </c>
      <c r="L34" s="8" t="str">
        <f>IF(OR(ISERROR((int+SED*('Growth&amp;Taper'!M34/100))*Volume!N34),'Growth&amp;Taper'!M34&lt;pulpCutoff*100),"",(int+SED*('Growth&amp;Taper'!M34/100))*Volume!N34)</f>
        <v/>
      </c>
      <c r="M34" s="8" t="str">
        <f>IF(OR(ISERROR((int+SED*('Growth&amp;Taper'!N34/100))*Volume!O34),'Growth&amp;Taper'!N34&lt;pulpCutoff*100),"",(int+SED*('Growth&amp;Taper'!N34/100))*Volume!O34)</f>
        <v/>
      </c>
      <c r="N34" s="8" t="str">
        <f>IF(OR(ISERROR((int+SED*('Growth&amp;Taper'!O34/100))*Volume!P34),'Growth&amp;Taper'!O34&lt;pulpCutoff*100),"",(int+SED*('Growth&amp;Taper'!O34/100))*Volume!P34)</f>
        <v/>
      </c>
      <c r="O34" s="8" t="str">
        <f>IF(OR(ISERROR((int+SED*('Growth&amp;Taper'!P34/100))*Volume!Q34),'Growth&amp;Taper'!P34&lt;pulpCutoff*100),"",(int+SED*('Growth&amp;Taper'!P34/100))*Volume!Q34)</f>
        <v/>
      </c>
      <c r="P34" s="8" t="str">
        <f>IF(OR(ISERROR((int+SED*('Growth&amp;Taper'!Q34/100))*Volume!R34),'Growth&amp;Taper'!Q34&lt;pulpCutoff*100),"",(int+SED*('Growth&amp;Taper'!Q34/100))*Volume!R34)</f>
        <v/>
      </c>
      <c r="Q34" s="8" t="str">
        <f>IF(OR(ISERROR((int+SED*('Growth&amp;Taper'!R34/100))*Volume!S34),'Growth&amp;Taper'!R34&lt;pulpCutoff*100),"",(int+SED*('Growth&amp;Taper'!R34/100))*Volume!S34)</f>
        <v/>
      </c>
      <c r="R34" s="16">
        <f>Volume!V34*C34*(pulpPrice-cartageCost-harvestCost)</f>
        <v>4593.9772792583299</v>
      </c>
      <c r="S34" s="13">
        <f t="shared" si="2"/>
        <v>33499.046021826172</v>
      </c>
      <c r="T34" s="163">
        <f t="shared" si="1"/>
        <v>0.86286244461214978</v>
      </c>
    </row>
    <row r="35" spans="1:20" s="3" customFormat="1">
      <c r="A35" s="4">
        <f>'Growth&amp;Taper'!A35</f>
        <v>33</v>
      </c>
      <c r="B35" s="33">
        <f>'Growth&amp;Taper'!B35</f>
        <v>47.027840337308113</v>
      </c>
      <c r="C35" s="27">
        <f>'Growth&amp;Taper'!C35</f>
        <v>383.79482443378663</v>
      </c>
      <c r="D35" s="33">
        <f>'Growth&amp;Taper'!D35</f>
        <v>65.06088990654564</v>
      </c>
      <c r="E35" s="33">
        <f>'Growth&amp;Taper'!E35</f>
        <v>41.172803796880466</v>
      </c>
      <c r="F35" s="33">
        <f>'Growth&amp;Taper'!F35</f>
        <v>759.14945575938282</v>
      </c>
      <c r="G35" s="33">
        <f>'Growth&amp;Taper'!G35</f>
        <v>36.593304276269478</v>
      </c>
      <c r="H35" s="8">
        <f>IF(OR(ISERROR((int+SED*('Growth&amp;Taper'!I35/100))*Volume!J35),'Growth&amp;Taper'!I35&lt;pulpCutoff*100),"",(int+SED*('Growth&amp;Taper'!I35/100))*Volume!J35)</f>
        <v>33.813471141174411</v>
      </c>
      <c r="I35" s="8">
        <f>IF(OR(ISERROR((int+SED*('Growth&amp;Taper'!J35/100))*Volume!K35),'Growth&amp;Taper'!J35&lt;pulpCutoff*100),"",(int+SED*('Growth&amp;Taper'!J35/100))*Volume!K35)</f>
        <v>25.185641849215209</v>
      </c>
      <c r="J35" s="8">
        <f>IF(OR(ISERROR((int+SED*('Growth&amp;Taper'!K35/100))*Volume!L35),'Growth&amp;Taper'!K35&lt;pulpCutoff*100),"",(int+SED*('Growth&amp;Taper'!K35/100))*Volume!L35)</f>
        <v>18.407258757867528</v>
      </c>
      <c r="K35" s="8" t="str">
        <f>IF(OR(ISERROR((int+SED*('Growth&amp;Taper'!L35/100))*Volume!M35),'Growth&amp;Taper'!L35&lt;pulpCutoff*100),"",(int+SED*('Growth&amp;Taper'!L35/100))*Volume!M35)</f>
        <v/>
      </c>
      <c r="L35" s="8" t="str">
        <f>IF(OR(ISERROR((int+SED*('Growth&amp;Taper'!M35/100))*Volume!N35),'Growth&amp;Taper'!M35&lt;pulpCutoff*100),"",(int+SED*('Growth&amp;Taper'!M35/100))*Volume!N35)</f>
        <v/>
      </c>
      <c r="M35" s="8" t="str">
        <f>IF(OR(ISERROR((int+SED*('Growth&amp;Taper'!N35/100))*Volume!O35),'Growth&amp;Taper'!N35&lt;pulpCutoff*100),"",(int+SED*('Growth&amp;Taper'!N35/100))*Volume!O35)</f>
        <v/>
      </c>
      <c r="N35" s="8" t="str">
        <f>IF(OR(ISERROR((int+SED*('Growth&amp;Taper'!O35/100))*Volume!P35),'Growth&amp;Taper'!O35&lt;pulpCutoff*100),"",(int+SED*('Growth&amp;Taper'!O35/100))*Volume!P35)</f>
        <v/>
      </c>
      <c r="O35" s="8" t="str">
        <f>IF(OR(ISERROR((int+SED*('Growth&amp;Taper'!P35/100))*Volume!Q35),'Growth&amp;Taper'!P35&lt;pulpCutoff*100),"",(int+SED*('Growth&amp;Taper'!P35/100))*Volume!Q35)</f>
        <v/>
      </c>
      <c r="P35" s="8" t="str">
        <f>IF(OR(ISERROR((int+SED*('Growth&amp;Taper'!Q35/100))*Volume!R35),'Growth&amp;Taper'!Q35&lt;pulpCutoff*100),"",(int+SED*('Growth&amp;Taper'!Q35/100))*Volume!R35)</f>
        <v/>
      </c>
      <c r="Q35" s="8" t="str">
        <f>IF(OR(ISERROR((int+SED*('Growth&amp;Taper'!R35/100))*Volume!S35),'Growth&amp;Taper'!R35&lt;pulpCutoff*100),"",(int+SED*('Growth&amp;Taper'!R35/100))*Volume!S35)</f>
        <v/>
      </c>
      <c r="R35" s="16">
        <f>Volume!V35*C35*(pulpPrice-cartageCost-harvestCost)</f>
        <v>4669.402063296171</v>
      </c>
      <c r="S35" s="13">
        <f t="shared" si="2"/>
        <v>34377.566918474942</v>
      </c>
      <c r="T35" s="163">
        <f t="shared" si="1"/>
        <v>0.86417299181267038</v>
      </c>
    </row>
    <row r="36" spans="1:20" s="3" customFormat="1">
      <c r="A36" s="4">
        <f>'Growth&amp;Taper'!A36</f>
        <v>34</v>
      </c>
      <c r="B36" s="33">
        <f>'Growth&amp;Taper'!B36</f>
        <v>47.434734796097516</v>
      </c>
      <c r="C36" s="27">
        <f>'Growth&amp;Taper'!C36</f>
        <v>379.40646538062094</v>
      </c>
      <c r="D36" s="33">
        <f>'Growth&amp;Taper'!D36</f>
        <v>65.613556864495422</v>
      </c>
      <c r="E36" s="33">
        <f>'Growth&amp;Taper'!E36</f>
        <v>41.585739326146225</v>
      </c>
      <c r="F36" s="33">
        <f>'Growth&amp;Taper'!F36</f>
        <v>771.63183630957224</v>
      </c>
      <c r="G36" s="33">
        <f>'Growth&amp;Taper'!G36</f>
        <v>36.756157573874773</v>
      </c>
      <c r="H36" s="8">
        <f>IF(OR(ISERROR((int+SED*('Growth&amp;Taper'!I36/100))*Volume!J36),'Growth&amp;Taper'!I36&lt;pulpCutoff*100),"",(int+SED*('Growth&amp;Taper'!I36/100))*Volume!J36)</f>
        <v>35.048617158797732</v>
      </c>
      <c r="I36" s="8">
        <f>IF(OR(ISERROR((int+SED*('Growth&amp;Taper'!J36/100))*Volume!K36),'Growth&amp;Taper'!J36&lt;pulpCutoff*100),"",(int+SED*('Growth&amp;Taper'!J36/100))*Volume!K36)</f>
        <v>26.155531198316634</v>
      </c>
      <c r="J36" s="8">
        <f>IF(OR(ISERROR((int+SED*('Growth&amp;Taper'!K36/100))*Volume!L36),'Growth&amp;Taper'!K36&lt;pulpCutoff*100),"",(int+SED*('Growth&amp;Taper'!K36/100))*Volume!L36)</f>
        <v>19.16622356085977</v>
      </c>
      <c r="K36" s="8" t="str">
        <f>IF(OR(ISERROR((int+SED*('Growth&amp;Taper'!L36/100))*Volume!M36),'Growth&amp;Taper'!L36&lt;pulpCutoff*100),"",(int+SED*('Growth&amp;Taper'!L36/100))*Volume!M36)</f>
        <v/>
      </c>
      <c r="L36" s="8" t="str">
        <f>IF(OR(ISERROR((int+SED*('Growth&amp;Taper'!M36/100))*Volume!N36),'Growth&amp;Taper'!M36&lt;pulpCutoff*100),"",(int+SED*('Growth&amp;Taper'!M36/100))*Volume!N36)</f>
        <v/>
      </c>
      <c r="M36" s="8" t="str">
        <f>IF(OR(ISERROR((int+SED*('Growth&amp;Taper'!N36/100))*Volume!O36),'Growth&amp;Taper'!N36&lt;pulpCutoff*100),"",(int+SED*('Growth&amp;Taper'!N36/100))*Volume!O36)</f>
        <v/>
      </c>
      <c r="N36" s="8" t="str">
        <f>IF(OR(ISERROR((int+SED*('Growth&amp;Taper'!O36/100))*Volume!P36),'Growth&amp;Taper'!O36&lt;pulpCutoff*100),"",(int+SED*('Growth&amp;Taper'!O36/100))*Volume!P36)</f>
        <v/>
      </c>
      <c r="O36" s="8" t="str">
        <f>IF(OR(ISERROR((int+SED*('Growth&amp;Taper'!P36/100))*Volume!Q36),'Growth&amp;Taper'!P36&lt;pulpCutoff*100),"",(int+SED*('Growth&amp;Taper'!P36/100))*Volume!Q36)</f>
        <v/>
      </c>
      <c r="P36" s="8" t="str">
        <f>IF(OR(ISERROR((int+SED*('Growth&amp;Taper'!Q36/100))*Volume!R36),'Growth&amp;Taper'!Q36&lt;pulpCutoff*100),"",(int+SED*('Growth&amp;Taper'!Q36/100))*Volume!R36)</f>
        <v/>
      </c>
      <c r="Q36" s="8" t="str">
        <f>IF(OR(ISERROR((int+SED*('Growth&amp;Taper'!R36/100))*Volume!S36),'Growth&amp;Taper'!R36&lt;pulpCutoff*100),"",(int+SED*('Growth&amp;Taper'!R36/100))*Volume!S36)</f>
        <v/>
      </c>
      <c r="R36" s="16">
        <f>Volume!V36*C36*(pulpPrice-cartageCost-harvestCost)</f>
        <v>4741.4763298674852</v>
      </c>
      <c r="S36" s="13">
        <f t="shared" si="2"/>
        <v>35234.515060591963</v>
      </c>
      <c r="T36" s="163">
        <f t="shared" si="1"/>
        <v>0.86543091846975384</v>
      </c>
    </row>
    <row r="37" spans="1:20" s="3" customFormat="1">
      <c r="A37" s="4">
        <f>'Growth&amp;Taper'!A37</f>
        <v>35</v>
      </c>
      <c r="B37" s="33">
        <f>'Growth&amp;Taper'!B37</f>
        <v>47.812919588283179</v>
      </c>
      <c r="C37" s="27">
        <f>'Growth&amp;Taper'!C37</f>
        <v>375.06828338549116</v>
      </c>
      <c r="D37" s="33">
        <f>'Growth&amp;Taper'!D37</f>
        <v>66.131745334131452</v>
      </c>
      <c r="E37" s="33">
        <f>'Growth&amp;Taper'!E37</f>
        <v>41.990381648244956</v>
      </c>
      <c r="F37" s="33">
        <f>'Growth&amp;Taper'!F37</f>
        <v>783.37812689546126</v>
      </c>
      <c r="G37" s="33">
        <f>'Growth&amp;Taper'!G37</f>
        <v>36.914179017673554</v>
      </c>
      <c r="H37" s="8">
        <f>IF(OR(ISERROR((int+SED*('Growth&amp;Taper'!I37/100))*Volume!J37),'Growth&amp;Taper'!I37&lt;pulpCutoff*100),"",(int+SED*('Growth&amp;Taper'!I37/100))*Volume!J37)</f>
        <v>36.287597399068787</v>
      </c>
      <c r="I37" s="8">
        <f>IF(OR(ISERROR((int+SED*('Growth&amp;Taper'!J37/100))*Volume!K37),'Growth&amp;Taper'!J37&lt;pulpCutoff*100),"",(int+SED*('Growth&amp;Taper'!J37/100))*Volume!K37)</f>
        <v>27.129523508825688</v>
      </c>
      <c r="J37" s="8">
        <f>IF(OR(ISERROR((int+SED*('Growth&amp;Taper'!K37/100))*Volume!L37),'Growth&amp;Taper'!K37&lt;pulpCutoff*100),"",(int+SED*('Growth&amp;Taper'!K37/100))*Volume!L37)</f>
        <v>19.929542611287786</v>
      </c>
      <c r="K37" s="8" t="str">
        <f>IF(OR(ISERROR((int+SED*('Growth&amp;Taper'!L37/100))*Volume!M37),'Growth&amp;Taper'!L37&lt;pulpCutoff*100),"",(int+SED*('Growth&amp;Taper'!L37/100))*Volume!M37)</f>
        <v/>
      </c>
      <c r="L37" s="8" t="str">
        <f>IF(OR(ISERROR((int+SED*('Growth&amp;Taper'!M37/100))*Volume!N37),'Growth&amp;Taper'!M37&lt;pulpCutoff*100),"",(int+SED*('Growth&amp;Taper'!M37/100))*Volume!N37)</f>
        <v/>
      </c>
      <c r="M37" s="8" t="str">
        <f>IF(OR(ISERROR((int+SED*('Growth&amp;Taper'!N37/100))*Volume!O37),'Growth&amp;Taper'!N37&lt;pulpCutoff*100),"",(int+SED*('Growth&amp;Taper'!N37/100))*Volume!O37)</f>
        <v/>
      </c>
      <c r="N37" s="8" t="str">
        <f>IF(OR(ISERROR((int+SED*('Growth&amp;Taper'!O37/100))*Volume!P37),'Growth&amp;Taper'!O37&lt;pulpCutoff*100),"",(int+SED*('Growth&amp;Taper'!O37/100))*Volume!P37)</f>
        <v/>
      </c>
      <c r="O37" s="8" t="str">
        <f>IF(OR(ISERROR((int+SED*('Growth&amp;Taper'!P37/100))*Volume!Q37),'Growth&amp;Taper'!P37&lt;pulpCutoff*100),"",(int+SED*('Growth&amp;Taper'!P37/100))*Volume!Q37)</f>
        <v/>
      </c>
      <c r="P37" s="8" t="str">
        <f>IF(OR(ISERROR((int+SED*('Growth&amp;Taper'!Q37/100))*Volume!R37),'Growth&amp;Taper'!Q37&lt;pulpCutoff*100),"",(int+SED*('Growth&amp;Taper'!Q37/100))*Volume!R37)</f>
        <v/>
      </c>
      <c r="Q37" s="8" t="str">
        <f>IF(OR(ISERROR((int+SED*('Growth&amp;Taper'!R37/100))*Volume!S37),'Growth&amp;Taper'!R37&lt;pulpCutoff*100),"",(int+SED*('Growth&amp;Taper'!R37/100))*Volume!S37)</f>
        <v/>
      </c>
      <c r="R37" s="16">
        <f>Volume!V37*C37*(pulpPrice-cartageCost-harvestCost)</f>
        <v>4919.4165442143494</v>
      </c>
      <c r="S37" s="13">
        <f t="shared" si="2"/>
        <v>36180.106556262181</v>
      </c>
      <c r="T37" s="163">
        <f t="shared" si="1"/>
        <v>0.86402979392654999</v>
      </c>
    </row>
    <row r="38" spans="1:20" s="3" customFormat="1">
      <c r="A38" s="4">
        <f>'Growth&amp;Taper'!A38</f>
        <v>36</v>
      </c>
      <c r="B38" s="33">
        <f>'Growth&amp;Taper'!B38</f>
        <v>48.164365957328627</v>
      </c>
      <c r="C38" s="27">
        <f>'Growth&amp;Taper'!C38</f>
        <v>370.77970471750547</v>
      </c>
      <c r="D38" s="33">
        <f>'Growth&amp;Taper'!D38</f>
        <v>66.617812829842137</v>
      </c>
      <c r="E38" s="33">
        <f>'Growth&amp;Taper'!E38</f>
        <v>42.38744193644132</v>
      </c>
      <c r="F38" s="33">
        <f>'Growth&amp;Taper'!F38</f>
        <v>794.42719125245037</v>
      </c>
      <c r="G38" s="33">
        <f>'Growth&amp;Taper'!G38</f>
        <v>37.067766166446496</v>
      </c>
      <c r="H38" s="8">
        <f>IF(OR(ISERROR((int+SED*('Growth&amp;Taper'!I38/100))*Volume!J38),'Growth&amp;Taper'!I38&lt;pulpCutoff*100),"",(int+SED*('Growth&amp;Taper'!I38/100))*Volume!J38)</f>
        <v>37.531243186853267</v>
      </c>
      <c r="I38" s="8">
        <f>IF(OR(ISERROR((int+SED*('Growth&amp;Taper'!J38/100))*Volume!K38),'Growth&amp;Taper'!J38&lt;pulpCutoff*100),"",(int+SED*('Growth&amp;Taper'!J38/100))*Volume!K38)</f>
        <v>28.10823467419376</v>
      </c>
      <c r="J38" s="8">
        <f>IF(OR(ISERROR((int+SED*('Growth&amp;Taper'!K38/100))*Volume!L38),'Growth&amp;Taper'!K38&lt;pulpCutoff*100),"",(int+SED*('Growth&amp;Taper'!K38/100))*Volume!L38)</f>
        <v>20.697659352216316</v>
      </c>
      <c r="K38" s="8">
        <f>IF(OR(ISERROR((int+SED*('Growth&amp;Taper'!L38/100))*Volume!M38),'Growth&amp;Taper'!L38&lt;pulpCutoff*100),"",(int+SED*('Growth&amp;Taper'!L38/100))*Volume!M38)</f>
        <v>14.477585915996876</v>
      </c>
      <c r="L38" s="8" t="str">
        <f>IF(OR(ISERROR((int+SED*('Growth&amp;Taper'!M38/100))*Volume!N38),'Growth&amp;Taper'!M38&lt;pulpCutoff*100),"",(int+SED*('Growth&amp;Taper'!M38/100))*Volume!N38)</f>
        <v/>
      </c>
      <c r="M38" s="8" t="str">
        <f>IF(OR(ISERROR((int+SED*('Growth&amp;Taper'!N38/100))*Volume!O38),'Growth&amp;Taper'!N38&lt;pulpCutoff*100),"",(int+SED*('Growth&amp;Taper'!N38/100))*Volume!O38)</f>
        <v/>
      </c>
      <c r="N38" s="8" t="str">
        <f>IF(OR(ISERROR((int+SED*('Growth&amp;Taper'!O38/100))*Volume!P38),'Growth&amp;Taper'!O38&lt;pulpCutoff*100),"",(int+SED*('Growth&amp;Taper'!O38/100))*Volume!P38)</f>
        <v/>
      </c>
      <c r="O38" s="8" t="str">
        <f>IF(OR(ISERROR((int+SED*('Growth&amp;Taper'!P38/100))*Volume!Q38),'Growth&amp;Taper'!P38&lt;pulpCutoff*100),"",(int+SED*('Growth&amp;Taper'!P38/100))*Volume!Q38)</f>
        <v/>
      </c>
      <c r="P38" s="8" t="str">
        <f>IF(OR(ISERROR((int+SED*('Growth&amp;Taper'!Q38/100))*Volume!R38),'Growth&amp;Taper'!Q38&lt;pulpCutoff*100),"",(int+SED*('Growth&amp;Taper'!Q38/100))*Volume!R38)</f>
        <v/>
      </c>
      <c r="Q38" s="8" t="str">
        <f>IF(OR(ISERROR((int+SED*('Growth&amp;Taper'!R38/100))*Volume!S38),'Growth&amp;Taper'!R38&lt;pulpCutoff*100),"",(int+SED*('Growth&amp;Taper'!R38/100))*Volume!S38)</f>
        <v/>
      </c>
      <c r="R38" s="16">
        <f>Volume!V38*C38*(pulpPrice-cartageCost-harvestCost)</f>
        <v>3610.6513175939522</v>
      </c>
      <c r="S38" s="13">
        <f t="shared" si="2"/>
        <v>40990.704590638125</v>
      </c>
      <c r="T38" s="163">
        <f t="shared" si="1"/>
        <v>0.91191536340610768</v>
      </c>
    </row>
    <row r="39" spans="1:20" s="3" customFormat="1">
      <c r="A39" s="4">
        <f>'Growth&amp;Taper'!A39</f>
        <v>37</v>
      </c>
      <c r="B39" s="33">
        <f>'Growth&amp;Taper'!B39</f>
        <v>48.490917976674957</v>
      </c>
      <c r="C39" s="27">
        <f>'Growth&amp;Taper'!C39</f>
        <v>366.54016220588443</v>
      </c>
      <c r="D39" s="33">
        <f>'Growth&amp;Taper'!D39</f>
        <v>67.073909334005364</v>
      </c>
      <c r="E39" s="33">
        <f>'Growth&amp;Taper'!E39</f>
        <v>42.7775616529131</v>
      </c>
      <c r="F39" s="33">
        <f>'Growth&amp;Taper'!F39</f>
        <v>804.81631421854786</v>
      </c>
      <c r="G39" s="33">
        <f>'Growth&amp;Taper'!G39</f>
        <v>37.217273779067128</v>
      </c>
      <c r="H39" s="8">
        <f>IF(OR(ISERROR((int+SED*('Growth&amp;Taper'!I39/100))*Volume!J39),'Growth&amp;Taper'!I39&lt;pulpCutoff*100),"",(int+SED*('Growth&amp;Taper'!I39/100))*Volume!J39)</f>
        <v>38.780353704547579</v>
      </c>
      <c r="I39" s="8">
        <f>IF(OR(ISERROR((int+SED*('Growth&amp;Taper'!J39/100))*Volume!K39),'Growth&amp;Taper'!J39&lt;pulpCutoff*100),"",(int+SED*('Growth&amp;Taper'!J39/100))*Volume!K39)</f>
        <v>29.092260805813865</v>
      </c>
      <c r="J39" s="8">
        <f>IF(OR(ISERROR((int+SED*('Growth&amp;Taper'!K39/100))*Volume!L39),'Growth&amp;Taper'!K39&lt;pulpCutoff*100),"",(int+SED*('Growth&amp;Taper'!K39/100))*Volume!L39)</f>
        <v>21.471007461094015</v>
      </c>
      <c r="K39" s="8">
        <f>IF(OR(ISERROR((int+SED*('Growth&amp;Taper'!L39/100))*Volume!M39),'Growth&amp;Taper'!L39&lt;pulpCutoff*100),"",(int+SED*('Growth&amp;Taper'!L39/100))*Volume!M39)</f>
        <v>15.069355943412639</v>
      </c>
      <c r="L39" s="8" t="str">
        <f>IF(OR(ISERROR((int+SED*('Growth&amp;Taper'!M39/100))*Volume!N39),'Growth&amp;Taper'!M39&lt;pulpCutoff*100),"",(int+SED*('Growth&amp;Taper'!M39/100))*Volume!N39)</f>
        <v/>
      </c>
      <c r="M39" s="8" t="str">
        <f>IF(OR(ISERROR((int+SED*('Growth&amp;Taper'!N39/100))*Volume!O39),'Growth&amp;Taper'!N39&lt;pulpCutoff*100),"",(int+SED*('Growth&amp;Taper'!N39/100))*Volume!O39)</f>
        <v/>
      </c>
      <c r="N39" s="8" t="str">
        <f>IF(OR(ISERROR((int+SED*('Growth&amp;Taper'!O39/100))*Volume!P39),'Growth&amp;Taper'!O39&lt;pulpCutoff*100),"",(int+SED*('Growth&amp;Taper'!O39/100))*Volume!P39)</f>
        <v/>
      </c>
      <c r="O39" s="8" t="str">
        <f>IF(OR(ISERROR((int+SED*('Growth&amp;Taper'!P39/100))*Volume!Q39),'Growth&amp;Taper'!P39&lt;pulpCutoff*100),"",(int+SED*('Growth&amp;Taper'!P39/100))*Volume!Q39)</f>
        <v/>
      </c>
      <c r="P39" s="8" t="str">
        <f>IF(OR(ISERROR((int+SED*('Growth&amp;Taper'!Q39/100))*Volume!R39),'Growth&amp;Taper'!Q39&lt;pulpCutoff*100),"",(int+SED*('Growth&amp;Taper'!Q39/100))*Volume!R39)</f>
        <v/>
      </c>
      <c r="Q39" s="8" t="str">
        <f>IF(OR(ISERROR((int+SED*('Growth&amp;Taper'!R39/100))*Volume!S39),'Growth&amp;Taper'!R39&lt;pulpCutoff*100),"",(int+SED*('Growth&amp;Taper'!R39/100))*Volume!S39)</f>
        <v/>
      </c>
      <c r="R39" s="16">
        <f>Volume!V39*C39*(pulpPrice-cartageCost-harvestCost)</f>
        <v>3667.2940520560178</v>
      </c>
      <c r="S39" s="13">
        <f t="shared" si="2"/>
        <v>41938.843913371195</v>
      </c>
      <c r="T39" s="163">
        <f t="shared" si="1"/>
        <v>0.91255614819447162</v>
      </c>
    </row>
    <row r="40" spans="1:20" s="3" customFormat="1">
      <c r="A40" s="4">
        <f>'Growth&amp;Taper'!A40</f>
        <v>38</v>
      </c>
      <c r="B40" s="33">
        <f>'Growth&amp;Taper'!B40</f>
        <v>48.794299466966052</v>
      </c>
      <c r="C40" s="27">
        <f>'Growth&amp;Taper'!C40</f>
        <v>362.34909516495168</v>
      </c>
      <c r="D40" s="33">
        <f>'Growth&amp;Taper'!D40</f>
        <v>67.501999281176893</v>
      </c>
      <c r="E40" s="33">
        <f>'Growth&amp;Taper'!E40</f>
        <v>43.161320914627474</v>
      </c>
      <c r="F40" s="33">
        <f>'Growth&amp;Taper'!F40</f>
        <v>814.58116471751987</v>
      </c>
      <c r="G40" s="33">
        <f>'Growth&amp;Taper'!G40</f>
        <v>37.363019426014645</v>
      </c>
      <c r="H40" s="8">
        <f>IF(OR(ISERROR((int+SED*('Growth&amp;Taper'!I40/100))*Volume!J40),'Growth&amp;Taper'!I40&lt;pulpCutoff*100),"",(int+SED*('Growth&amp;Taper'!I40/100))*Volume!J40)</f>
        <v>40.035697664379839</v>
      </c>
      <c r="I40" s="8">
        <f>IF(OR(ISERROR((int+SED*('Growth&amp;Taper'!J40/100))*Volume!K40),'Growth&amp;Taper'!J40&lt;pulpCutoff*100),"",(int+SED*('Growth&amp;Taper'!J40/100))*Volume!K40)</f>
        <v>30.082178883372375</v>
      </c>
      <c r="J40" s="8">
        <f>IF(OR(ISERROR((int+SED*('Growth&amp;Taper'!K40/100))*Volume!L40),'Growth&amp;Taper'!K40&lt;pulpCutoff*100),"",(int+SED*('Growth&amp;Taper'!K40/100))*Volume!L40)</f>
        <v>22.250010664720971</v>
      </c>
      <c r="K40" s="8">
        <f>IF(OR(ISERROR((int+SED*('Growth&amp;Taper'!L40/100))*Volume!M40),'Growth&amp;Taper'!L40&lt;pulpCutoff*100),"",(int+SED*('Growth&amp;Taper'!L40/100))*Volume!M40)</f>
        <v>15.666598869830104</v>
      </c>
      <c r="L40" s="8" t="str">
        <f>IF(OR(ISERROR((int+SED*('Growth&amp;Taper'!M40/100))*Volume!N40),'Growth&amp;Taper'!M40&lt;pulpCutoff*100),"",(int+SED*('Growth&amp;Taper'!M40/100))*Volume!N40)</f>
        <v/>
      </c>
      <c r="M40" s="8" t="str">
        <f>IF(OR(ISERROR((int+SED*('Growth&amp;Taper'!N40/100))*Volume!O40),'Growth&amp;Taper'!N40&lt;pulpCutoff*100),"",(int+SED*('Growth&amp;Taper'!N40/100))*Volume!O40)</f>
        <v/>
      </c>
      <c r="N40" s="8" t="str">
        <f>IF(OR(ISERROR((int+SED*('Growth&amp;Taper'!O40/100))*Volume!P40),'Growth&amp;Taper'!O40&lt;pulpCutoff*100),"",(int+SED*('Growth&amp;Taper'!O40/100))*Volume!P40)</f>
        <v/>
      </c>
      <c r="O40" s="8" t="str">
        <f>IF(OR(ISERROR((int+SED*('Growth&amp;Taper'!P40/100))*Volume!Q40),'Growth&amp;Taper'!P40&lt;pulpCutoff*100),"",(int+SED*('Growth&amp;Taper'!P40/100))*Volume!Q40)</f>
        <v/>
      </c>
      <c r="P40" s="8" t="str">
        <f>IF(OR(ISERROR((int+SED*('Growth&amp;Taper'!Q40/100))*Volume!R40),'Growth&amp;Taper'!Q40&lt;pulpCutoff*100),"",(int+SED*('Growth&amp;Taper'!Q40/100))*Volume!R40)</f>
        <v/>
      </c>
      <c r="Q40" s="8" t="str">
        <f>IF(OR(ISERROR((int+SED*('Growth&amp;Taper'!R40/100))*Volume!S40),'Growth&amp;Taper'!R40&lt;pulpCutoff*100),"",(int+SED*('Growth&amp;Taper'!R40/100))*Volume!S40)</f>
        <v/>
      </c>
      <c r="R40" s="16">
        <f>Volume!V40*C40*(pulpPrice-cartageCost-harvestCost)</f>
        <v>3721.9063061754614</v>
      </c>
      <c r="S40" s="13">
        <f t="shared" si="2"/>
        <v>42868.104584708628</v>
      </c>
      <c r="T40" s="163">
        <f t="shared" si="1"/>
        <v>0.91317772637180938</v>
      </c>
    </row>
    <row r="41" spans="1:20" s="3" customFormat="1">
      <c r="A41" s="4">
        <f>'Growth&amp;Taper'!A41</f>
        <v>39</v>
      </c>
      <c r="B41" s="33">
        <f>'Growth&amp;Taper'!B41</f>
        <v>49.07612075780132</v>
      </c>
      <c r="C41" s="27">
        <f>'Growth&amp;Taper'!C41</f>
        <v>358.20594931998249</v>
      </c>
      <c r="D41" s="33">
        <f>'Growth&amp;Taper'!D41</f>
        <v>67.903880862230409</v>
      </c>
      <c r="E41" s="33">
        <f>'Growth&amp;Taper'!E41</f>
        <v>43.53924568535605</v>
      </c>
      <c r="F41" s="33">
        <f>'Growth&amp;Taper'!F41</f>
        <v>823.75578300542679</v>
      </c>
      <c r="G41" s="33">
        <f>'Growth&amp;Taper'!G41</f>
        <v>37.505288240093378</v>
      </c>
      <c r="H41" s="8">
        <f>IF(OR(ISERROR((int+SED*('Growth&amp;Taper'!I41/100))*Volume!J41),'Growth&amp;Taper'!I41&lt;pulpCutoff*100),"",(int+SED*('Growth&amp;Taper'!I41/100))*Volume!J41)</f>
        <v>41.298015080712823</v>
      </c>
      <c r="I41" s="8">
        <f>IF(OR(ISERROR((int+SED*('Growth&amp;Taper'!J41/100))*Volume!K41),'Growth&amp;Taper'!J41&lt;pulpCutoff*100),"",(int+SED*('Growth&amp;Taper'!J41/100))*Volume!K41)</f>
        <v>31.07854757985638</v>
      </c>
      <c r="J41" s="8">
        <f>IF(OR(ISERROR((int+SED*('Growth&amp;Taper'!K41/100))*Volume!L41),'Growth&amp;Taper'!K41&lt;pulpCutoff*100),"",(int+SED*('Growth&amp;Taper'!K41/100))*Volume!L41)</f>
        <v>23.035082791645351</v>
      </c>
      <c r="K41" s="8">
        <f>IF(OR(ISERROR((int+SED*('Growth&amp;Taper'!L41/100))*Volume!M41),'Growth&amp;Taper'!L41&lt;pulpCutoff*100),"",(int+SED*('Growth&amp;Taper'!L41/100))*Volume!M41)</f>
        <v>16.269603007288556</v>
      </c>
      <c r="L41" s="8" t="str">
        <f>IF(OR(ISERROR((int+SED*('Growth&amp;Taper'!M41/100))*Volume!N41),'Growth&amp;Taper'!M41&lt;pulpCutoff*100),"",(int+SED*('Growth&amp;Taper'!M41/100))*Volume!N41)</f>
        <v/>
      </c>
      <c r="M41" s="8" t="str">
        <f>IF(OR(ISERROR((int+SED*('Growth&amp;Taper'!N41/100))*Volume!O41),'Growth&amp;Taper'!N41&lt;pulpCutoff*100),"",(int+SED*('Growth&amp;Taper'!N41/100))*Volume!O41)</f>
        <v/>
      </c>
      <c r="N41" s="8" t="str">
        <f>IF(OR(ISERROR((int+SED*('Growth&amp;Taper'!O41/100))*Volume!P41),'Growth&amp;Taper'!O41&lt;pulpCutoff*100),"",(int+SED*('Growth&amp;Taper'!O41/100))*Volume!P41)</f>
        <v/>
      </c>
      <c r="O41" s="8" t="str">
        <f>IF(OR(ISERROR((int+SED*('Growth&amp;Taper'!P41/100))*Volume!Q41),'Growth&amp;Taper'!P41&lt;pulpCutoff*100),"",(int+SED*('Growth&amp;Taper'!P41/100))*Volume!Q41)</f>
        <v/>
      </c>
      <c r="P41" s="8" t="str">
        <f>IF(OR(ISERROR((int+SED*('Growth&amp;Taper'!Q41/100))*Volume!R41),'Growth&amp;Taper'!Q41&lt;pulpCutoff*100),"",(int+SED*('Growth&amp;Taper'!Q41/100))*Volume!R41)</f>
        <v/>
      </c>
      <c r="Q41" s="8" t="str">
        <f>IF(OR(ISERROR((int+SED*('Growth&amp;Taper'!R41/100))*Volume!S41),'Growth&amp;Taper'!R41&lt;pulpCutoff*100),"",(int+SED*('Growth&amp;Taper'!R41/100))*Volume!S41)</f>
        <v/>
      </c>
      <c r="R41" s="16">
        <f>Volume!V41*C41*(pulpPrice-cartageCost-harvestCost)</f>
        <v>3774.5983935753438</v>
      </c>
      <c r="S41" s="13">
        <f t="shared" si="2"/>
        <v>43779.486019252494</v>
      </c>
      <c r="T41" s="163">
        <f t="shared" si="1"/>
        <v>0.91378157359098677</v>
      </c>
    </row>
    <row r="42" spans="1:20" s="3" customFormat="1">
      <c r="A42" s="22">
        <f>'Growth&amp;Taper'!A42</f>
        <v>40</v>
      </c>
      <c r="B42" s="35">
        <f>'Growth&amp;Taper'!B42</f>
        <v>49.337885251448235</v>
      </c>
      <c r="C42" s="29">
        <f>'Growth&amp;Taper'!C42</f>
        <v>354.11017673390023</v>
      </c>
      <c r="D42" s="35">
        <f>'Growth&amp;Taper'!D42</f>
        <v>68.281203011925243</v>
      </c>
      <c r="E42" s="35">
        <f>'Growth&amp;Taper'!E42</f>
        <v>43.911813981118883</v>
      </c>
      <c r="F42" s="35">
        <f>'Growth&amp;Taper'!F42</f>
        <v>832.37258707390754</v>
      </c>
      <c r="G42" s="35">
        <f>'Growth&amp;Taper'!G42</f>
        <v>37.644336956626169</v>
      </c>
      <c r="H42" s="24">
        <f>IF(OR(ISERROR((int+SED*('Growth&amp;Taper'!I42/100))*Volume!J42),'Growth&amp;Taper'!I42&lt;pulpCutoff*100),"",(int+SED*('Growth&amp;Taper'!I42/100))*Volume!J42)</f>
        <v>42.568019079275494</v>
      </c>
      <c r="I42" s="24">
        <f>IF(OR(ISERROR((int+SED*('Growth&amp;Taper'!J42/100))*Volume!K42),'Growth&amp;Taper'!J42&lt;pulpCutoff*100),"",(int+SED*('Growth&amp;Taper'!J42/100))*Volume!K42)</f>
        <v>32.081908196274568</v>
      </c>
      <c r="J42" s="24">
        <f>IF(OR(ISERROR((int+SED*('Growth&amp;Taper'!K42/100))*Volume!L42),'Growth&amp;Taper'!K42&lt;pulpCutoff*100),"",(int+SED*('Growth&amp;Taper'!K42/100))*Volume!L42)</f>
        <v>23.82662799499057</v>
      </c>
      <c r="K42" s="24">
        <f>IF(OR(ISERROR((int+SED*('Growth&amp;Taper'!L42/100))*Volume!M42),'Growth&amp;Taper'!L42&lt;pulpCutoff*100),"",(int+SED*('Growth&amp;Taper'!L42/100))*Volume!M42)</f>
        <v>16.87865371350048</v>
      </c>
      <c r="L42" s="24" t="str">
        <f>IF(OR(ISERROR((int+SED*('Growth&amp;Taper'!M42/100))*Volume!N42),'Growth&amp;Taper'!M42&lt;pulpCutoff*100),"",(int+SED*('Growth&amp;Taper'!M42/100))*Volume!N42)</f>
        <v/>
      </c>
      <c r="M42" s="24" t="str">
        <f>IF(OR(ISERROR((int+SED*('Growth&amp;Taper'!N42/100))*Volume!O42),'Growth&amp;Taper'!N42&lt;pulpCutoff*100),"",(int+SED*('Growth&amp;Taper'!N42/100))*Volume!O42)</f>
        <v/>
      </c>
      <c r="N42" s="24" t="str">
        <f>IF(OR(ISERROR((int+SED*('Growth&amp;Taper'!O42/100))*Volume!P42),'Growth&amp;Taper'!O42&lt;pulpCutoff*100),"",(int+SED*('Growth&amp;Taper'!O42/100))*Volume!P42)</f>
        <v/>
      </c>
      <c r="O42" s="24" t="str">
        <f>IF(OR(ISERROR((int+SED*('Growth&amp;Taper'!P42/100))*Volume!Q42),'Growth&amp;Taper'!P42&lt;pulpCutoff*100),"",(int+SED*('Growth&amp;Taper'!P42/100))*Volume!Q42)</f>
        <v/>
      </c>
      <c r="P42" s="24" t="str">
        <f>IF(OR(ISERROR((int+SED*('Growth&amp;Taper'!Q42/100))*Volume!R42),'Growth&amp;Taper'!Q42&lt;pulpCutoff*100),"",(int+SED*('Growth&amp;Taper'!Q42/100))*Volume!R42)</f>
        <v/>
      </c>
      <c r="Q42" s="24" t="str">
        <f>IF(OR(ISERROR((int+SED*('Growth&amp;Taper'!R42/100))*Volume!S42),'Growth&amp;Taper'!R42&lt;pulpCutoff*100),"",(int+SED*('Growth&amp;Taper'!R42/100))*Volume!S42)</f>
        <v/>
      </c>
      <c r="R42" s="81">
        <f>Volume!V42*C42*(pulpPrice-cartageCost-harvestCost)</f>
        <v>3825.4725880012675</v>
      </c>
      <c r="S42" s="25">
        <f t="shared" si="2"/>
        <v>44673.926028516064</v>
      </c>
      <c r="T42" s="163">
        <f t="shared" si="1"/>
        <v>0.91436900832133239</v>
      </c>
    </row>
    <row r="43" spans="1:20">
      <c r="A43" s="4">
        <f>'Growth&amp;Taper'!A43</f>
        <v>1</v>
      </c>
      <c r="B43" s="33">
        <f>'Growth&amp;Taper'!B43</f>
        <v>1.9185685717487204</v>
      </c>
      <c r="C43" s="27">
        <f>'Growth&amp;Taper'!C43</f>
        <v>1128.7462150115782</v>
      </c>
      <c r="D43" s="33">
        <f>'Growth&amp;Taper'!D43</f>
        <v>1.6320070467005531E-3</v>
      </c>
      <c r="E43" s="33">
        <f>'Growth&amp;Taper'!E43</f>
        <v>0.12024384671731167</v>
      </c>
      <c r="F43" s="33">
        <f>'Growth&amp;Taper'!F43</f>
        <v>2.4049198674484761E-3</v>
      </c>
      <c r="G43" s="33">
        <f>'Growth&amp;Taper'!G43</f>
        <v>0.38371371434974411</v>
      </c>
      <c r="H43" s="8" t="str">
        <f>IF(OR(ISERROR((int+SED*('Growth&amp;Taper'!I43/100))*Volume!J43),'Growth&amp;Taper'!I43&lt;pulpCutoff*100),"",(int+SED*('Growth&amp;Taper'!I43/100))*Volume!J43)</f>
        <v/>
      </c>
      <c r="I43" s="8" t="str">
        <f>IF(OR(ISERROR((int+SED*('Growth&amp;Taper'!J43/100))*Volume!K43),'Growth&amp;Taper'!J43&lt;pulpCutoff*100),"",(int+SED*('Growth&amp;Taper'!J43/100))*Volume!K43)</f>
        <v/>
      </c>
      <c r="J43" s="8" t="str">
        <f>IF(OR(ISERROR((int+SED*('Growth&amp;Taper'!K43/100))*Volume!L43),'Growth&amp;Taper'!K43&lt;pulpCutoff*100),"",(int+SED*('Growth&amp;Taper'!K43/100))*Volume!L43)</f>
        <v/>
      </c>
      <c r="K43" s="8" t="str">
        <f>IF(OR(ISERROR((int+SED*('Growth&amp;Taper'!L43/100))*Volume!M43),'Growth&amp;Taper'!L43&lt;pulpCutoff*100),"",(int+SED*('Growth&amp;Taper'!L43/100))*Volume!M43)</f>
        <v/>
      </c>
      <c r="L43" s="8" t="str">
        <f>IF(OR(ISERROR((int+SED*('Growth&amp;Taper'!M43/100))*Volume!N43),'Growth&amp;Taper'!M43&lt;pulpCutoff*100),"",(int+SED*('Growth&amp;Taper'!M43/100))*Volume!N43)</f>
        <v/>
      </c>
      <c r="M43" s="8" t="str">
        <f>IF(OR(ISERROR((int+SED*('Growth&amp;Taper'!N43/100))*Volume!O43),'Growth&amp;Taper'!N43&lt;pulpCutoff*100),"",(int+SED*('Growth&amp;Taper'!N43/100))*Volume!O43)</f>
        <v/>
      </c>
      <c r="N43" s="8" t="str">
        <f>IF(OR(ISERROR((int+SED*('Growth&amp;Taper'!O43/100))*Volume!P43),'Growth&amp;Taper'!O43&lt;pulpCutoff*100),"",(int+SED*('Growth&amp;Taper'!O43/100))*Volume!P43)</f>
        <v/>
      </c>
      <c r="O43" s="8" t="str">
        <f>IF(OR(ISERROR((int+SED*('Growth&amp;Taper'!P43/100))*Volume!Q43),'Growth&amp;Taper'!P43&lt;pulpCutoff*100),"",(int+SED*('Growth&amp;Taper'!P43/100))*Volume!Q43)</f>
        <v/>
      </c>
      <c r="P43" s="8" t="str">
        <f>IF(OR(ISERROR((int+SED*('Growth&amp;Taper'!Q43/100))*Volume!R43),'Growth&amp;Taper'!Q43&lt;pulpCutoff*100),"",(int+SED*('Growth&amp;Taper'!Q43/100))*Volume!R43)</f>
        <v/>
      </c>
      <c r="Q43" s="8" t="str">
        <f>IF(OR(ISERROR((int+SED*('Growth&amp;Taper'!R43/100))*Volume!S43),'Growth&amp;Taper'!R43&lt;pulpCutoff*100),"",(int+SED*('Growth&amp;Taper'!R43/100))*Volume!S43)</f>
        <v/>
      </c>
      <c r="R43" s="16">
        <f>Volume!V43*C43*(pulpPrice-cartageCost-harvestCost)</f>
        <v>0</v>
      </c>
      <c r="S43" s="80">
        <f t="shared" ref="S43:S136" si="3">R43+SUMIF(H43:Q43,"&gt;0",H43:Q43)*C43</f>
        <v>0</v>
      </c>
      <c r="T43" s="163">
        <f t="shared" si="1"/>
        <v>0</v>
      </c>
    </row>
    <row r="44" spans="1:20">
      <c r="A44" s="4">
        <f>'Growth&amp;Taper'!A44</f>
        <v>2</v>
      </c>
      <c r="B44" s="33">
        <f>'Growth&amp;Taper'!B44</f>
        <v>4.2007205410600932</v>
      </c>
      <c r="C44" s="27">
        <f>'Growth&amp;Taper'!C44</f>
        <v>1115.8399865894512</v>
      </c>
      <c r="D44" s="33">
        <f>'Growth&amp;Taper'!D44</f>
        <v>0.39325755700131498</v>
      </c>
      <c r="E44" s="33">
        <f>'Growth&amp;Taper'!E44</f>
        <v>1.8773168501281814</v>
      </c>
      <c r="F44" s="33">
        <f>'Growth&amp;Taper'!F44</f>
        <v>0.7823319713440603</v>
      </c>
      <c r="G44" s="33">
        <f>'Growth&amp;Taper'!G44</f>
        <v>0.84014410821201868</v>
      </c>
      <c r="H44" s="8" t="str">
        <f>IF(OR(ISERROR((int+SED*('Growth&amp;Taper'!I44/100))*Volume!J44),'Growth&amp;Taper'!I44&lt;pulpCutoff*100),"",(int+SED*('Growth&amp;Taper'!I44/100))*Volume!J44)</f>
        <v/>
      </c>
      <c r="I44" s="8" t="str">
        <f>IF(OR(ISERROR((int+SED*('Growth&amp;Taper'!J44/100))*Volume!K44),'Growth&amp;Taper'!J44&lt;pulpCutoff*100),"",(int+SED*('Growth&amp;Taper'!J44/100))*Volume!K44)</f>
        <v/>
      </c>
      <c r="J44" s="8" t="str">
        <f>IF(OR(ISERROR((int+SED*('Growth&amp;Taper'!K44/100))*Volume!L44),'Growth&amp;Taper'!K44&lt;pulpCutoff*100),"",(int+SED*('Growth&amp;Taper'!K44/100))*Volume!L44)</f>
        <v/>
      </c>
      <c r="K44" s="8" t="str">
        <f>IF(OR(ISERROR((int+SED*('Growth&amp;Taper'!L44/100))*Volume!M44),'Growth&amp;Taper'!L44&lt;pulpCutoff*100),"",(int+SED*('Growth&amp;Taper'!L44/100))*Volume!M44)</f>
        <v/>
      </c>
      <c r="L44" s="8" t="str">
        <f>IF(OR(ISERROR((int+SED*('Growth&amp;Taper'!M44/100))*Volume!N44),'Growth&amp;Taper'!M44&lt;pulpCutoff*100),"",(int+SED*('Growth&amp;Taper'!M44/100))*Volume!N44)</f>
        <v/>
      </c>
      <c r="M44" s="8" t="str">
        <f>IF(OR(ISERROR((int+SED*('Growth&amp;Taper'!N44/100))*Volume!O44),'Growth&amp;Taper'!N44&lt;pulpCutoff*100),"",(int+SED*('Growth&amp;Taper'!N44/100))*Volume!O44)</f>
        <v/>
      </c>
      <c r="N44" s="8" t="str">
        <f>IF(OR(ISERROR((int+SED*('Growth&amp;Taper'!O44/100))*Volume!P44),'Growth&amp;Taper'!O44&lt;pulpCutoff*100),"",(int+SED*('Growth&amp;Taper'!O44/100))*Volume!P44)</f>
        <v/>
      </c>
      <c r="O44" s="8" t="str">
        <f>IF(OR(ISERROR((int+SED*('Growth&amp;Taper'!P44/100))*Volume!Q44),'Growth&amp;Taper'!P44&lt;pulpCutoff*100),"",(int+SED*('Growth&amp;Taper'!P44/100))*Volume!Q44)</f>
        <v/>
      </c>
      <c r="P44" s="8" t="str">
        <f>IF(OR(ISERROR((int+SED*('Growth&amp;Taper'!Q44/100))*Volume!R44),'Growth&amp;Taper'!Q44&lt;pulpCutoff*100),"",(int+SED*('Growth&amp;Taper'!Q44/100))*Volume!R44)</f>
        <v/>
      </c>
      <c r="Q44" s="8" t="str">
        <f>IF(OR(ISERROR((int+SED*('Growth&amp;Taper'!R44/100))*Volume!S44),'Growth&amp;Taper'!R44&lt;pulpCutoff*100),"",(int+SED*('Growth&amp;Taper'!R44/100))*Volume!S44)</f>
        <v/>
      </c>
      <c r="R44" s="16">
        <f>Volume!V44*C44*(pulpPrice-cartageCost-harvestCost)</f>
        <v>0</v>
      </c>
      <c r="S44" s="80">
        <f t="shared" si="3"/>
        <v>0</v>
      </c>
      <c r="T44" s="163">
        <f t="shared" si="1"/>
        <v>0</v>
      </c>
    </row>
    <row r="45" spans="1:20">
      <c r="A45" s="4">
        <f>'Growth&amp;Taper'!A45</f>
        <v>3</v>
      </c>
      <c r="B45" s="33">
        <f>'Growth&amp;Taper'!B45</f>
        <v>6.66484149405421</v>
      </c>
      <c r="C45" s="27">
        <f>'Growth&amp;Taper'!C45</f>
        <v>1103.0813296319004</v>
      </c>
      <c r="D45" s="33">
        <f>'Growth&amp;Taper'!D45</f>
        <v>2.494095849351448</v>
      </c>
      <c r="E45" s="33">
        <f>'Growth&amp;Taper'!E45</f>
        <v>4.7550249804800213</v>
      </c>
      <c r="F45" s="33">
        <f>'Growth&amp;Taper'!F45</f>
        <v>6.3506019758862422</v>
      </c>
      <c r="G45" s="33">
        <f>'Growth&amp;Taper'!G45</f>
        <v>1.3675027464923233</v>
      </c>
      <c r="H45" s="8" t="str">
        <f>IF(OR(ISERROR((int+SED*('Growth&amp;Taper'!I45/100))*Volume!J45),'Growth&amp;Taper'!I45&lt;pulpCutoff*100),"",(int+SED*('Growth&amp;Taper'!I45/100))*Volume!J45)</f>
        <v/>
      </c>
      <c r="I45" s="8" t="str">
        <f>IF(OR(ISERROR((int+SED*('Growth&amp;Taper'!J45/100))*Volume!K45),'Growth&amp;Taper'!J45&lt;pulpCutoff*100),"",(int+SED*('Growth&amp;Taper'!J45/100))*Volume!K45)</f>
        <v/>
      </c>
      <c r="J45" s="8" t="str">
        <f>IF(OR(ISERROR((int+SED*('Growth&amp;Taper'!K45/100))*Volume!L45),'Growth&amp;Taper'!K45&lt;pulpCutoff*100),"",(int+SED*('Growth&amp;Taper'!K45/100))*Volume!L45)</f>
        <v/>
      </c>
      <c r="K45" s="8" t="str">
        <f>IF(OR(ISERROR((int+SED*('Growth&amp;Taper'!L45/100))*Volume!M45),'Growth&amp;Taper'!L45&lt;pulpCutoff*100),"",(int+SED*('Growth&amp;Taper'!L45/100))*Volume!M45)</f>
        <v/>
      </c>
      <c r="L45" s="8" t="str">
        <f>IF(OR(ISERROR((int+SED*('Growth&amp;Taper'!M45/100))*Volume!N45),'Growth&amp;Taper'!M45&lt;pulpCutoff*100),"",(int+SED*('Growth&amp;Taper'!M45/100))*Volume!N45)</f>
        <v/>
      </c>
      <c r="M45" s="8" t="str">
        <f>IF(OR(ISERROR((int+SED*('Growth&amp;Taper'!N45/100))*Volume!O45),'Growth&amp;Taper'!N45&lt;pulpCutoff*100),"",(int+SED*('Growth&amp;Taper'!N45/100))*Volume!O45)</f>
        <v/>
      </c>
      <c r="N45" s="8" t="str">
        <f>IF(OR(ISERROR((int+SED*('Growth&amp;Taper'!O45/100))*Volume!P45),'Growth&amp;Taper'!O45&lt;pulpCutoff*100),"",(int+SED*('Growth&amp;Taper'!O45/100))*Volume!P45)</f>
        <v/>
      </c>
      <c r="O45" s="8" t="str">
        <f>IF(OR(ISERROR((int+SED*('Growth&amp;Taper'!P45/100))*Volume!Q45),'Growth&amp;Taper'!P45&lt;pulpCutoff*100),"",(int+SED*('Growth&amp;Taper'!P45/100))*Volume!Q45)</f>
        <v/>
      </c>
      <c r="P45" s="8" t="str">
        <f>IF(OR(ISERROR((int+SED*('Growth&amp;Taper'!Q45/100))*Volume!R45),'Growth&amp;Taper'!Q45&lt;pulpCutoff*100),"",(int+SED*('Growth&amp;Taper'!Q45/100))*Volume!R45)</f>
        <v/>
      </c>
      <c r="Q45" s="8" t="str">
        <f>IF(OR(ISERROR((int+SED*('Growth&amp;Taper'!R45/100))*Volume!S45),'Growth&amp;Taper'!R45&lt;pulpCutoff*100),"",(int+SED*('Growth&amp;Taper'!R45/100))*Volume!S45)</f>
        <v/>
      </c>
      <c r="R45" s="16">
        <f>Volume!V45*C45*(pulpPrice-cartageCost-harvestCost)</f>
        <v>0</v>
      </c>
      <c r="S45" s="80">
        <f t="shared" si="3"/>
        <v>0</v>
      </c>
      <c r="T45" s="163">
        <f t="shared" si="1"/>
        <v>0</v>
      </c>
    </row>
    <row r="46" spans="1:20">
      <c r="A46" s="4">
        <f>'Growth&amp;Taper'!A46</f>
        <v>4</v>
      </c>
      <c r="B46" s="33">
        <f>'Growth&amp;Taper'!B46</f>
        <v>9.1785543631405062</v>
      </c>
      <c r="C46" s="27">
        <f>'Growth&amp;Taper'!C46</f>
        <v>1090.4685567879474</v>
      </c>
      <c r="D46" s="33">
        <f>'Growth&amp;Taper'!D46</f>
        <v>6.3150643116886034</v>
      </c>
      <c r="E46" s="33">
        <f>'Growth&amp;Taper'!E46</f>
        <v>7.609958968770111</v>
      </c>
      <c r="F46" s="33">
        <f>'Growth&amp;Taper'!F46</f>
        <v>19.667341290849233</v>
      </c>
      <c r="G46" s="33">
        <f>'Growth&amp;Taper'!G46</f>
        <v>9.0416076461430066</v>
      </c>
      <c r="H46" s="8" t="str">
        <f>IF(OR(ISERROR((int+SED*('Growth&amp;Taper'!I46/100))*Volume!J46),'Growth&amp;Taper'!I46&lt;pulpCutoff*100),"",(int+SED*('Growth&amp;Taper'!I46/100))*Volume!J46)</f>
        <v/>
      </c>
      <c r="I46" s="8" t="str">
        <f>IF(OR(ISERROR((int+SED*('Growth&amp;Taper'!J46/100))*Volume!K46),'Growth&amp;Taper'!J46&lt;pulpCutoff*100),"",(int+SED*('Growth&amp;Taper'!J46/100))*Volume!K46)</f>
        <v/>
      </c>
      <c r="J46" s="8" t="str">
        <f>IF(OR(ISERROR((int+SED*('Growth&amp;Taper'!K46/100))*Volume!L46),'Growth&amp;Taper'!K46&lt;pulpCutoff*100),"",(int+SED*('Growth&amp;Taper'!K46/100))*Volume!L46)</f>
        <v/>
      </c>
      <c r="K46" s="8" t="str">
        <f>IF(OR(ISERROR((int+SED*('Growth&amp;Taper'!L46/100))*Volume!M46),'Growth&amp;Taper'!L46&lt;pulpCutoff*100),"",(int+SED*('Growth&amp;Taper'!L46/100))*Volume!M46)</f>
        <v/>
      </c>
      <c r="L46" s="8" t="str">
        <f>IF(OR(ISERROR((int+SED*('Growth&amp;Taper'!M46/100))*Volume!N46),'Growth&amp;Taper'!M46&lt;pulpCutoff*100),"",(int+SED*('Growth&amp;Taper'!M46/100))*Volume!N46)</f>
        <v/>
      </c>
      <c r="M46" s="8" t="str">
        <f>IF(OR(ISERROR((int+SED*('Growth&amp;Taper'!N46/100))*Volume!O46),'Growth&amp;Taper'!N46&lt;pulpCutoff*100),"",(int+SED*('Growth&amp;Taper'!N46/100))*Volume!O46)</f>
        <v/>
      </c>
      <c r="N46" s="8" t="str">
        <f>IF(OR(ISERROR((int+SED*('Growth&amp;Taper'!O46/100))*Volume!P46),'Growth&amp;Taper'!O46&lt;pulpCutoff*100),"",(int+SED*('Growth&amp;Taper'!O46/100))*Volume!P46)</f>
        <v/>
      </c>
      <c r="O46" s="8" t="str">
        <f>IF(OR(ISERROR((int+SED*('Growth&amp;Taper'!P46/100))*Volume!Q46),'Growth&amp;Taper'!P46&lt;pulpCutoff*100),"",(int+SED*('Growth&amp;Taper'!P46/100))*Volume!Q46)</f>
        <v/>
      </c>
      <c r="P46" s="8" t="str">
        <f>IF(OR(ISERROR((int+SED*('Growth&amp;Taper'!Q46/100))*Volume!R46),'Growth&amp;Taper'!Q46&lt;pulpCutoff*100),"",(int+SED*('Growth&amp;Taper'!Q46/100))*Volume!R46)</f>
        <v/>
      </c>
      <c r="Q46" s="8" t="str">
        <f>IF(OR(ISERROR((int+SED*('Growth&amp;Taper'!R46/100))*Volume!S46),'Growth&amp;Taper'!R46&lt;pulpCutoff*100),"",(int+SED*('Growth&amp;Taper'!R46/100))*Volume!S46)</f>
        <v/>
      </c>
      <c r="R46" s="16">
        <f>Volume!V46*C46*(pulpPrice-cartageCost-harvestCost)</f>
        <v>0</v>
      </c>
      <c r="S46" s="80">
        <f t="shared" si="3"/>
        <v>0</v>
      </c>
      <c r="T46" s="163">
        <f t="shared" si="1"/>
        <v>0</v>
      </c>
    </row>
    <row r="47" spans="1:20">
      <c r="A47" s="4">
        <f>'Growth&amp;Taper'!A47</f>
        <v>5</v>
      </c>
      <c r="B47" s="33">
        <f>'Growth&amp;Taper'!B47</f>
        <v>11.674351093832627</v>
      </c>
      <c r="C47" s="27">
        <f>'Growth&amp;Taper'!C47</f>
        <v>1078</v>
      </c>
      <c r="D47" s="33">
        <f>'Growth&amp;Taper'!D47</f>
        <v>11.05</v>
      </c>
      <c r="E47" s="33">
        <f>'Growth&amp;Taper'!E47</f>
        <v>10.124457428372343</v>
      </c>
      <c r="F47" s="33">
        <f>'Growth&amp;Taper'!F47</f>
        <v>40.646356986628227</v>
      </c>
      <c r="G47" s="33">
        <f>'Growth&amp;Taper'!G47</f>
        <v>13.700620854068973</v>
      </c>
      <c r="H47" s="8" t="str">
        <f>IF(OR(ISERROR((int+SED*('Growth&amp;Taper'!I47/100))*Volume!J47),'Growth&amp;Taper'!I47&lt;pulpCutoff*100),"",(int+SED*('Growth&amp;Taper'!I47/100))*Volume!J47)</f>
        <v/>
      </c>
      <c r="I47" s="8" t="str">
        <f>IF(OR(ISERROR((int+SED*('Growth&amp;Taper'!J47/100))*Volume!K47),'Growth&amp;Taper'!J47&lt;pulpCutoff*100),"",(int+SED*('Growth&amp;Taper'!J47/100))*Volume!K47)</f>
        <v/>
      </c>
      <c r="J47" s="8" t="str">
        <f>IF(OR(ISERROR((int+SED*('Growth&amp;Taper'!K47/100))*Volume!L47),'Growth&amp;Taper'!K47&lt;pulpCutoff*100),"",(int+SED*('Growth&amp;Taper'!K47/100))*Volume!L47)</f>
        <v/>
      </c>
      <c r="K47" s="8" t="str">
        <f>IF(OR(ISERROR((int+SED*('Growth&amp;Taper'!L47/100))*Volume!M47),'Growth&amp;Taper'!L47&lt;pulpCutoff*100),"",(int+SED*('Growth&amp;Taper'!L47/100))*Volume!M47)</f>
        <v/>
      </c>
      <c r="L47" s="8" t="str">
        <f>IF(OR(ISERROR((int+SED*('Growth&amp;Taper'!M47/100))*Volume!N47),'Growth&amp;Taper'!M47&lt;pulpCutoff*100),"",(int+SED*('Growth&amp;Taper'!M47/100))*Volume!N47)</f>
        <v/>
      </c>
      <c r="M47" s="8" t="str">
        <f>IF(OR(ISERROR((int+SED*('Growth&amp;Taper'!N47/100))*Volume!O47),'Growth&amp;Taper'!N47&lt;pulpCutoff*100),"",(int+SED*('Growth&amp;Taper'!N47/100))*Volume!O47)</f>
        <v/>
      </c>
      <c r="N47" s="8" t="str">
        <f>IF(OR(ISERROR((int+SED*('Growth&amp;Taper'!O47/100))*Volume!P47),'Growth&amp;Taper'!O47&lt;pulpCutoff*100),"",(int+SED*('Growth&amp;Taper'!O47/100))*Volume!P47)</f>
        <v/>
      </c>
      <c r="O47" s="8" t="str">
        <f>IF(OR(ISERROR((int+SED*('Growth&amp;Taper'!P47/100))*Volume!Q47),'Growth&amp;Taper'!P47&lt;pulpCutoff*100),"",(int+SED*('Growth&amp;Taper'!P47/100))*Volume!Q47)</f>
        <v/>
      </c>
      <c r="P47" s="8" t="str">
        <f>IF(OR(ISERROR((int+SED*('Growth&amp;Taper'!Q47/100))*Volume!R47),'Growth&amp;Taper'!Q47&lt;pulpCutoff*100),"",(int+SED*('Growth&amp;Taper'!Q47/100))*Volume!R47)</f>
        <v/>
      </c>
      <c r="Q47" s="8" t="str">
        <f>IF(OR(ISERROR((int+SED*('Growth&amp;Taper'!R47/100))*Volume!S47),'Growth&amp;Taper'!R47&lt;pulpCutoff*100),"",(int+SED*('Growth&amp;Taper'!R47/100))*Volume!S47)</f>
        <v/>
      </c>
      <c r="R47" s="16">
        <f>Volume!V47*C47*(pulpPrice-cartageCost-harvestCost)</f>
        <v>613.22225435939333</v>
      </c>
      <c r="S47" s="80">
        <f t="shared" si="3"/>
        <v>613.22225435939333</v>
      </c>
      <c r="T47" s="163">
        <f t="shared" si="1"/>
        <v>0</v>
      </c>
    </row>
    <row r="48" spans="1:20">
      <c r="A48" s="4">
        <f>'Growth&amp;Taper'!A48</f>
        <v>6</v>
      </c>
      <c r="B48" s="33">
        <f>'Growth&amp;Taper'!B48</f>
        <v>14.113219235602134</v>
      </c>
      <c r="C48" s="27">
        <f>'Growth&amp;Taper'!C48</f>
        <v>1065.6740102832503</v>
      </c>
      <c r="D48" s="33">
        <f>'Growth&amp;Taper'!D48</f>
        <v>16.059935339860473</v>
      </c>
      <c r="E48" s="33">
        <f>'Growth&amp;Taper'!E48</f>
        <v>12.27607997436264</v>
      </c>
      <c r="F48" s="33">
        <f>'Growth&amp;Taper'!F48</f>
        <v>67.92690252305114</v>
      </c>
      <c r="G48" s="33">
        <f>'Growth&amp;Taper'!G48</f>
        <v>16.845269751232614</v>
      </c>
      <c r="H48" s="8" t="str">
        <f>IF(OR(ISERROR((int+SED*('Growth&amp;Taper'!I48/100))*Volume!J48),'Growth&amp;Taper'!I48&lt;pulpCutoff*100),"",(int+SED*('Growth&amp;Taper'!I48/100))*Volume!J48)</f>
        <v/>
      </c>
      <c r="I48" s="8" t="str">
        <f>IF(OR(ISERROR((int+SED*('Growth&amp;Taper'!J48/100))*Volume!K48),'Growth&amp;Taper'!J48&lt;pulpCutoff*100),"",(int+SED*('Growth&amp;Taper'!J48/100))*Volume!K48)</f>
        <v/>
      </c>
      <c r="J48" s="8" t="str">
        <f>IF(OR(ISERROR((int+SED*('Growth&amp;Taper'!K48/100))*Volume!L48),'Growth&amp;Taper'!K48&lt;pulpCutoff*100),"",(int+SED*('Growth&amp;Taper'!K48/100))*Volume!L48)</f>
        <v/>
      </c>
      <c r="K48" s="8" t="str">
        <f>IF(OR(ISERROR((int+SED*('Growth&amp;Taper'!L48/100))*Volume!M48),'Growth&amp;Taper'!L48&lt;pulpCutoff*100),"",(int+SED*('Growth&amp;Taper'!L48/100))*Volume!M48)</f>
        <v/>
      </c>
      <c r="L48" s="8" t="str">
        <f>IF(OR(ISERROR((int+SED*('Growth&amp;Taper'!M48/100))*Volume!N48),'Growth&amp;Taper'!M48&lt;pulpCutoff*100),"",(int+SED*('Growth&amp;Taper'!M48/100))*Volume!N48)</f>
        <v/>
      </c>
      <c r="M48" s="8" t="str">
        <f>IF(OR(ISERROR((int+SED*('Growth&amp;Taper'!N48/100))*Volume!O48),'Growth&amp;Taper'!N48&lt;pulpCutoff*100),"",(int+SED*('Growth&amp;Taper'!N48/100))*Volume!O48)</f>
        <v/>
      </c>
      <c r="N48" s="8" t="str">
        <f>IF(OR(ISERROR((int+SED*('Growth&amp;Taper'!O48/100))*Volume!P48),'Growth&amp;Taper'!O48&lt;pulpCutoff*100),"",(int+SED*('Growth&amp;Taper'!O48/100))*Volume!P48)</f>
        <v/>
      </c>
      <c r="O48" s="8" t="str">
        <f>IF(OR(ISERROR((int+SED*('Growth&amp;Taper'!P48/100))*Volume!Q48),'Growth&amp;Taper'!P48&lt;pulpCutoff*100),"",(int+SED*('Growth&amp;Taper'!P48/100))*Volume!Q48)</f>
        <v/>
      </c>
      <c r="P48" s="8" t="str">
        <f>IF(OR(ISERROR((int+SED*('Growth&amp;Taper'!Q48/100))*Volume!R48),'Growth&amp;Taper'!Q48&lt;pulpCutoff*100),"",(int+SED*('Growth&amp;Taper'!Q48/100))*Volume!R48)</f>
        <v/>
      </c>
      <c r="Q48" s="8" t="str">
        <f>IF(OR(ISERROR((int+SED*('Growth&amp;Taper'!R48/100))*Volume!S48),'Growth&amp;Taper'!R48&lt;pulpCutoff*100),"",(int+SED*('Growth&amp;Taper'!R48/100))*Volume!S48)</f>
        <v/>
      </c>
      <c r="R48" s="16">
        <f>Volume!V48*C48*(pulpPrice-cartageCost-harvestCost)</f>
        <v>1173.5849318540252</v>
      </c>
      <c r="S48" s="80">
        <f t="shared" si="3"/>
        <v>1173.5849318540252</v>
      </c>
      <c r="T48" s="163">
        <f t="shared" si="1"/>
        <v>0</v>
      </c>
    </row>
    <row r="49" spans="1:20">
      <c r="A49" s="4">
        <f>'Growth&amp;Taper'!A49</f>
        <v>7</v>
      </c>
      <c r="B49" s="33">
        <f>'Growth&amp;Taper'!B49</f>
        <v>16.471613052056259</v>
      </c>
      <c r="C49" s="27">
        <f>'Growth&amp;Taper'!C49</f>
        <v>1053.4889575075927</v>
      </c>
      <c r="D49" s="33">
        <f>'Growth&amp;Taper'!D49</f>
        <v>20.984547145864152</v>
      </c>
      <c r="E49" s="33">
        <f>'Growth&amp;Taper'!E49</f>
        <v>14.113502574990584</v>
      </c>
      <c r="F49" s="33">
        <f>'Growth&amp;Taper'!F49</f>
        <v>99.940680020701834</v>
      </c>
      <c r="G49" s="33">
        <f>'Growth&amp;Taper'!G49</f>
        <v>19.121432727851936</v>
      </c>
      <c r="H49" s="8" t="str">
        <f>IF(OR(ISERROR((int+SED*('Growth&amp;Taper'!I49/100))*Volume!J49),'Growth&amp;Taper'!I49&lt;pulpCutoff*100),"",(int+SED*('Growth&amp;Taper'!I49/100))*Volume!J49)</f>
        <v/>
      </c>
      <c r="I49" s="8" t="str">
        <f>IF(OR(ISERROR((int+SED*('Growth&amp;Taper'!J49/100))*Volume!K49),'Growth&amp;Taper'!J49&lt;pulpCutoff*100),"",(int+SED*('Growth&amp;Taper'!J49/100))*Volume!K49)</f>
        <v/>
      </c>
      <c r="J49" s="8" t="str">
        <f>IF(OR(ISERROR((int+SED*('Growth&amp;Taper'!K49/100))*Volume!L49),'Growth&amp;Taper'!K49&lt;pulpCutoff*100),"",(int+SED*('Growth&amp;Taper'!K49/100))*Volume!L49)</f>
        <v/>
      </c>
      <c r="K49" s="8" t="str">
        <f>IF(OR(ISERROR((int+SED*('Growth&amp;Taper'!L49/100))*Volume!M49),'Growth&amp;Taper'!L49&lt;pulpCutoff*100),"",(int+SED*('Growth&amp;Taper'!L49/100))*Volume!M49)</f>
        <v/>
      </c>
      <c r="L49" s="8" t="str">
        <f>IF(OR(ISERROR((int+SED*('Growth&amp;Taper'!M49/100))*Volume!N49),'Growth&amp;Taper'!M49&lt;pulpCutoff*100),"",(int+SED*('Growth&amp;Taper'!M49/100))*Volume!N49)</f>
        <v/>
      </c>
      <c r="M49" s="8" t="str">
        <f>IF(OR(ISERROR((int+SED*('Growth&amp;Taper'!N49/100))*Volume!O49),'Growth&amp;Taper'!N49&lt;pulpCutoff*100),"",(int+SED*('Growth&amp;Taper'!N49/100))*Volume!O49)</f>
        <v/>
      </c>
      <c r="N49" s="8" t="str">
        <f>IF(OR(ISERROR((int+SED*('Growth&amp;Taper'!O49/100))*Volume!P49),'Growth&amp;Taper'!O49&lt;pulpCutoff*100),"",(int+SED*('Growth&amp;Taper'!O49/100))*Volume!P49)</f>
        <v/>
      </c>
      <c r="O49" s="8" t="str">
        <f>IF(OR(ISERROR((int+SED*('Growth&amp;Taper'!P49/100))*Volume!Q49),'Growth&amp;Taper'!P49&lt;pulpCutoff*100),"",(int+SED*('Growth&amp;Taper'!P49/100))*Volume!Q49)</f>
        <v/>
      </c>
      <c r="P49" s="8" t="str">
        <f>IF(OR(ISERROR((int+SED*('Growth&amp;Taper'!Q49/100))*Volume!R49),'Growth&amp;Taper'!Q49&lt;pulpCutoff*100),"",(int+SED*('Growth&amp;Taper'!Q49/100))*Volume!R49)</f>
        <v/>
      </c>
      <c r="Q49" s="8" t="str">
        <f>IF(OR(ISERROR((int+SED*('Growth&amp;Taper'!R49/100))*Volume!S49),'Growth&amp;Taper'!R49&lt;pulpCutoff*100),"",(int+SED*('Growth&amp;Taper'!R49/100))*Volume!S49)</f>
        <v/>
      </c>
      <c r="R49" s="16">
        <f>Volume!V49*C49*(pulpPrice-cartageCost-harvestCost)</f>
        <v>1608.3586445403628</v>
      </c>
      <c r="S49" s="80">
        <f t="shared" si="3"/>
        <v>1608.3586445403628</v>
      </c>
      <c r="T49" s="163">
        <f t="shared" si="1"/>
        <v>0</v>
      </c>
    </row>
    <row r="50" spans="1:20">
      <c r="A50" s="4">
        <f>'Growth&amp;Taper'!A50</f>
        <v>8</v>
      </c>
      <c r="B50" s="33">
        <f>'Growth&amp;Taper'!B50</f>
        <v>18.735353492979787</v>
      </c>
      <c r="C50" s="27">
        <f>'Growth&amp;Taper'!C50</f>
        <v>1041.443230182038</v>
      </c>
      <c r="D50" s="33">
        <f>'Growth&amp;Taper'!D50</f>
        <v>25.649371270593686</v>
      </c>
      <c r="E50" s="33">
        <f>'Growth&amp;Taper'!E50</f>
        <v>15.693527088408633</v>
      </c>
      <c r="F50" s="33">
        <f>'Growth&amp;Taper'!F50</f>
        <v>135.27965462517656</v>
      </c>
      <c r="G50" s="33">
        <f>'Growth&amp;Taper'!G50</f>
        <v>20.853145792670045</v>
      </c>
      <c r="H50" s="8" t="str">
        <f>IF(OR(ISERROR((int+SED*('Growth&amp;Taper'!I50/100))*Volume!J50),'Growth&amp;Taper'!I50&lt;pulpCutoff*100),"",(int+SED*('Growth&amp;Taper'!I50/100))*Volume!J50)</f>
        <v/>
      </c>
      <c r="I50" s="8" t="str">
        <f>IF(OR(ISERROR((int+SED*('Growth&amp;Taper'!J50/100))*Volume!K50),'Growth&amp;Taper'!J50&lt;pulpCutoff*100),"",(int+SED*('Growth&amp;Taper'!J50/100))*Volume!K50)</f>
        <v/>
      </c>
      <c r="J50" s="8" t="str">
        <f>IF(OR(ISERROR((int+SED*('Growth&amp;Taper'!K50/100))*Volume!L50),'Growth&amp;Taper'!K50&lt;pulpCutoff*100),"",(int+SED*('Growth&amp;Taper'!K50/100))*Volume!L50)</f>
        <v/>
      </c>
      <c r="K50" s="8" t="str">
        <f>IF(OR(ISERROR((int+SED*('Growth&amp;Taper'!L50/100))*Volume!M50),'Growth&amp;Taper'!L50&lt;pulpCutoff*100),"",(int+SED*('Growth&amp;Taper'!L50/100))*Volume!M50)</f>
        <v/>
      </c>
      <c r="L50" s="8" t="str">
        <f>IF(OR(ISERROR((int+SED*('Growth&amp;Taper'!M50/100))*Volume!N50),'Growth&amp;Taper'!M50&lt;pulpCutoff*100),"",(int+SED*('Growth&amp;Taper'!M50/100))*Volume!N50)</f>
        <v/>
      </c>
      <c r="M50" s="8" t="str">
        <f>IF(OR(ISERROR((int+SED*('Growth&amp;Taper'!N50/100))*Volume!O50),'Growth&amp;Taper'!N50&lt;pulpCutoff*100),"",(int+SED*('Growth&amp;Taper'!N50/100))*Volume!O50)</f>
        <v/>
      </c>
      <c r="N50" s="8" t="str">
        <f>IF(OR(ISERROR((int+SED*('Growth&amp;Taper'!O50/100))*Volume!P50),'Growth&amp;Taper'!O50&lt;pulpCutoff*100),"",(int+SED*('Growth&amp;Taper'!O50/100))*Volume!P50)</f>
        <v/>
      </c>
      <c r="O50" s="8" t="str">
        <f>IF(OR(ISERROR((int+SED*('Growth&amp;Taper'!P50/100))*Volume!Q50),'Growth&amp;Taper'!P50&lt;pulpCutoff*100),"",(int+SED*('Growth&amp;Taper'!P50/100))*Volume!Q50)</f>
        <v/>
      </c>
      <c r="P50" s="8" t="str">
        <f>IF(OR(ISERROR((int+SED*('Growth&amp;Taper'!Q50/100))*Volume!R50),'Growth&amp;Taper'!Q50&lt;pulpCutoff*100),"",(int+SED*('Growth&amp;Taper'!Q50/100))*Volume!R50)</f>
        <v/>
      </c>
      <c r="Q50" s="8" t="str">
        <f>IF(OR(ISERROR((int+SED*('Growth&amp;Taper'!R50/100))*Volume!S50),'Growth&amp;Taper'!R50&lt;pulpCutoff*100),"",(int+SED*('Growth&amp;Taper'!R50/100))*Volume!S50)</f>
        <v/>
      </c>
      <c r="R50" s="16">
        <f>Volume!V50*C50*(pulpPrice-cartageCost-harvestCost)</f>
        <v>2326.0174483819756</v>
      </c>
      <c r="S50" s="80">
        <f t="shared" si="3"/>
        <v>2326.0174483819756</v>
      </c>
      <c r="T50" s="163">
        <f t="shared" si="1"/>
        <v>0</v>
      </c>
    </row>
    <row r="51" spans="1:20">
      <c r="A51" s="4">
        <f>'Growth&amp;Taper'!A51</f>
        <v>9</v>
      </c>
      <c r="B51" s="33">
        <f>'Growth&amp;Taper'!B51</f>
        <v>20.896311548372974</v>
      </c>
      <c r="C51" s="27">
        <f>'Growth&amp;Taper'!C51</f>
        <v>1029.5352352415905</v>
      </c>
      <c r="D51" s="33">
        <f>'Growth&amp;Taper'!D51</f>
        <v>29.983629355617023</v>
      </c>
      <c r="E51" s="33">
        <f>'Growth&amp;Taper'!E51</f>
        <v>17.065597288558312</v>
      </c>
      <c r="F51" s="33">
        <f>'Growth&amp;Taper'!F51</f>
        <v>172.78265537253847</v>
      </c>
      <c r="G51" s="33">
        <f>'Growth&amp;Taper'!G51</f>
        <v>22.220943055050963</v>
      </c>
      <c r="H51" s="8" t="str">
        <f>IF(OR(ISERROR((int+SED*('Growth&amp;Taper'!I51/100))*Volume!J51),'Growth&amp;Taper'!I51&lt;pulpCutoff*100),"",(int+SED*('Growth&amp;Taper'!I51/100))*Volume!J51)</f>
        <v/>
      </c>
      <c r="I51" s="8" t="str">
        <f>IF(OR(ISERROR((int+SED*('Growth&amp;Taper'!J51/100))*Volume!K51),'Growth&amp;Taper'!J51&lt;pulpCutoff*100),"",(int+SED*('Growth&amp;Taper'!J51/100))*Volume!K51)</f>
        <v/>
      </c>
      <c r="J51" s="8" t="str">
        <f>IF(OR(ISERROR((int+SED*('Growth&amp;Taper'!K51/100))*Volume!L51),'Growth&amp;Taper'!K51&lt;pulpCutoff*100),"",(int+SED*('Growth&amp;Taper'!K51/100))*Volume!L51)</f>
        <v/>
      </c>
      <c r="K51" s="8" t="str">
        <f>IF(OR(ISERROR((int+SED*('Growth&amp;Taper'!L51/100))*Volume!M51),'Growth&amp;Taper'!L51&lt;pulpCutoff*100),"",(int+SED*('Growth&amp;Taper'!L51/100))*Volume!M51)</f>
        <v/>
      </c>
      <c r="L51" s="8" t="str">
        <f>IF(OR(ISERROR((int+SED*('Growth&amp;Taper'!M51/100))*Volume!N51),'Growth&amp;Taper'!M51&lt;pulpCutoff*100),"",(int+SED*('Growth&amp;Taper'!M51/100))*Volume!N51)</f>
        <v/>
      </c>
      <c r="M51" s="8" t="str">
        <f>IF(OR(ISERROR((int+SED*('Growth&amp;Taper'!N51/100))*Volume!O51),'Growth&amp;Taper'!N51&lt;pulpCutoff*100),"",(int+SED*('Growth&amp;Taper'!N51/100))*Volume!O51)</f>
        <v/>
      </c>
      <c r="N51" s="8" t="str">
        <f>IF(OR(ISERROR((int+SED*('Growth&amp;Taper'!O51/100))*Volume!P51),'Growth&amp;Taper'!O51&lt;pulpCutoff*100),"",(int+SED*('Growth&amp;Taper'!O51/100))*Volume!P51)</f>
        <v/>
      </c>
      <c r="O51" s="8" t="str">
        <f>IF(OR(ISERROR((int+SED*('Growth&amp;Taper'!P51/100))*Volume!Q51),'Growth&amp;Taper'!P51&lt;pulpCutoff*100),"",(int+SED*('Growth&amp;Taper'!P51/100))*Volume!Q51)</f>
        <v/>
      </c>
      <c r="P51" s="8" t="str">
        <f>IF(OR(ISERROR((int+SED*('Growth&amp;Taper'!Q51/100))*Volume!R51),'Growth&amp;Taper'!Q51&lt;pulpCutoff*100),"",(int+SED*('Growth&amp;Taper'!Q51/100))*Volume!R51)</f>
        <v/>
      </c>
      <c r="Q51" s="8" t="str">
        <f>IF(OR(ISERROR((int+SED*('Growth&amp;Taper'!R51/100))*Volume!S51),'Growth&amp;Taper'!R51&lt;pulpCutoff*100),"",(int+SED*('Growth&amp;Taper'!R51/100))*Volume!S51)</f>
        <v/>
      </c>
      <c r="R51" s="16">
        <f>Volume!V51*C51*(pulpPrice-cartageCost-harvestCost)</f>
        <v>2802.0153310156529</v>
      </c>
      <c r="S51" s="80">
        <f t="shared" si="3"/>
        <v>2802.0153310156529</v>
      </c>
      <c r="T51" s="163">
        <f t="shared" si="1"/>
        <v>0</v>
      </c>
    </row>
    <row r="52" spans="1:20">
      <c r="A52" s="4">
        <f>'Growth&amp;Taper'!A52</f>
        <v>10</v>
      </c>
      <c r="B52" s="33">
        <f>'Growth&amp;Taper'!B52</f>
        <v>22.950423605072722</v>
      </c>
      <c r="C52" s="27">
        <f>'Growth&amp;Taper'!C52</f>
        <v>400</v>
      </c>
      <c r="D52" s="33">
        <f>'Growth&amp;Taper'!D52</f>
        <v>29.389497145472387</v>
      </c>
      <c r="E52" s="33">
        <f>'Growth&amp;Taper'!E52</f>
        <v>27.106040445568762</v>
      </c>
      <c r="F52" s="33">
        <f>'Growth&amp;Taper'!F52</f>
        <v>183.00239547177</v>
      </c>
      <c r="G52" s="33">
        <f>'Growth&amp;Taper'!G52</f>
        <v>29.771614050742322</v>
      </c>
      <c r="H52" s="8" t="str">
        <f>IF(OR(ISERROR((int+SED*('Growth&amp;Taper'!I52/100))*Volume!J52),'Growth&amp;Taper'!I52&lt;pulpCutoff*100),"",(int+SED*('Growth&amp;Taper'!I52/100))*Volume!J52)</f>
        <v/>
      </c>
      <c r="I52" s="8" t="str">
        <f>IF(OR(ISERROR((int+SED*('Growth&amp;Taper'!J52/100))*Volume!K52),'Growth&amp;Taper'!J52&lt;pulpCutoff*100),"",(int+SED*('Growth&amp;Taper'!J52/100))*Volume!K52)</f>
        <v/>
      </c>
      <c r="J52" s="8" t="str">
        <f>IF(OR(ISERROR((int+SED*('Growth&amp;Taper'!K52/100))*Volume!L52),'Growth&amp;Taper'!K52&lt;pulpCutoff*100),"",(int+SED*('Growth&amp;Taper'!K52/100))*Volume!L52)</f>
        <v/>
      </c>
      <c r="K52" s="8" t="str">
        <f>IF(OR(ISERROR((int+SED*('Growth&amp;Taper'!L52/100))*Volume!M52),'Growth&amp;Taper'!L52&lt;pulpCutoff*100),"",(int+SED*('Growth&amp;Taper'!L52/100))*Volume!M52)</f>
        <v/>
      </c>
      <c r="L52" s="8" t="str">
        <f>IF(OR(ISERROR((int+SED*('Growth&amp;Taper'!M52/100))*Volume!N52),'Growth&amp;Taper'!M52&lt;pulpCutoff*100),"",(int+SED*('Growth&amp;Taper'!M52/100))*Volume!N52)</f>
        <v/>
      </c>
      <c r="M52" s="8" t="str">
        <f>IF(OR(ISERROR((int+SED*('Growth&amp;Taper'!N52/100))*Volume!O52),'Growth&amp;Taper'!N52&lt;pulpCutoff*100),"",(int+SED*('Growth&amp;Taper'!N52/100))*Volume!O52)</f>
        <v/>
      </c>
      <c r="N52" s="8" t="str">
        <f>IF(OR(ISERROR((int+SED*('Growth&amp;Taper'!O52/100))*Volume!P52),'Growth&amp;Taper'!O52&lt;pulpCutoff*100),"",(int+SED*('Growth&amp;Taper'!O52/100))*Volume!P52)</f>
        <v/>
      </c>
      <c r="O52" s="8" t="str">
        <f>IF(OR(ISERROR((int+SED*('Growth&amp;Taper'!P52/100))*Volume!Q52),'Growth&amp;Taper'!P52&lt;pulpCutoff*100),"",(int+SED*('Growth&amp;Taper'!P52/100))*Volume!Q52)</f>
        <v/>
      </c>
      <c r="P52" s="8" t="str">
        <f>IF(OR(ISERROR((int+SED*('Growth&amp;Taper'!Q52/100))*Volume!R52),'Growth&amp;Taper'!Q52&lt;pulpCutoff*100),"",(int+SED*('Growth&amp;Taper'!Q52/100))*Volume!R52)</f>
        <v/>
      </c>
      <c r="Q52" s="8" t="str">
        <f>IF(OR(ISERROR((int+SED*('Growth&amp;Taper'!R52/100))*Volume!S52),'Growth&amp;Taper'!R52&lt;pulpCutoff*100),"",(int+SED*('Growth&amp;Taper'!R52/100))*Volume!S52)</f>
        <v/>
      </c>
      <c r="R52" s="16">
        <f>Volume!V52*C52*(pulpPrice-cartageCost-harvestCost)</f>
        <v>3889.0197973213544</v>
      </c>
      <c r="S52" s="80">
        <f t="shared" si="3"/>
        <v>3889.0197973213544</v>
      </c>
      <c r="T52" s="163">
        <f t="shared" si="1"/>
        <v>0</v>
      </c>
    </row>
    <row r="53" spans="1:20">
      <c r="A53" s="4">
        <f>'Growth&amp;Taper'!A53</f>
        <v>11</v>
      </c>
      <c r="B53" s="33">
        <f>'Growth&amp;Taper'!B53</f>
        <v>24.896423131258256</v>
      </c>
      <c r="C53" s="27">
        <f>'Growth&amp;Taper'!C53</f>
        <v>395.42634889916519</v>
      </c>
      <c r="D53" s="33">
        <f>'Growth&amp;Taper'!D53</f>
        <v>32.538161398004995</v>
      </c>
      <c r="E53" s="33">
        <f>'Growth&amp;Taper'!E53</f>
        <v>28.685584407293085</v>
      </c>
      <c r="F53" s="33">
        <f>'Growth&amp;Taper'!F53</f>
        <v>216.91863435553196</v>
      </c>
      <c r="G53" s="33">
        <f>'Growth&amp;Taper'!G53</f>
        <v>30.695891423301305</v>
      </c>
      <c r="H53" s="8" t="str">
        <f>IF(OR(ISERROR((int+SED*('Growth&amp;Taper'!I53/100))*Volume!J53),'Growth&amp;Taper'!I53&lt;pulpCutoff*100),"",(int+SED*('Growth&amp;Taper'!I53/100))*Volume!J53)</f>
        <v/>
      </c>
      <c r="I53" s="8" t="str">
        <f>IF(OR(ISERROR((int+SED*('Growth&amp;Taper'!J53/100))*Volume!K53),'Growth&amp;Taper'!J53&lt;pulpCutoff*100),"",(int+SED*('Growth&amp;Taper'!J53/100))*Volume!K53)</f>
        <v/>
      </c>
      <c r="J53" s="8" t="str">
        <f>IF(OR(ISERROR((int+SED*('Growth&amp;Taper'!K53/100))*Volume!L53),'Growth&amp;Taper'!K53&lt;pulpCutoff*100),"",(int+SED*('Growth&amp;Taper'!K53/100))*Volume!L53)</f>
        <v/>
      </c>
      <c r="K53" s="8" t="str">
        <f>IF(OR(ISERROR((int+SED*('Growth&amp;Taper'!L53/100))*Volume!M53),'Growth&amp;Taper'!L53&lt;pulpCutoff*100),"",(int+SED*('Growth&amp;Taper'!L53/100))*Volume!M53)</f>
        <v/>
      </c>
      <c r="L53" s="8" t="str">
        <f>IF(OR(ISERROR((int+SED*('Growth&amp;Taper'!M53/100))*Volume!N53),'Growth&amp;Taper'!M53&lt;pulpCutoff*100),"",(int+SED*('Growth&amp;Taper'!M53/100))*Volume!N53)</f>
        <v/>
      </c>
      <c r="M53" s="8" t="str">
        <f>IF(OR(ISERROR((int+SED*('Growth&amp;Taper'!N53/100))*Volume!O53),'Growth&amp;Taper'!N53&lt;pulpCutoff*100),"",(int+SED*('Growth&amp;Taper'!N53/100))*Volume!O53)</f>
        <v/>
      </c>
      <c r="N53" s="8" t="str">
        <f>IF(OR(ISERROR((int+SED*('Growth&amp;Taper'!O53/100))*Volume!P53),'Growth&amp;Taper'!O53&lt;pulpCutoff*100),"",(int+SED*('Growth&amp;Taper'!O53/100))*Volume!P53)</f>
        <v/>
      </c>
      <c r="O53" s="8" t="str">
        <f>IF(OR(ISERROR((int+SED*('Growth&amp;Taper'!P53/100))*Volume!Q53),'Growth&amp;Taper'!P53&lt;pulpCutoff*100),"",(int+SED*('Growth&amp;Taper'!P53/100))*Volume!Q53)</f>
        <v/>
      </c>
      <c r="P53" s="8" t="str">
        <f>IF(OR(ISERROR((int+SED*('Growth&amp;Taper'!Q53/100))*Volume!R53),'Growth&amp;Taper'!Q53&lt;pulpCutoff*100),"",(int+SED*('Growth&amp;Taper'!Q53/100))*Volume!R53)</f>
        <v/>
      </c>
      <c r="Q53" s="8" t="str">
        <f>IF(OR(ISERROR((int+SED*('Growth&amp;Taper'!R53/100))*Volume!S53),'Growth&amp;Taper'!R53&lt;pulpCutoff*100),"",(int+SED*('Growth&amp;Taper'!R53/100))*Volume!S53)</f>
        <v/>
      </c>
      <c r="R53" s="16">
        <f>Volume!V53*C53*(pulpPrice-cartageCost-harvestCost)</f>
        <v>4400.3515203848838</v>
      </c>
      <c r="S53" s="80">
        <f t="shared" si="3"/>
        <v>4400.3515203848838</v>
      </c>
      <c r="T53" s="163">
        <f t="shared" si="1"/>
        <v>0</v>
      </c>
    </row>
    <row r="54" spans="1:20">
      <c r="A54" s="4">
        <f>'Growth&amp;Taper'!A54</f>
        <v>12</v>
      </c>
      <c r="B54" s="33">
        <f>'Growth&amp;Taper'!B54</f>
        <v>26.734991187586083</v>
      </c>
      <c r="C54" s="27">
        <f>'Growth&amp;Taper'!C54</f>
        <v>390.90499350931083</v>
      </c>
      <c r="D54" s="33">
        <f>'Growth&amp;Taper'!D54</f>
        <v>35.412087770396667</v>
      </c>
      <c r="E54" s="33">
        <f>'Growth&amp;Taper'!E54</f>
        <v>30.098174575443998</v>
      </c>
      <c r="F54" s="33">
        <f>'Growth&amp;Taper'!F54</f>
        <v>250.79223039269357</v>
      </c>
      <c r="G54" s="33">
        <f>'Growth&amp;Taper'!G54</f>
        <v>31.480342709219258</v>
      </c>
      <c r="H54" s="8" t="str">
        <f>IF(OR(ISERROR((int+SED*('Growth&amp;Taper'!I54/100))*Volume!J54),'Growth&amp;Taper'!I54&lt;pulpCutoff*100),"",(int+SED*('Growth&amp;Taper'!I54/100))*Volume!J54)</f>
        <v/>
      </c>
      <c r="I54" s="8" t="str">
        <f>IF(OR(ISERROR((int+SED*('Growth&amp;Taper'!J54/100))*Volume!K54),'Growth&amp;Taper'!J54&lt;pulpCutoff*100),"",(int+SED*('Growth&amp;Taper'!J54/100))*Volume!K54)</f>
        <v/>
      </c>
      <c r="J54" s="8" t="str">
        <f>IF(OR(ISERROR((int+SED*('Growth&amp;Taper'!K54/100))*Volume!L54),'Growth&amp;Taper'!K54&lt;pulpCutoff*100),"",(int+SED*('Growth&amp;Taper'!K54/100))*Volume!L54)</f>
        <v/>
      </c>
      <c r="K54" s="8" t="str">
        <f>IF(OR(ISERROR((int+SED*('Growth&amp;Taper'!L54/100))*Volume!M54),'Growth&amp;Taper'!L54&lt;pulpCutoff*100),"",(int+SED*('Growth&amp;Taper'!L54/100))*Volume!M54)</f>
        <v/>
      </c>
      <c r="L54" s="8" t="str">
        <f>IF(OR(ISERROR((int+SED*('Growth&amp;Taper'!M54/100))*Volume!N54),'Growth&amp;Taper'!M54&lt;pulpCutoff*100),"",(int+SED*('Growth&amp;Taper'!M54/100))*Volume!N54)</f>
        <v/>
      </c>
      <c r="M54" s="8" t="str">
        <f>IF(OR(ISERROR((int+SED*('Growth&amp;Taper'!N54/100))*Volume!O54),'Growth&amp;Taper'!N54&lt;pulpCutoff*100),"",(int+SED*('Growth&amp;Taper'!N54/100))*Volume!O54)</f>
        <v/>
      </c>
      <c r="N54" s="8" t="str">
        <f>IF(OR(ISERROR((int+SED*('Growth&amp;Taper'!O54/100))*Volume!P54),'Growth&amp;Taper'!O54&lt;pulpCutoff*100),"",(int+SED*('Growth&amp;Taper'!O54/100))*Volume!P54)</f>
        <v/>
      </c>
      <c r="O54" s="8" t="str">
        <f>IF(OR(ISERROR((int+SED*('Growth&amp;Taper'!P54/100))*Volume!Q54),'Growth&amp;Taper'!P54&lt;pulpCutoff*100),"",(int+SED*('Growth&amp;Taper'!P54/100))*Volume!Q54)</f>
        <v/>
      </c>
      <c r="P54" s="8" t="str">
        <f>IF(OR(ISERROR((int+SED*('Growth&amp;Taper'!Q54/100))*Volume!R54),'Growth&amp;Taper'!Q54&lt;pulpCutoff*100),"",(int+SED*('Growth&amp;Taper'!Q54/100))*Volume!R54)</f>
        <v/>
      </c>
      <c r="Q54" s="8" t="str">
        <f>IF(OR(ISERROR((int+SED*('Growth&amp;Taper'!R54/100))*Volume!S54),'Growth&amp;Taper'!R54&lt;pulpCutoff*100),"",(int+SED*('Growth&amp;Taper'!R54/100))*Volume!S54)</f>
        <v/>
      </c>
      <c r="R54" s="16">
        <f>Volume!V54*C54*(pulpPrice-cartageCost-harvestCost)</f>
        <v>4987.3589404748454</v>
      </c>
      <c r="S54" s="80">
        <f t="shared" si="3"/>
        <v>4987.3589404748454</v>
      </c>
      <c r="T54" s="163">
        <f t="shared" si="1"/>
        <v>0</v>
      </c>
    </row>
    <row r="55" spans="1:20">
      <c r="A55" s="4">
        <f>'Growth&amp;Taper'!A55</f>
        <v>13</v>
      </c>
      <c r="B55" s="33">
        <f>'Growth&amp;Taper'!B55</f>
        <v>28.468167638575657</v>
      </c>
      <c r="C55" s="27">
        <f>'Growth&amp;Taper'!C55</f>
        <v>386.43533587459666</v>
      </c>
      <c r="D55" s="33">
        <f>'Growth&amp;Taper'!D55</f>
        <v>38.034284746512071</v>
      </c>
      <c r="E55" s="33">
        <f>'Growth&amp;Taper'!E55</f>
        <v>31.372505992090172</v>
      </c>
      <c r="F55" s="33">
        <f>'Growth&amp;Taper'!F55</f>
        <v>284.2608612203806</v>
      </c>
      <c r="G55" s="33">
        <f>'Growth&amp;Taper'!G55</f>
        <v>32.157048873953684</v>
      </c>
      <c r="H55" s="8" t="str">
        <f>IF(OR(ISERROR((int+SED*('Growth&amp;Taper'!I55/100))*Volume!J55),'Growth&amp;Taper'!I55&lt;pulpCutoff*100),"",(int+SED*('Growth&amp;Taper'!I55/100))*Volume!J55)</f>
        <v/>
      </c>
      <c r="I55" s="8" t="str">
        <f>IF(OR(ISERROR((int+SED*('Growth&amp;Taper'!J55/100))*Volume!K55),'Growth&amp;Taper'!J55&lt;pulpCutoff*100),"",(int+SED*('Growth&amp;Taper'!J55/100))*Volume!K55)</f>
        <v/>
      </c>
      <c r="J55" s="8" t="str">
        <f>IF(OR(ISERROR((int+SED*('Growth&amp;Taper'!K55/100))*Volume!L55),'Growth&amp;Taper'!K55&lt;pulpCutoff*100),"",(int+SED*('Growth&amp;Taper'!K55/100))*Volume!L55)</f>
        <v/>
      </c>
      <c r="K55" s="8" t="str">
        <f>IF(OR(ISERROR((int+SED*('Growth&amp;Taper'!L55/100))*Volume!M55),'Growth&amp;Taper'!L55&lt;pulpCutoff*100),"",(int+SED*('Growth&amp;Taper'!L55/100))*Volume!M55)</f>
        <v/>
      </c>
      <c r="L55" s="8" t="str">
        <f>IF(OR(ISERROR((int+SED*('Growth&amp;Taper'!M55/100))*Volume!N55),'Growth&amp;Taper'!M55&lt;pulpCutoff*100),"",(int+SED*('Growth&amp;Taper'!M55/100))*Volume!N55)</f>
        <v/>
      </c>
      <c r="M55" s="8" t="str">
        <f>IF(OR(ISERROR((int+SED*('Growth&amp;Taper'!N55/100))*Volume!O55),'Growth&amp;Taper'!N55&lt;pulpCutoff*100),"",(int+SED*('Growth&amp;Taper'!N55/100))*Volume!O55)</f>
        <v/>
      </c>
      <c r="N55" s="8" t="str">
        <f>IF(OR(ISERROR((int+SED*('Growth&amp;Taper'!O55/100))*Volume!P55),'Growth&amp;Taper'!O55&lt;pulpCutoff*100),"",(int+SED*('Growth&amp;Taper'!O55/100))*Volume!P55)</f>
        <v/>
      </c>
      <c r="O55" s="8" t="str">
        <f>IF(OR(ISERROR((int+SED*('Growth&amp;Taper'!P55/100))*Volume!Q55),'Growth&amp;Taper'!P55&lt;pulpCutoff*100),"",(int+SED*('Growth&amp;Taper'!P55/100))*Volume!Q55)</f>
        <v/>
      </c>
      <c r="P55" s="8" t="str">
        <f>IF(OR(ISERROR((int+SED*('Growth&amp;Taper'!Q55/100))*Volume!R55),'Growth&amp;Taper'!Q55&lt;pulpCutoff*100),"",(int+SED*('Growth&amp;Taper'!Q55/100))*Volume!R55)</f>
        <v/>
      </c>
      <c r="Q55" s="8" t="str">
        <f>IF(OR(ISERROR((int+SED*('Growth&amp;Taper'!R55/100))*Volume!S55),'Growth&amp;Taper'!R55&lt;pulpCutoff*100),"",(int+SED*('Growth&amp;Taper'!R55/100))*Volume!S55)</f>
        <v/>
      </c>
      <c r="R55" s="16">
        <f>Volume!V55*C55*(pulpPrice-cartageCost-harvestCost)</f>
        <v>5448.876746769015</v>
      </c>
      <c r="S55" s="80">
        <f t="shared" si="3"/>
        <v>5448.876746769015</v>
      </c>
      <c r="T55" s="163">
        <f t="shared" si="1"/>
        <v>0</v>
      </c>
    </row>
    <row r="56" spans="1:20">
      <c r="A56" s="4">
        <f>'Growth&amp;Taper'!A56</f>
        <v>14</v>
      </c>
      <c r="B56" s="33">
        <f>'Growth&amp;Taper'!B56</f>
        <v>30.098932651522215</v>
      </c>
      <c r="C56" s="27">
        <f>'Growth&amp;Taper'!C56</f>
        <v>382.0167848762859</v>
      </c>
      <c r="D56" s="33">
        <f>'Growth&amp;Taper'!D56</f>
        <v>40.428329856686119</v>
      </c>
      <c r="E56" s="33">
        <f>'Growth&amp;Taper'!E56</f>
        <v>32.531319397875016</v>
      </c>
      <c r="F56" s="33">
        <f>'Growth&amp;Taper'!F56</f>
        <v>317.05346758175557</v>
      </c>
      <c r="G56" s="33">
        <f>'Growth&amp;Taper'!G56</f>
        <v>32.748961770272331</v>
      </c>
      <c r="H56" s="8" t="str">
        <f>IF(OR(ISERROR((int+SED*('Growth&amp;Taper'!I56/100))*Volume!J56),'Growth&amp;Taper'!I56&lt;pulpCutoff*100),"",(int+SED*('Growth&amp;Taper'!I56/100))*Volume!J56)</f>
        <v/>
      </c>
      <c r="I56" s="8" t="str">
        <f>IF(OR(ISERROR((int+SED*('Growth&amp;Taper'!J56/100))*Volume!K56),'Growth&amp;Taper'!J56&lt;pulpCutoff*100),"",(int+SED*('Growth&amp;Taper'!J56/100))*Volume!K56)</f>
        <v/>
      </c>
      <c r="J56" s="8" t="str">
        <f>IF(OR(ISERROR((int+SED*('Growth&amp;Taper'!K56/100))*Volume!L56),'Growth&amp;Taper'!K56&lt;pulpCutoff*100),"",(int+SED*('Growth&amp;Taper'!K56/100))*Volume!L56)</f>
        <v/>
      </c>
      <c r="K56" s="8" t="str">
        <f>IF(OR(ISERROR((int+SED*('Growth&amp;Taper'!L56/100))*Volume!M56),'Growth&amp;Taper'!L56&lt;pulpCutoff*100),"",(int+SED*('Growth&amp;Taper'!L56/100))*Volume!M56)</f>
        <v/>
      </c>
      <c r="L56" s="8" t="str">
        <f>IF(OR(ISERROR((int+SED*('Growth&amp;Taper'!M56/100))*Volume!N56),'Growth&amp;Taper'!M56&lt;pulpCutoff*100),"",(int+SED*('Growth&amp;Taper'!M56/100))*Volume!N56)</f>
        <v/>
      </c>
      <c r="M56" s="8" t="str">
        <f>IF(OR(ISERROR((int+SED*('Growth&amp;Taper'!N56/100))*Volume!O56),'Growth&amp;Taper'!N56&lt;pulpCutoff*100),"",(int+SED*('Growth&amp;Taper'!N56/100))*Volume!O56)</f>
        <v/>
      </c>
      <c r="N56" s="8" t="str">
        <f>IF(OR(ISERROR((int+SED*('Growth&amp;Taper'!O56/100))*Volume!P56),'Growth&amp;Taper'!O56&lt;pulpCutoff*100),"",(int+SED*('Growth&amp;Taper'!O56/100))*Volume!P56)</f>
        <v/>
      </c>
      <c r="O56" s="8" t="str">
        <f>IF(OR(ISERROR((int+SED*('Growth&amp;Taper'!P56/100))*Volume!Q56),'Growth&amp;Taper'!P56&lt;pulpCutoff*100),"",(int+SED*('Growth&amp;Taper'!P56/100))*Volume!Q56)</f>
        <v/>
      </c>
      <c r="P56" s="8" t="str">
        <f>IF(OR(ISERROR((int+SED*('Growth&amp;Taper'!Q56/100))*Volume!R56),'Growth&amp;Taper'!Q56&lt;pulpCutoff*100),"",(int+SED*('Growth&amp;Taper'!Q56/100))*Volume!R56)</f>
        <v/>
      </c>
      <c r="Q56" s="8" t="str">
        <f>IF(OR(ISERROR((int+SED*('Growth&amp;Taper'!R56/100))*Volume!S56),'Growth&amp;Taper'!R56&lt;pulpCutoff*100),"",(int+SED*('Growth&amp;Taper'!R56/100))*Volume!S56)</f>
        <v/>
      </c>
      <c r="R56" s="16">
        <f>Volume!V56*C56*(pulpPrice-cartageCost-harvestCost)</f>
        <v>5875.1655525051183</v>
      </c>
      <c r="S56" s="80">
        <f t="shared" si="3"/>
        <v>5875.1655525051183</v>
      </c>
      <c r="T56" s="163">
        <f t="shared" si="1"/>
        <v>0</v>
      </c>
    </row>
    <row r="57" spans="1:20">
      <c r="A57" s="4">
        <f>'Growth&amp;Taper'!A57</f>
        <v>15</v>
      </c>
      <c r="B57" s="33">
        <f>'Growth&amp;Taper'!B57</f>
        <v>31.630903714821294</v>
      </c>
      <c r="C57" s="27">
        <f>'Growth&amp;Taper'!C57</f>
        <v>377.6487561545689</v>
      </c>
      <c r="D57" s="33">
        <f>'Growth&amp;Taper'!D57</f>
        <v>42.616753184810179</v>
      </c>
      <c r="E57" s="33">
        <f>'Growth&amp;Taper'!E57</f>
        <v>33.592795826069271</v>
      </c>
      <c r="F57" s="33">
        <f>'Growth&amp;Taper'!F57</f>
        <v>348.97087346991242</v>
      </c>
      <c r="G57" s="33">
        <f>'Growth&amp;Taper'!G57</f>
        <v>33.272937688495475</v>
      </c>
      <c r="H57" s="8">
        <f>IF(OR(ISERROR((int+SED*('Growth&amp;Taper'!I57/100))*Volume!J57),'Growth&amp;Taper'!I57&lt;pulpCutoff*100),"",(int+SED*('Growth&amp;Taper'!I57/100))*Volume!J57)</f>
        <v>15.961928571578012</v>
      </c>
      <c r="I57" s="8" t="str">
        <f>IF(OR(ISERROR((int+SED*('Growth&amp;Taper'!J57/100))*Volume!K57),'Growth&amp;Taper'!J57&lt;pulpCutoff*100),"",(int+SED*('Growth&amp;Taper'!J57/100))*Volume!K57)</f>
        <v/>
      </c>
      <c r="J57" s="8" t="str">
        <f>IF(OR(ISERROR((int+SED*('Growth&amp;Taper'!K57/100))*Volume!L57),'Growth&amp;Taper'!K57&lt;pulpCutoff*100),"",(int+SED*('Growth&amp;Taper'!K57/100))*Volume!L57)</f>
        <v/>
      </c>
      <c r="K57" s="8" t="str">
        <f>IF(OR(ISERROR((int+SED*('Growth&amp;Taper'!L57/100))*Volume!M57),'Growth&amp;Taper'!L57&lt;pulpCutoff*100),"",(int+SED*('Growth&amp;Taper'!L57/100))*Volume!M57)</f>
        <v/>
      </c>
      <c r="L57" s="8" t="str">
        <f>IF(OR(ISERROR((int+SED*('Growth&amp;Taper'!M57/100))*Volume!N57),'Growth&amp;Taper'!M57&lt;pulpCutoff*100),"",(int+SED*('Growth&amp;Taper'!M57/100))*Volume!N57)</f>
        <v/>
      </c>
      <c r="M57" s="8" t="str">
        <f>IF(OR(ISERROR((int+SED*('Growth&amp;Taper'!N57/100))*Volume!O57),'Growth&amp;Taper'!N57&lt;pulpCutoff*100),"",(int+SED*('Growth&amp;Taper'!N57/100))*Volume!O57)</f>
        <v/>
      </c>
      <c r="N57" s="8" t="str">
        <f>IF(OR(ISERROR((int+SED*('Growth&amp;Taper'!O57/100))*Volume!P57),'Growth&amp;Taper'!O57&lt;pulpCutoff*100),"",(int+SED*('Growth&amp;Taper'!O57/100))*Volume!P57)</f>
        <v/>
      </c>
      <c r="O57" s="8" t="str">
        <f>IF(OR(ISERROR((int+SED*('Growth&amp;Taper'!P57/100))*Volume!Q57),'Growth&amp;Taper'!P57&lt;pulpCutoff*100),"",(int+SED*('Growth&amp;Taper'!P57/100))*Volume!Q57)</f>
        <v/>
      </c>
      <c r="P57" s="8" t="str">
        <f>IF(OR(ISERROR((int+SED*('Growth&amp;Taper'!Q57/100))*Volume!R57),'Growth&amp;Taper'!Q57&lt;pulpCutoff*100),"",(int+SED*('Growth&amp;Taper'!Q57/100))*Volume!R57)</f>
        <v/>
      </c>
      <c r="Q57" s="8" t="str">
        <f>IF(OR(ISERROR((int+SED*('Growth&amp;Taper'!R57/100))*Volume!S57),'Growth&amp;Taper'!R57&lt;pulpCutoff*100),"",(int+SED*('Growth&amp;Taper'!R57/100))*Volume!S57)</f>
        <v/>
      </c>
      <c r="R57" s="16">
        <f>Volume!V57*C57*(pulpPrice-cartageCost-harvestCost)</f>
        <v>4735.7209280755587</v>
      </c>
      <c r="S57" s="80">
        <f t="shared" si="3"/>
        <v>10763.72339896007</v>
      </c>
      <c r="T57" s="163">
        <f t="shared" si="1"/>
        <v>0.56002948491475568</v>
      </c>
    </row>
    <row r="58" spans="1:20">
      <c r="A58" s="4">
        <f>'Growth&amp;Taper'!A58</f>
        <v>16</v>
      </c>
      <c r="B58" s="33">
        <f>'Growth&amp;Taper'!B58</f>
        <v>33.068113414735379</v>
      </c>
      <c r="C58" s="27">
        <f>'Growth&amp;Taper'!C58</f>
        <v>373.33067203128081</v>
      </c>
      <c r="D58" s="33">
        <f>'Growth&amp;Taper'!D58</f>
        <v>44.620326446608424</v>
      </c>
      <c r="E58" s="33">
        <f>'Growth&amp;Taper'!E58</f>
        <v>34.571604467726047</v>
      </c>
      <c r="F58" s="33">
        <f>'Growth&amp;Taper'!F58</f>
        <v>379.8704030162786</v>
      </c>
      <c r="G58" s="33">
        <f>'Growth&amp;Taper'!G58</f>
        <v>33.741636192669922</v>
      </c>
      <c r="H58" s="8">
        <f>IF(OR(ISERROR((int+SED*('Growth&amp;Taper'!I58/100))*Volume!J58),'Growth&amp;Taper'!I58&lt;pulpCutoff*100),"",(int+SED*('Growth&amp;Taper'!I58/100))*Volume!J58)</f>
        <v>17.790576687009221</v>
      </c>
      <c r="I58" s="8" t="str">
        <f>IF(OR(ISERROR((int+SED*('Growth&amp;Taper'!J58/100))*Volume!K58),'Growth&amp;Taper'!J58&lt;pulpCutoff*100),"",(int+SED*('Growth&amp;Taper'!J58/100))*Volume!K58)</f>
        <v/>
      </c>
      <c r="J58" s="8" t="str">
        <f>IF(OR(ISERROR((int+SED*('Growth&amp;Taper'!K58/100))*Volume!L58),'Growth&amp;Taper'!K58&lt;pulpCutoff*100),"",(int+SED*('Growth&amp;Taper'!K58/100))*Volume!L58)</f>
        <v/>
      </c>
      <c r="K58" s="8" t="str">
        <f>IF(OR(ISERROR((int+SED*('Growth&amp;Taper'!L58/100))*Volume!M58),'Growth&amp;Taper'!L58&lt;pulpCutoff*100),"",(int+SED*('Growth&amp;Taper'!L58/100))*Volume!M58)</f>
        <v/>
      </c>
      <c r="L58" s="8" t="str">
        <f>IF(OR(ISERROR((int+SED*('Growth&amp;Taper'!M58/100))*Volume!N58),'Growth&amp;Taper'!M58&lt;pulpCutoff*100),"",(int+SED*('Growth&amp;Taper'!M58/100))*Volume!N58)</f>
        <v/>
      </c>
      <c r="M58" s="8" t="str">
        <f>IF(OR(ISERROR((int+SED*('Growth&amp;Taper'!N58/100))*Volume!O58),'Growth&amp;Taper'!N58&lt;pulpCutoff*100),"",(int+SED*('Growth&amp;Taper'!N58/100))*Volume!O58)</f>
        <v/>
      </c>
      <c r="N58" s="8" t="str">
        <f>IF(OR(ISERROR((int+SED*('Growth&amp;Taper'!O58/100))*Volume!P58),'Growth&amp;Taper'!O58&lt;pulpCutoff*100),"",(int+SED*('Growth&amp;Taper'!O58/100))*Volume!P58)</f>
        <v/>
      </c>
      <c r="O58" s="8" t="str">
        <f>IF(OR(ISERROR((int+SED*('Growth&amp;Taper'!P58/100))*Volume!Q58),'Growth&amp;Taper'!P58&lt;pulpCutoff*100),"",(int+SED*('Growth&amp;Taper'!P58/100))*Volume!Q58)</f>
        <v/>
      </c>
      <c r="P58" s="8" t="str">
        <f>IF(OR(ISERROR((int+SED*('Growth&amp;Taper'!Q58/100))*Volume!R58),'Growth&amp;Taper'!Q58&lt;pulpCutoff*100),"",(int+SED*('Growth&amp;Taper'!Q58/100))*Volume!R58)</f>
        <v/>
      </c>
      <c r="Q58" s="8" t="str">
        <f>IF(OR(ISERROR((int+SED*('Growth&amp;Taper'!R58/100))*Volume!S58),'Growth&amp;Taper'!R58&lt;pulpCutoff*100),"",(int+SED*('Growth&amp;Taper'!R58/100))*Volume!S58)</f>
        <v/>
      </c>
      <c r="R58" s="16">
        <f>Volume!V58*C58*(pulpPrice-cartageCost-harvestCost)</f>
        <v>5026.181792666398</v>
      </c>
      <c r="S58" s="80">
        <f t="shared" si="3"/>
        <v>11667.949743051588</v>
      </c>
      <c r="T58" s="163">
        <f t="shared" si="1"/>
        <v>0.56923179278694158</v>
      </c>
    </row>
    <row r="59" spans="1:20">
      <c r="A59" s="4">
        <f>'Growth&amp;Taper'!A59</f>
        <v>17</v>
      </c>
      <c r="B59" s="33">
        <f>'Growth&amp;Taper'!B59</f>
        <v>34.414845046252857</v>
      </c>
      <c r="C59" s="27">
        <f>'Growth&amp;Taper'!C59</f>
        <v>369.06196143350269</v>
      </c>
      <c r="D59" s="33">
        <f>'Growth&amp;Taper'!D59</f>
        <v>46.457825644385878</v>
      </c>
      <c r="E59" s="33">
        <f>'Growth&amp;Taper'!E59</f>
        <v>35.479688409589201</v>
      </c>
      <c r="F59" s="33">
        <f>'Growth&amp;Taper'!F59</f>
        <v>409.65372345680743</v>
      </c>
      <c r="G59" s="33">
        <f>'Growth&amp;Taper'!G59</f>
        <v>34.164750496445265</v>
      </c>
      <c r="H59" s="8">
        <f>IF(OR(ISERROR((int+SED*('Growth&amp;Taper'!I59/100))*Volume!J59),'Growth&amp;Taper'!I59&lt;pulpCutoff*100),"",(int+SED*('Growth&amp;Taper'!I59/100))*Volume!J59)</f>
        <v>19.605380636217646</v>
      </c>
      <c r="I59" s="8" t="str">
        <f>IF(OR(ISERROR((int+SED*('Growth&amp;Taper'!J59/100))*Volume!K59),'Growth&amp;Taper'!J59&lt;pulpCutoff*100),"",(int+SED*('Growth&amp;Taper'!J59/100))*Volume!K59)</f>
        <v/>
      </c>
      <c r="J59" s="8" t="str">
        <f>IF(OR(ISERROR((int+SED*('Growth&amp;Taper'!K59/100))*Volume!L59),'Growth&amp;Taper'!K59&lt;pulpCutoff*100),"",(int+SED*('Growth&amp;Taper'!K59/100))*Volume!L59)</f>
        <v/>
      </c>
      <c r="K59" s="8" t="str">
        <f>IF(OR(ISERROR((int+SED*('Growth&amp;Taper'!L59/100))*Volume!M59),'Growth&amp;Taper'!L59&lt;pulpCutoff*100),"",(int+SED*('Growth&amp;Taper'!L59/100))*Volume!M59)</f>
        <v/>
      </c>
      <c r="L59" s="8" t="str">
        <f>IF(OR(ISERROR((int+SED*('Growth&amp;Taper'!M59/100))*Volume!N59),'Growth&amp;Taper'!M59&lt;pulpCutoff*100),"",(int+SED*('Growth&amp;Taper'!M59/100))*Volume!N59)</f>
        <v/>
      </c>
      <c r="M59" s="8" t="str">
        <f>IF(OR(ISERROR((int+SED*('Growth&amp;Taper'!N59/100))*Volume!O59),'Growth&amp;Taper'!N59&lt;pulpCutoff*100),"",(int+SED*('Growth&amp;Taper'!N59/100))*Volume!O59)</f>
        <v/>
      </c>
      <c r="N59" s="8" t="str">
        <f>IF(OR(ISERROR((int+SED*('Growth&amp;Taper'!O59/100))*Volume!P59),'Growth&amp;Taper'!O59&lt;pulpCutoff*100),"",(int+SED*('Growth&amp;Taper'!O59/100))*Volume!P59)</f>
        <v/>
      </c>
      <c r="O59" s="8" t="str">
        <f>IF(OR(ISERROR((int+SED*('Growth&amp;Taper'!P59/100))*Volume!Q59),'Growth&amp;Taper'!P59&lt;pulpCutoff*100),"",(int+SED*('Growth&amp;Taper'!P59/100))*Volume!Q59)</f>
        <v/>
      </c>
      <c r="P59" s="8" t="str">
        <f>IF(OR(ISERROR((int+SED*('Growth&amp;Taper'!Q59/100))*Volume!R59),'Growth&amp;Taper'!Q59&lt;pulpCutoff*100),"",(int+SED*('Growth&amp;Taper'!Q59/100))*Volume!R59)</f>
        <v/>
      </c>
      <c r="Q59" s="8" t="str">
        <f>IF(OR(ISERROR((int+SED*('Growth&amp;Taper'!R59/100))*Volume!S59),'Growth&amp;Taper'!R59&lt;pulpCutoff*100),"",(int+SED*('Growth&amp;Taper'!R59/100))*Volume!S59)</f>
        <v/>
      </c>
      <c r="R59" s="16">
        <f>Volume!V59*C59*(pulpPrice-cartageCost-harvestCost)</f>
        <v>5402.8338127934476</v>
      </c>
      <c r="S59" s="80">
        <f t="shared" si="3"/>
        <v>12638.434045046346</v>
      </c>
      <c r="T59" s="163">
        <f t="shared" si="1"/>
        <v>0.57250765454513752</v>
      </c>
    </row>
    <row r="60" spans="1:20">
      <c r="A60" s="4">
        <f>'Growth&amp;Taper'!A60</f>
        <v>18</v>
      </c>
      <c r="B60" s="33">
        <f>'Growth&amp;Taper'!B60</f>
        <v>35.675510450869666</v>
      </c>
      <c r="C60" s="27">
        <f>'Growth&amp;Taper'!C60</f>
        <v>364.8420598180362</v>
      </c>
      <c r="D60" s="33">
        <f>'Growth&amp;Taper'!D60</f>
        <v>48.146034782257338</v>
      </c>
      <c r="E60" s="33">
        <f>'Growth&amp;Taper'!E60</f>
        <v>36.326856063368041</v>
      </c>
      <c r="F60" s="33">
        <f>'Growth&amp;Taper'!F60</f>
        <v>438.25724312512011</v>
      </c>
      <c r="G60" s="33">
        <f>'Growth&amp;Taper'!G60</f>
        <v>34.549828779534565</v>
      </c>
      <c r="H60" s="8">
        <f>IF(OR(ISERROR((int+SED*('Growth&amp;Taper'!I60/100))*Volume!J60),'Growth&amp;Taper'!I60&lt;pulpCutoff*100),"",(int+SED*('Growth&amp;Taper'!I60/100))*Volume!J60)</f>
        <v>21.40445774123009</v>
      </c>
      <c r="I60" s="8">
        <f>IF(OR(ISERROR((int+SED*('Growth&amp;Taper'!J60/100))*Volume!K60),'Growth&amp;Taper'!J60&lt;pulpCutoff*100),"",(int+SED*('Growth&amp;Taper'!J60/100))*Volume!K60)</f>
        <v>15.516520851698754</v>
      </c>
      <c r="J60" s="8" t="str">
        <f>IF(OR(ISERROR((int+SED*('Growth&amp;Taper'!K60/100))*Volume!L60),'Growth&amp;Taper'!K60&lt;pulpCutoff*100),"",(int+SED*('Growth&amp;Taper'!K60/100))*Volume!L60)</f>
        <v/>
      </c>
      <c r="K60" s="8" t="str">
        <f>IF(OR(ISERROR((int+SED*('Growth&amp;Taper'!L60/100))*Volume!M60),'Growth&amp;Taper'!L60&lt;pulpCutoff*100),"",(int+SED*('Growth&amp;Taper'!L60/100))*Volume!M60)</f>
        <v/>
      </c>
      <c r="L60" s="8" t="str">
        <f>IF(OR(ISERROR((int+SED*('Growth&amp;Taper'!M60/100))*Volume!N60),'Growth&amp;Taper'!M60&lt;pulpCutoff*100),"",(int+SED*('Growth&amp;Taper'!M60/100))*Volume!N60)</f>
        <v/>
      </c>
      <c r="M60" s="8" t="str">
        <f>IF(OR(ISERROR((int+SED*('Growth&amp;Taper'!N60/100))*Volume!O60),'Growth&amp;Taper'!N60&lt;pulpCutoff*100),"",(int+SED*('Growth&amp;Taper'!N60/100))*Volume!O60)</f>
        <v/>
      </c>
      <c r="N60" s="8" t="str">
        <f>IF(OR(ISERROR((int+SED*('Growth&amp;Taper'!O60/100))*Volume!P60),'Growth&amp;Taper'!O60&lt;pulpCutoff*100),"",(int+SED*('Growth&amp;Taper'!O60/100))*Volume!P60)</f>
        <v/>
      </c>
      <c r="O60" s="8" t="str">
        <f>IF(OR(ISERROR((int+SED*('Growth&amp;Taper'!P60/100))*Volume!Q60),'Growth&amp;Taper'!P60&lt;pulpCutoff*100),"",(int+SED*('Growth&amp;Taper'!P60/100))*Volume!Q60)</f>
        <v/>
      </c>
      <c r="P60" s="8" t="str">
        <f>IF(OR(ISERROR((int+SED*('Growth&amp;Taper'!Q60/100))*Volume!R60),'Growth&amp;Taper'!Q60&lt;pulpCutoff*100),"",(int+SED*('Growth&amp;Taper'!Q60/100))*Volume!R60)</f>
        <v/>
      </c>
      <c r="Q60" s="8" t="str">
        <f>IF(OR(ISERROR((int+SED*('Growth&amp;Taper'!R60/100))*Volume!S60),'Growth&amp;Taper'!R60&lt;pulpCutoff*100),"",(int+SED*('Growth&amp;Taper'!R60/100))*Volume!S60)</f>
        <v/>
      </c>
      <c r="R60" s="16">
        <f>Volume!V60*C60*(pulpPrice-cartageCost-harvestCost)</f>
        <v>4294.8871398185493</v>
      </c>
      <c r="S60" s="80">
        <f t="shared" si="3"/>
        <v>17765.213020160329</v>
      </c>
      <c r="T60" s="163">
        <f t="shared" si="1"/>
        <v>0.75824173147011387</v>
      </c>
    </row>
    <row r="61" spans="1:20">
      <c r="A61" s="4">
        <f>'Growth&amp;Taper'!A61</f>
        <v>19</v>
      </c>
      <c r="B61" s="33">
        <f>'Growth&amp;Taper'!B61</f>
        <v>36.854559168727612</v>
      </c>
      <c r="C61" s="27">
        <f>'Growth&amp;Taper'!C61</f>
        <v>360.67040909674222</v>
      </c>
      <c r="D61" s="33">
        <f>'Growth&amp;Taper'!D61</f>
        <v>49.699865365314558</v>
      </c>
      <c r="E61" s="33">
        <f>'Growth&amp;Taper'!E61</f>
        <v>37.121229308245006</v>
      </c>
      <c r="F61" s="33">
        <f>'Growth&amp;Taper'!F61</f>
        <v>465.64451808506169</v>
      </c>
      <c r="G61" s="33">
        <f>'Growth&amp;Taper'!G61</f>
        <v>34.902836823546252</v>
      </c>
      <c r="H61" s="8">
        <f>IF(OR(ISERROR((int+SED*('Growth&amp;Taper'!I61/100))*Volume!J61),'Growth&amp;Taper'!I61&lt;pulpCutoff*100),"",(int+SED*('Growth&amp;Taper'!I61/100))*Volume!J61)</f>
        <v>23.187139528711047</v>
      </c>
      <c r="I61" s="8">
        <f>IF(OR(ISERROR((int+SED*('Growth&amp;Taper'!J61/100))*Volume!K61),'Growth&amp;Taper'!J61&lt;pulpCutoff*100),"",(int+SED*('Growth&amp;Taper'!J61/100))*Volume!K61)</f>
        <v>16.895505837754627</v>
      </c>
      <c r="J61" s="8" t="str">
        <f>IF(OR(ISERROR((int+SED*('Growth&amp;Taper'!K61/100))*Volume!L61),'Growth&amp;Taper'!K61&lt;pulpCutoff*100),"",(int+SED*('Growth&amp;Taper'!K61/100))*Volume!L61)</f>
        <v/>
      </c>
      <c r="K61" s="8" t="str">
        <f>IF(OR(ISERROR((int+SED*('Growth&amp;Taper'!L61/100))*Volume!M61),'Growth&amp;Taper'!L61&lt;pulpCutoff*100),"",(int+SED*('Growth&amp;Taper'!L61/100))*Volume!M61)</f>
        <v/>
      </c>
      <c r="L61" s="8" t="str">
        <f>IF(OR(ISERROR((int+SED*('Growth&amp;Taper'!M61/100))*Volume!N61),'Growth&amp;Taper'!M61&lt;pulpCutoff*100),"",(int+SED*('Growth&amp;Taper'!M61/100))*Volume!N61)</f>
        <v/>
      </c>
      <c r="M61" s="8" t="str">
        <f>IF(OR(ISERROR((int+SED*('Growth&amp;Taper'!N61/100))*Volume!O61),'Growth&amp;Taper'!N61&lt;pulpCutoff*100),"",(int+SED*('Growth&amp;Taper'!N61/100))*Volume!O61)</f>
        <v/>
      </c>
      <c r="N61" s="8" t="str">
        <f>IF(OR(ISERROR((int+SED*('Growth&amp;Taper'!O61/100))*Volume!P61),'Growth&amp;Taper'!O61&lt;pulpCutoff*100),"",(int+SED*('Growth&amp;Taper'!O61/100))*Volume!P61)</f>
        <v/>
      </c>
      <c r="O61" s="8" t="str">
        <f>IF(OR(ISERROR((int+SED*('Growth&amp;Taper'!P61/100))*Volume!Q61),'Growth&amp;Taper'!P61&lt;pulpCutoff*100),"",(int+SED*('Growth&amp;Taper'!P61/100))*Volume!Q61)</f>
        <v/>
      </c>
      <c r="P61" s="8" t="str">
        <f>IF(OR(ISERROR((int+SED*('Growth&amp;Taper'!Q61/100))*Volume!R61),'Growth&amp;Taper'!Q61&lt;pulpCutoff*100),"",(int+SED*('Growth&amp;Taper'!Q61/100))*Volume!R61)</f>
        <v/>
      </c>
      <c r="Q61" s="8" t="str">
        <f>IF(OR(ISERROR((int+SED*('Growth&amp;Taper'!R61/100))*Volume!S61),'Growth&amp;Taper'!R61&lt;pulpCutoff*100),"",(int+SED*('Growth&amp;Taper'!R61/100))*Volume!S61)</f>
        <v/>
      </c>
      <c r="R61" s="16">
        <f>Volume!V61*C61*(pulpPrice-cartageCost-harvestCost)</f>
        <v>4495.0601696054982</v>
      </c>
      <c r="S61" s="80">
        <f t="shared" si="3"/>
        <v>18951.684271608312</v>
      </c>
      <c r="T61" s="163">
        <f t="shared" si="1"/>
        <v>0.76281473956699519</v>
      </c>
    </row>
    <row r="62" spans="1:20">
      <c r="A62" s="4">
        <f>'Growth&amp;Taper'!A62</f>
        <v>20</v>
      </c>
      <c r="B62" s="33">
        <f>'Growth&amp;Taper'!B62</f>
        <v>37.956411101780581</v>
      </c>
      <c r="C62" s="27">
        <f>'Growth&amp;Taper'!C62</f>
        <v>356.5464575627326</v>
      </c>
      <c r="D62" s="33">
        <f>'Growth&amp;Taper'!D62</f>
        <v>51.132524560329088</v>
      </c>
      <c r="E62" s="33">
        <f>'Growth&amp;Taper'!E62</f>
        <v>37.869585784712498</v>
      </c>
      <c r="F62" s="33">
        <f>'Growth&amp;Taper'!F62</f>
        <v>491.80023531446818</v>
      </c>
      <c r="G62" s="33">
        <f>'Growth&amp;Taper'!G62</f>
        <v>35.228552306079806</v>
      </c>
      <c r="H62" s="8">
        <f>IF(OR(ISERROR((int+SED*('Growth&amp;Taper'!I62/100))*Volume!J62),'Growth&amp;Taper'!I62&lt;pulpCutoff*100),"",(int+SED*('Growth&amp;Taper'!I62/100))*Volume!J62)</f>
        <v>24.953589393658209</v>
      </c>
      <c r="I62" s="8">
        <f>IF(OR(ISERROR((int+SED*('Growth&amp;Taper'!J62/100))*Volume!K62),'Growth&amp;Taper'!J62&lt;pulpCutoff*100),"",(int+SED*('Growth&amp;Taper'!J62/100))*Volume!K62)</f>
        <v>18.265786935494454</v>
      </c>
      <c r="J62" s="8" t="str">
        <f>IF(OR(ISERROR((int+SED*('Growth&amp;Taper'!K62/100))*Volume!L62),'Growth&amp;Taper'!K62&lt;pulpCutoff*100),"",(int+SED*('Growth&amp;Taper'!K62/100))*Volume!L62)</f>
        <v/>
      </c>
      <c r="K62" s="8" t="str">
        <f>IF(OR(ISERROR((int+SED*('Growth&amp;Taper'!L62/100))*Volume!M62),'Growth&amp;Taper'!L62&lt;pulpCutoff*100),"",(int+SED*('Growth&amp;Taper'!L62/100))*Volume!M62)</f>
        <v/>
      </c>
      <c r="L62" s="8" t="str">
        <f>IF(OR(ISERROR((int+SED*('Growth&amp;Taper'!M62/100))*Volume!N62),'Growth&amp;Taper'!M62&lt;pulpCutoff*100),"",(int+SED*('Growth&amp;Taper'!M62/100))*Volume!N62)</f>
        <v/>
      </c>
      <c r="M62" s="8" t="str">
        <f>IF(OR(ISERROR((int+SED*('Growth&amp;Taper'!N62/100))*Volume!O62),'Growth&amp;Taper'!N62&lt;pulpCutoff*100),"",(int+SED*('Growth&amp;Taper'!N62/100))*Volume!O62)</f>
        <v/>
      </c>
      <c r="N62" s="8" t="str">
        <f>IF(OR(ISERROR((int+SED*('Growth&amp;Taper'!O62/100))*Volume!P62),'Growth&amp;Taper'!O62&lt;pulpCutoff*100),"",(int+SED*('Growth&amp;Taper'!O62/100))*Volume!P62)</f>
        <v/>
      </c>
      <c r="O62" s="8" t="str">
        <f>IF(OR(ISERROR((int+SED*('Growth&amp;Taper'!P62/100))*Volume!Q62),'Growth&amp;Taper'!P62&lt;pulpCutoff*100),"",(int+SED*('Growth&amp;Taper'!P62/100))*Volume!Q62)</f>
        <v/>
      </c>
      <c r="P62" s="8" t="str">
        <f>IF(OR(ISERROR((int+SED*('Growth&amp;Taper'!Q62/100))*Volume!R62),'Growth&amp;Taper'!Q62&lt;pulpCutoff*100),"",(int+SED*('Growth&amp;Taper'!Q62/100))*Volume!R62)</f>
        <v/>
      </c>
      <c r="Q62" s="8" t="str">
        <f>IF(OR(ISERROR((int+SED*('Growth&amp;Taper'!R62/100))*Volume!S62),'Growth&amp;Taper'!R62&lt;pulpCutoff*100),"",(int+SED*('Growth&amp;Taper'!R62/100))*Volume!S62)</f>
        <v/>
      </c>
      <c r="R62" s="16">
        <f>Volume!V62*C62*(pulpPrice-cartageCost-harvestCost)</f>
        <v>4682.3496005165016</v>
      </c>
      <c r="S62" s="80">
        <f t="shared" ref="S62:S82" si="4">R62+SUMIF(H62:Q62,"&gt;0",H62:Q62)*C62</f>
        <v>20092.065128746501</v>
      </c>
      <c r="T62" s="163">
        <f t="shared" si="1"/>
        <v>0.76695528456070539</v>
      </c>
    </row>
    <row r="63" spans="1:20">
      <c r="A63" s="4">
        <f>'Growth&amp;Taper'!A63</f>
        <v>21</v>
      </c>
      <c r="B63" s="33">
        <f>'Growth&amp;Taper'!B63</f>
        <v>38.985407001081995</v>
      </c>
      <c r="C63" s="27">
        <f>'Growth&amp;Taper'!C63</f>
        <v>352.46965981740624</v>
      </c>
      <c r="D63" s="33">
        <f>'Growth&amp;Taper'!D63</f>
        <v>52.455696652775671</v>
      </c>
      <c r="E63" s="33">
        <f>'Growth&amp;Taper'!E63</f>
        <v>38.577622580150326</v>
      </c>
      <c r="F63" s="33">
        <f>'Growth&amp;Taper'!F63</f>
        <v>516.72543499751509</v>
      </c>
      <c r="G63" s="33">
        <f>'Growth&amp;Taper'!G63</f>
        <v>35.530846741965732</v>
      </c>
      <c r="H63" s="8">
        <f>IF(OR(ISERROR((int+SED*('Growth&amp;Taper'!I63/100))*Volume!J63),'Growth&amp;Taper'!I63&lt;pulpCutoff*100),"",(int+SED*('Growth&amp;Taper'!I63/100))*Volume!J63)</f>
        <v>26.704532551547125</v>
      </c>
      <c r="I63" s="8">
        <f>IF(OR(ISERROR((int+SED*('Growth&amp;Taper'!J63/100))*Volume!K63),'Growth&amp;Taper'!J63&lt;pulpCutoff*100),"",(int+SED*('Growth&amp;Taper'!J63/100))*Volume!K63)</f>
        <v>19.627472563557387</v>
      </c>
      <c r="J63" s="8" t="str">
        <f>IF(OR(ISERROR((int+SED*('Growth&amp;Taper'!K63/100))*Volume!L63),'Growth&amp;Taper'!K63&lt;pulpCutoff*100),"",(int+SED*('Growth&amp;Taper'!K63/100))*Volume!L63)</f>
        <v/>
      </c>
      <c r="K63" s="8" t="str">
        <f>IF(OR(ISERROR((int+SED*('Growth&amp;Taper'!L63/100))*Volume!M63),'Growth&amp;Taper'!L63&lt;pulpCutoff*100),"",(int+SED*('Growth&amp;Taper'!L63/100))*Volume!M63)</f>
        <v/>
      </c>
      <c r="L63" s="8" t="str">
        <f>IF(OR(ISERROR((int+SED*('Growth&amp;Taper'!M63/100))*Volume!N63),'Growth&amp;Taper'!M63&lt;pulpCutoff*100),"",(int+SED*('Growth&amp;Taper'!M63/100))*Volume!N63)</f>
        <v/>
      </c>
      <c r="M63" s="8" t="str">
        <f>IF(OR(ISERROR((int+SED*('Growth&amp;Taper'!N63/100))*Volume!O63),'Growth&amp;Taper'!N63&lt;pulpCutoff*100),"",(int+SED*('Growth&amp;Taper'!N63/100))*Volume!O63)</f>
        <v/>
      </c>
      <c r="N63" s="8" t="str">
        <f>IF(OR(ISERROR((int+SED*('Growth&amp;Taper'!O63/100))*Volume!P63),'Growth&amp;Taper'!O63&lt;pulpCutoff*100),"",(int+SED*('Growth&amp;Taper'!O63/100))*Volume!P63)</f>
        <v/>
      </c>
      <c r="O63" s="8" t="str">
        <f>IF(OR(ISERROR((int+SED*('Growth&amp;Taper'!P63/100))*Volume!Q63),'Growth&amp;Taper'!P63&lt;pulpCutoff*100),"",(int+SED*('Growth&amp;Taper'!P63/100))*Volume!Q63)</f>
        <v/>
      </c>
      <c r="P63" s="8" t="str">
        <f>IF(OR(ISERROR((int+SED*('Growth&amp;Taper'!Q63/100))*Volume!R63),'Growth&amp;Taper'!Q63&lt;pulpCutoff*100),"",(int+SED*('Growth&amp;Taper'!Q63/100))*Volume!R63)</f>
        <v/>
      </c>
      <c r="Q63" s="8" t="str">
        <f>IF(OR(ISERROR((int+SED*('Growth&amp;Taper'!R63/100))*Volume!S63),'Growth&amp;Taper'!R63&lt;pulpCutoff*100),"",(int+SED*('Growth&amp;Taper'!R63/100))*Volume!S63)</f>
        <v/>
      </c>
      <c r="R63" s="16">
        <f>Volume!V63*C63*(pulpPrice-cartageCost-harvestCost)</f>
        <v>4857.815621589195</v>
      </c>
      <c r="S63" s="80">
        <f t="shared" si="4"/>
        <v>21188.441703168406</v>
      </c>
      <c r="T63" s="163">
        <f t="shared" si="1"/>
        <v>0.77073275658290707</v>
      </c>
    </row>
    <row r="64" spans="1:20">
      <c r="A64" s="4">
        <f>'Growth&amp;Taper'!A64</f>
        <v>22</v>
      </c>
      <c r="B64" s="33">
        <f>'Growth&amp;Taper'!B64</f>
        <v>39.945772566530472</v>
      </c>
      <c r="C64" s="27">
        <f>'Growth&amp;Taper'!C64</f>
        <v>348.43947669831937</v>
      </c>
      <c r="D64" s="33">
        <f>'Growth&amp;Taper'!D64</f>
        <v>53.679719836502045</v>
      </c>
      <c r="E64" s="33">
        <f>'Growth&amp;Taper'!E64</f>
        <v>39.250161120010759</v>
      </c>
      <c r="F64" s="33">
        <f>'Growth&amp;Taper'!F64</f>
        <v>540.4337095153827</v>
      </c>
      <c r="G64" s="33">
        <f>'Growth&amp;Taper'!G64</f>
        <v>35.812890739775654</v>
      </c>
      <c r="H64" s="8">
        <f>IF(OR(ISERROR((int+SED*('Growth&amp;Taper'!I64/100))*Volume!J64),'Growth&amp;Taper'!I64&lt;pulpCutoff*100),"",(int+SED*('Growth&amp;Taper'!I64/100))*Volume!J64)</f>
        <v>28.441065320922586</v>
      </c>
      <c r="I64" s="8">
        <f>IF(OR(ISERROR((int+SED*('Growth&amp;Taper'!J64/100))*Volume!K64),'Growth&amp;Taper'!J64&lt;pulpCutoff*100),"",(int+SED*('Growth&amp;Taper'!J64/100))*Volume!K64)</f>
        <v>20.981038158922154</v>
      </c>
      <c r="J64" s="8">
        <f>IF(OR(ISERROR((int+SED*('Growth&amp;Taper'!K64/100))*Volume!L64),'Growth&amp;Taper'!K64&lt;pulpCutoff*100),"",(int+SED*('Growth&amp;Taper'!K64/100))*Volume!L64)</f>
        <v>15.131738180196638</v>
      </c>
      <c r="K64" s="8" t="str">
        <f>IF(OR(ISERROR((int+SED*('Growth&amp;Taper'!L64/100))*Volume!M64),'Growth&amp;Taper'!L64&lt;pulpCutoff*100),"",(int+SED*('Growth&amp;Taper'!L64/100))*Volume!M64)</f>
        <v/>
      </c>
      <c r="L64" s="8" t="str">
        <f>IF(OR(ISERROR((int+SED*('Growth&amp;Taper'!M64/100))*Volume!N64),'Growth&amp;Taper'!M64&lt;pulpCutoff*100),"",(int+SED*('Growth&amp;Taper'!M64/100))*Volume!N64)</f>
        <v/>
      </c>
      <c r="M64" s="8" t="str">
        <f>IF(OR(ISERROR((int+SED*('Growth&amp;Taper'!N64/100))*Volume!O64),'Growth&amp;Taper'!N64&lt;pulpCutoff*100),"",(int+SED*('Growth&amp;Taper'!N64/100))*Volume!O64)</f>
        <v/>
      </c>
      <c r="N64" s="8" t="str">
        <f>IF(OR(ISERROR((int+SED*('Growth&amp;Taper'!O64/100))*Volume!P64),'Growth&amp;Taper'!O64&lt;pulpCutoff*100),"",(int+SED*('Growth&amp;Taper'!O64/100))*Volume!P64)</f>
        <v/>
      </c>
      <c r="O64" s="8" t="str">
        <f>IF(OR(ISERROR((int+SED*('Growth&amp;Taper'!P64/100))*Volume!Q64),'Growth&amp;Taper'!P64&lt;pulpCutoff*100),"",(int+SED*('Growth&amp;Taper'!P64/100))*Volume!Q64)</f>
        <v/>
      </c>
      <c r="P64" s="8" t="str">
        <f>IF(OR(ISERROR((int+SED*('Growth&amp;Taper'!Q64/100))*Volume!R64),'Growth&amp;Taper'!Q64&lt;pulpCutoff*100),"",(int+SED*('Growth&amp;Taper'!Q64/100))*Volume!R64)</f>
        <v/>
      </c>
      <c r="Q64" s="8" t="str">
        <f>IF(OR(ISERROR((int+SED*('Growth&amp;Taper'!R64/100))*Volume!S64),'Growth&amp;Taper'!R64&lt;pulpCutoff*100),"",(int+SED*('Growth&amp;Taper'!R64/100))*Volume!S64)</f>
        <v/>
      </c>
      <c r="R64" s="16">
        <f>Volume!V64*C64*(pulpPrice-cartageCost-harvestCost)</f>
        <v>3723.0774320215755</v>
      </c>
      <c r="S64" s="80">
        <f t="shared" si="4"/>
        <v>26216.18423891256</v>
      </c>
      <c r="T64" s="163">
        <f t="shared" si="1"/>
        <v>0.85798553297869229</v>
      </c>
    </row>
    <row r="65" spans="1:20">
      <c r="A65" s="4">
        <f>'Growth&amp;Taper'!A65</f>
        <v>23</v>
      </c>
      <c r="B65" s="33">
        <f>'Growth&amp;Taper'!B65</f>
        <v>40.841592997212665</v>
      </c>
      <c r="C65" s="27">
        <f>'Growth&amp;Taper'!C65</f>
        <v>344.45537520788048</v>
      </c>
      <c r="D65" s="33">
        <f>'Growth&amp;Taper'!D65</f>
        <v>54.81374988729668</v>
      </c>
      <c r="E65" s="33">
        <f>'Growth&amp;Taper'!E65</f>
        <v>39.891307732651484</v>
      </c>
      <c r="F65" s="33">
        <f>'Growth&amp;Taper'!F65</f>
        <v>562.94817504463253</v>
      </c>
      <c r="G65" s="33">
        <f>'Growth&amp;Taper'!G65</f>
        <v>36.077305859365723</v>
      </c>
      <c r="H65" s="8">
        <f>IF(OR(ISERROR((int+SED*('Growth&amp;Taper'!I65/100))*Volume!J65),'Growth&amp;Taper'!I65&lt;pulpCutoff*100),"",(int+SED*('Growth&amp;Taper'!I65/100))*Volume!J65)</f>
        <v>30.164520554853734</v>
      </c>
      <c r="I65" s="8">
        <f>IF(OR(ISERROR((int+SED*('Growth&amp;Taper'!J65/100))*Volume!K65),'Growth&amp;Taper'!J65&lt;pulpCutoff*100),"",(int+SED*('Growth&amp;Taper'!J65/100))*Volume!K65)</f>
        <v>22.327207200509907</v>
      </c>
      <c r="J65" s="8">
        <f>IF(OR(ISERROR((int+SED*('Growth&amp;Taper'!K65/100))*Volume!L65),'Growth&amp;Taper'!K65&lt;pulpCutoff*100),"",(int+SED*('Growth&amp;Taper'!K65/100))*Volume!L65)</f>
        <v>16.177655361677239</v>
      </c>
      <c r="K65" s="8" t="str">
        <f>IF(OR(ISERROR((int+SED*('Growth&amp;Taper'!L65/100))*Volume!M65),'Growth&amp;Taper'!L65&lt;pulpCutoff*100),"",(int+SED*('Growth&amp;Taper'!L65/100))*Volume!M65)</f>
        <v/>
      </c>
      <c r="L65" s="8" t="str">
        <f>IF(OR(ISERROR((int+SED*('Growth&amp;Taper'!M65/100))*Volume!N65),'Growth&amp;Taper'!M65&lt;pulpCutoff*100),"",(int+SED*('Growth&amp;Taper'!M65/100))*Volume!N65)</f>
        <v/>
      </c>
      <c r="M65" s="8" t="str">
        <f>IF(OR(ISERROR((int+SED*('Growth&amp;Taper'!N65/100))*Volume!O65),'Growth&amp;Taper'!N65&lt;pulpCutoff*100),"",(int+SED*('Growth&amp;Taper'!N65/100))*Volume!O65)</f>
        <v/>
      </c>
      <c r="N65" s="8" t="str">
        <f>IF(OR(ISERROR((int+SED*('Growth&amp;Taper'!O65/100))*Volume!P65),'Growth&amp;Taper'!O65&lt;pulpCutoff*100),"",(int+SED*('Growth&amp;Taper'!O65/100))*Volume!P65)</f>
        <v/>
      </c>
      <c r="O65" s="8" t="str">
        <f>IF(OR(ISERROR((int+SED*('Growth&amp;Taper'!P65/100))*Volume!Q65),'Growth&amp;Taper'!P65&lt;pulpCutoff*100),"",(int+SED*('Growth&amp;Taper'!P65/100))*Volume!Q65)</f>
        <v/>
      </c>
      <c r="P65" s="8" t="str">
        <f>IF(OR(ISERROR((int+SED*('Growth&amp;Taper'!Q65/100))*Volume!R65),'Growth&amp;Taper'!Q65&lt;pulpCutoff*100),"",(int+SED*('Growth&amp;Taper'!Q65/100))*Volume!R65)</f>
        <v/>
      </c>
      <c r="Q65" s="8" t="str">
        <f>IF(OR(ISERROR((int+SED*('Growth&amp;Taper'!R65/100))*Volume!S65),'Growth&amp;Taper'!R65&lt;pulpCutoff*100),"",(int+SED*('Growth&amp;Taper'!R65/100))*Volume!S65)</f>
        <v/>
      </c>
      <c r="R65" s="16">
        <f>Volume!V65*C65*(pulpPrice-cartageCost-harvestCost)</f>
        <v>3846.9940508301966</v>
      </c>
      <c r="S65" s="80">
        <f t="shared" si="4"/>
        <v>27500.532177704205</v>
      </c>
      <c r="T65" s="163">
        <f t="shared" si="1"/>
        <v>0.86011201434315843</v>
      </c>
    </row>
    <row r="66" spans="1:20">
      <c r="A66" s="4">
        <f>'Growth&amp;Taper'!A66</f>
        <v>24</v>
      </c>
      <c r="B66" s="33">
        <f>'Growth&amp;Taper'!B66</f>
        <v>41.67679559115571</v>
      </c>
      <c r="C66" s="27">
        <f>'Growth&amp;Taper'!C66</f>
        <v>340.51682844286051</v>
      </c>
      <c r="D66" s="33">
        <f>'Growth&amp;Taper'!D66</f>
        <v>55.865907419619084</v>
      </c>
      <c r="E66" s="33">
        <f>'Growth&amp;Taper'!E66</f>
        <v>40.504580517200111</v>
      </c>
      <c r="F66" s="33">
        <f>'Growth&amp;Taper'!F66</f>
        <v>584.29905662987198</v>
      </c>
      <c r="G66" s="33">
        <f>'Growth&amp;Taper'!G66</f>
        <v>36.326278609431505</v>
      </c>
      <c r="H66" s="8">
        <f>IF(OR(ISERROR((int+SED*('Growth&amp;Taper'!I66/100))*Volume!J66),'Growth&amp;Taper'!I66&lt;pulpCutoff*100),"",(int+SED*('Growth&amp;Taper'!I66/100))*Volume!J66)</f>
        <v>31.876372913630156</v>
      </c>
      <c r="I66" s="8">
        <f>IF(OR(ISERROR((int+SED*('Growth&amp;Taper'!J66/100))*Volume!K66),'Growth&amp;Taper'!J66&lt;pulpCutoff*100),"",(int+SED*('Growth&amp;Taper'!J66/100))*Volume!K66)</f>
        <v>23.666866010428734</v>
      </c>
      <c r="J66" s="8">
        <f>IF(OR(ISERROR((int+SED*('Growth&amp;Taper'!K66/100))*Volume!L66),'Growth&amp;Taper'!K66&lt;pulpCutoff*100),"",(int+SED*('Growth&amp;Taper'!K66/100))*Volume!L66)</f>
        <v>17.22120039408696</v>
      </c>
      <c r="K66" s="8" t="str">
        <f>IF(OR(ISERROR((int+SED*('Growth&amp;Taper'!L66/100))*Volume!M66),'Growth&amp;Taper'!L66&lt;pulpCutoff*100),"",(int+SED*('Growth&amp;Taper'!L66/100))*Volume!M66)</f>
        <v/>
      </c>
      <c r="L66" s="8" t="str">
        <f>IF(OR(ISERROR((int+SED*('Growth&amp;Taper'!M66/100))*Volume!N66),'Growth&amp;Taper'!M66&lt;pulpCutoff*100),"",(int+SED*('Growth&amp;Taper'!M66/100))*Volume!N66)</f>
        <v/>
      </c>
      <c r="M66" s="8" t="str">
        <f>IF(OR(ISERROR((int+SED*('Growth&amp;Taper'!N66/100))*Volume!O66),'Growth&amp;Taper'!N66&lt;pulpCutoff*100),"",(int+SED*('Growth&amp;Taper'!N66/100))*Volume!O66)</f>
        <v/>
      </c>
      <c r="N66" s="8" t="str">
        <f>IF(OR(ISERROR((int+SED*('Growth&amp;Taper'!O66/100))*Volume!P66),'Growth&amp;Taper'!O66&lt;pulpCutoff*100),"",(int+SED*('Growth&amp;Taper'!O66/100))*Volume!P66)</f>
        <v/>
      </c>
      <c r="O66" s="8" t="str">
        <f>IF(OR(ISERROR((int+SED*('Growth&amp;Taper'!P66/100))*Volume!Q66),'Growth&amp;Taper'!P66&lt;pulpCutoff*100),"",(int+SED*('Growth&amp;Taper'!P66/100))*Volume!Q66)</f>
        <v/>
      </c>
      <c r="P66" s="8" t="str">
        <f>IF(OR(ISERROR((int+SED*('Growth&amp;Taper'!Q66/100))*Volume!R66),'Growth&amp;Taper'!Q66&lt;pulpCutoff*100),"",(int+SED*('Growth&amp;Taper'!Q66/100))*Volume!R66)</f>
        <v/>
      </c>
      <c r="Q66" s="8" t="str">
        <f>IF(OR(ISERROR((int+SED*('Growth&amp;Taper'!R66/100))*Volume!S66),'Growth&amp;Taper'!R66&lt;pulpCutoff*100),"",(int+SED*('Growth&amp;Taper'!R66/100))*Volume!S66)</f>
        <v/>
      </c>
      <c r="R66" s="16">
        <f>Volume!V66*C66*(pulpPrice-cartageCost-harvestCost)</f>
        <v>3963.8376206387998</v>
      </c>
      <c r="S66" s="80">
        <f t="shared" si="4"/>
        <v>28741.353720676801</v>
      </c>
      <c r="T66" s="163">
        <f t="shared" si="1"/>
        <v>0.86208591080429253</v>
      </c>
    </row>
    <row r="67" spans="1:20">
      <c r="A67" s="4">
        <f>'Growth&amp;Taper'!A67</f>
        <v>25</v>
      </c>
      <c r="B67" s="33">
        <f>'Growth&amp;Taper'!B67</f>
        <v>42.455138553268185</v>
      </c>
      <c r="C67" s="27">
        <f>'Growth&amp;Taper'!C67</f>
        <v>336.62331552470937</v>
      </c>
      <c r="D67" s="33">
        <f>'Growth&amp;Taper'!D67</f>
        <v>56.843408144761952</v>
      </c>
      <c r="E67" s="33">
        <f>'Growth&amp;Taper'!E67</f>
        <v>41.09301038076218</v>
      </c>
      <c r="F67" s="33">
        <f>'Growth&amp;Taper'!F67</f>
        <v>604.52176217999261</v>
      </c>
      <c r="G67" s="33">
        <f>'Growth&amp;Taper'!G67</f>
        <v>36.561647161366935</v>
      </c>
      <c r="H67" s="8">
        <f>IF(OR(ISERROR((int+SED*('Growth&amp;Taper'!I67/100))*Volume!J67),'Growth&amp;Taper'!I67&lt;pulpCutoff*100),"",(int+SED*('Growth&amp;Taper'!I67/100))*Volume!J67)</f>
        <v>33.578172481772533</v>
      </c>
      <c r="I67" s="8">
        <f>IF(OR(ISERROR((int+SED*('Growth&amp;Taper'!J67/100))*Volume!K67),'Growth&amp;Taper'!J67&lt;pulpCutoff*100),"",(int+SED*('Growth&amp;Taper'!J67/100))*Volume!K67)</f>
        <v>25.001002838363799</v>
      </c>
      <c r="J67" s="8">
        <f>IF(OR(ISERROR((int+SED*('Growth&amp;Taper'!K67/100))*Volume!L67),'Growth&amp;Taper'!K67&lt;pulpCutoff*100),"",(int+SED*('Growth&amp;Taper'!K67/100))*Volume!L67)</f>
        <v>18.262907235797119</v>
      </c>
      <c r="K67" s="8" t="str">
        <f>IF(OR(ISERROR((int+SED*('Growth&amp;Taper'!L67/100))*Volume!M67),'Growth&amp;Taper'!L67&lt;pulpCutoff*100),"",(int+SED*('Growth&amp;Taper'!L67/100))*Volume!M67)</f>
        <v/>
      </c>
      <c r="L67" s="8" t="str">
        <f>IF(OR(ISERROR((int+SED*('Growth&amp;Taper'!M67/100))*Volume!N67),'Growth&amp;Taper'!M67&lt;pulpCutoff*100),"",(int+SED*('Growth&amp;Taper'!M67/100))*Volume!N67)</f>
        <v/>
      </c>
      <c r="M67" s="8" t="str">
        <f>IF(OR(ISERROR((int+SED*('Growth&amp;Taper'!N67/100))*Volume!O67),'Growth&amp;Taper'!N67&lt;pulpCutoff*100),"",(int+SED*('Growth&amp;Taper'!N67/100))*Volume!O67)</f>
        <v/>
      </c>
      <c r="N67" s="8" t="str">
        <f>IF(OR(ISERROR((int+SED*('Growth&amp;Taper'!O67/100))*Volume!P67),'Growth&amp;Taper'!O67&lt;pulpCutoff*100),"",(int+SED*('Growth&amp;Taper'!O67/100))*Volume!P67)</f>
        <v/>
      </c>
      <c r="O67" s="8" t="str">
        <f>IF(OR(ISERROR((int+SED*('Growth&amp;Taper'!P67/100))*Volume!Q67),'Growth&amp;Taper'!P67&lt;pulpCutoff*100),"",(int+SED*('Growth&amp;Taper'!P67/100))*Volume!Q67)</f>
        <v/>
      </c>
      <c r="P67" s="8" t="str">
        <f>IF(OR(ISERROR((int+SED*('Growth&amp;Taper'!Q67/100))*Volume!R67),'Growth&amp;Taper'!Q67&lt;pulpCutoff*100),"",(int+SED*('Growth&amp;Taper'!Q67/100))*Volume!R67)</f>
        <v/>
      </c>
      <c r="Q67" s="8" t="str">
        <f>IF(OR(ISERROR((int+SED*('Growth&amp;Taper'!R67/100))*Volume!S67),'Growth&amp;Taper'!R67&lt;pulpCutoff*100),"",(int+SED*('Growth&amp;Taper'!R67/100))*Volume!S67)</f>
        <v/>
      </c>
      <c r="R67" s="16">
        <f>Volume!V67*C67*(pulpPrice-cartageCost-harvestCost)</f>
        <v>4074.1559855606729</v>
      </c>
      <c r="S67" s="80">
        <f t="shared" si="4"/>
        <v>29940.992587362423</v>
      </c>
      <c r="T67" s="163">
        <f t="shared" si="1"/>
        <v>0.86392715693466016</v>
      </c>
    </row>
    <row r="68" spans="1:20">
      <c r="A68" s="4">
        <f>'Growth&amp;Taper'!A68</f>
        <v>26</v>
      </c>
      <c r="B68" s="33">
        <f>'Growth&amp;Taper'!B68</f>
        <v>43.180204588218828</v>
      </c>
      <c r="C68" s="27">
        <f>'Growth&amp;Taper'!C68</f>
        <v>332.77432153066877</v>
      </c>
      <c r="D68" s="33">
        <f>'Growth&amp;Taper'!D68</f>
        <v>57.752676916697553</v>
      </c>
      <c r="E68" s="33">
        <f>'Growth&amp;Taper'!E68</f>
        <v>41.65922211228834</v>
      </c>
      <c r="F68" s="33">
        <f>'Growth&amp;Taper'!F68</f>
        <v>623.65534747371396</v>
      </c>
      <c r="G68" s="33">
        <f>'Growth&amp;Taper'!G68</f>
        <v>36.784968107937139</v>
      </c>
      <c r="H68" s="8">
        <f>IF(OR(ISERROR((int+SED*('Growth&amp;Taper'!I68/100))*Volume!J68),'Growth&amp;Taper'!I68&lt;pulpCutoff*100),"",(int+SED*('Growth&amp;Taper'!I68/100))*Volume!J68)</f>
        <v>35.271498597480182</v>
      </c>
      <c r="I68" s="8">
        <f>IF(OR(ISERROR((int+SED*('Growth&amp;Taper'!J68/100))*Volume!K68),'Growth&amp;Taper'!J68&lt;pulpCutoff*100),"",(int+SED*('Growth&amp;Taper'!J68/100))*Volume!K68)</f>
        <v>26.330664453979697</v>
      </c>
      <c r="J68" s="8">
        <f>IF(OR(ISERROR((int+SED*('Growth&amp;Taper'!K68/100))*Volume!L68),'Growth&amp;Taper'!K68&lt;pulpCutoff*100),"",(int+SED*('Growth&amp;Taper'!K68/100))*Volume!L68)</f>
        <v>19.303392853493136</v>
      </c>
      <c r="K68" s="8" t="str">
        <f>IF(OR(ISERROR((int+SED*('Growth&amp;Taper'!L68/100))*Volume!M68),'Growth&amp;Taper'!L68&lt;pulpCutoff*100),"",(int+SED*('Growth&amp;Taper'!L68/100))*Volume!M68)</f>
        <v/>
      </c>
      <c r="L68" s="8" t="str">
        <f>IF(OR(ISERROR((int+SED*('Growth&amp;Taper'!M68/100))*Volume!N68),'Growth&amp;Taper'!M68&lt;pulpCutoff*100),"",(int+SED*('Growth&amp;Taper'!M68/100))*Volume!N68)</f>
        <v/>
      </c>
      <c r="M68" s="8" t="str">
        <f>IF(OR(ISERROR((int+SED*('Growth&amp;Taper'!N68/100))*Volume!O68),'Growth&amp;Taper'!N68&lt;pulpCutoff*100),"",(int+SED*('Growth&amp;Taper'!N68/100))*Volume!O68)</f>
        <v/>
      </c>
      <c r="N68" s="8" t="str">
        <f>IF(OR(ISERROR((int+SED*('Growth&amp;Taper'!O68/100))*Volume!P68),'Growth&amp;Taper'!O68&lt;pulpCutoff*100),"",(int+SED*('Growth&amp;Taper'!O68/100))*Volume!P68)</f>
        <v/>
      </c>
      <c r="O68" s="8" t="str">
        <f>IF(OR(ISERROR((int+SED*('Growth&amp;Taper'!P68/100))*Volume!Q68),'Growth&amp;Taper'!P68&lt;pulpCutoff*100),"",(int+SED*('Growth&amp;Taper'!P68/100))*Volume!Q68)</f>
        <v/>
      </c>
      <c r="P68" s="8" t="str">
        <f>IF(OR(ISERROR((int+SED*('Growth&amp;Taper'!Q68/100))*Volume!R68),'Growth&amp;Taper'!Q68&lt;pulpCutoff*100),"",(int+SED*('Growth&amp;Taper'!Q68/100))*Volume!R68)</f>
        <v/>
      </c>
      <c r="Q68" s="8" t="str">
        <f>IF(OR(ISERROR((int+SED*('Growth&amp;Taper'!R68/100))*Volume!S68),'Growth&amp;Taper'!R68&lt;pulpCutoff*100),"",(int+SED*('Growth&amp;Taper'!R68/100))*Volume!S68)</f>
        <v/>
      </c>
      <c r="R68" s="16">
        <f>Volume!V68*C68*(pulpPrice-cartageCost-harvestCost)</f>
        <v>4178.447218107689</v>
      </c>
      <c r="S68" s="80">
        <f t="shared" si="4"/>
        <v>31101.738692440023</v>
      </c>
      <c r="T68" s="163">
        <f t="shared" ref="T68:T131" si="5">IF(S68=0,0,(S68-R68)/S68)</f>
        <v>0.86565229489490392</v>
      </c>
    </row>
    <row r="69" spans="1:20">
      <c r="A69" s="4">
        <f>'Growth&amp;Taper'!A69</f>
        <v>27</v>
      </c>
      <c r="B69" s="33">
        <f>'Growth&amp;Taper'!B69</f>
        <v>43.8553981708015</v>
      </c>
      <c r="C69" s="27">
        <f>'Growth&amp;Taper'!C69</f>
        <v>328.96933742567302</v>
      </c>
      <c r="D69" s="33">
        <f>'Growth&amp;Taper'!D69</f>
        <v>58.599446973293169</v>
      </c>
      <c r="E69" s="33">
        <f>'Growth&amp;Taper'!E69</f>
        <v>42.205499904714088</v>
      </c>
      <c r="F69" s="33">
        <f>'Growth&amp;Taper'!F69</f>
        <v>641.74129484239904</v>
      </c>
      <c r="G69" s="33">
        <f>'Growth&amp;Taper'!G69</f>
        <v>36.997568428208879</v>
      </c>
      <c r="H69" s="8">
        <f>IF(OR(ISERROR((int+SED*('Growth&amp;Taper'!I69/100))*Volume!J69),'Growth&amp;Taper'!I69&lt;pulpCutoff*100),"",(int+SED*('Growth&amp;Taper'!I69/100))*Volume!J69)</f>
        <v>36.95792812095538</v>
      </c>
      <c r="I69" s="8">
        <f>IF(OR(ISERROR((int+SED*('Growth&amp;Taper'!J69/100))*Volume!K69),'Growth&amp;Taper'!J69&lt;pulpCutoff*100),"",(int+SED*('Growth&amp;Taper'!J69/100))*Volume!K69)</f>
        <v>27.656925395357934</v>
      </c>
      <c r="J69" s="8">
        <f>IF(OR(ISERROR((int+SED*('Growth&amp;Taper'!K69/100))*Volume!L69),'Growth&amp;Taper'!K69&lt;pulpCutoff*100),"",(int+SED*('Growth&amp;Taper'!K69/100))*Volume!L69)</f>
        <v>20.343327042783823</v>
      </c>
      <c r="K69" s="8">
        <f>IF(OR(ISERROR((int+SED*('Growth&amp;Taper'!L69/100))*Volume!M69),'Growth&amp;Taper'!L69&lt;pulpCutoff*100),"",(int+SED*('Growth&amp;Taper'!L69/100))*Volume!M69)</f>
        <v>14.206843202200968</v>
      </c>
      <c r="L69" s="8" t="str">
        <f>IF(OR(ISERROR((int+SED*('Growth&amp;Taper'!M69/100))*Volume!N69),'Growth&amp;Taper'!M69&lt;pulpCutoff*100),"",(int+SED*('Growth&amp;Taper'!M69/100))*Volume!N69)</f>
        <v/>
      </c>
      <c r="M69" s="8" t="str">
        <f>IF(OR(ISERROR((int+SED*('Growth&amp;Taper'!N69/100))*Volume!O69),'Growth&amp;Taper'!N69&lt;pulpCutoff*100),"",(int+SED*('Growth&amp;Taper'!N69/100))*Volume!O69)</f>
        <v/>
      </c>
      <c r="N69" s="8" t="str">
        <f>IF(OR(ISERROR((int+SED*('Growth&amp;Taper'!O69/100))*Volume!P69),'Growth&amp;Taper'!O69&lt;pulpCutoff*100),"",(int+SED*('Growth&amp;Taper'!O69/100))*Volume!P69)</f>
        <v/>
      </c>
      <c r="O69" s="8" t="str">
        <f>IF(OR(ISERROR((int+SED*('Growth&amp;Taper'!P69/100))*Volume!Q69),'Growth&amp;Taper'!P69&lt;pulpCutoff*100),"",(int+SED*('Growth&amp;Taper'!P69/100))*Volume!Q69)</f>
        <v/>
      </c>
      <c r="P69" s="8" t="str">
        <f>IF(OR(ISERROR((int+SED*('Growth&amp;Taper'!Q69/100))*Volume!R69),'Growth&amp;Taper'!Q69&lt;pulpCutoff*100),"",(int+SED*('Growth&amp;Taper'!Q69/100))*Volume!R69)</f>
        <v/>
      </c>
      <c r="Q69" s="8" t="str">
        <f>IF(OR(ISERROR((int+SED*('Growth&amp;Taper'!R69/100))*Volume!S69),'Growth&amp;Taper'!R69&lt;pulpCutoff*100),"",(int+SED*('Growth&amp;Taper'!R69/100))*Volume!S69)</f>
        <v/>
      </c>
      <c r="R69" s="16">
        <f>Volume!V69*C69*(pulpPrice-cartageCost-harvestCost)</f>
        <v>3162.9313624937199</v>
      </c>
      <c r="S69" s="80">
        <f t="shared" si="4"/>
        <v>35785.183525049084</v>
      </c>
      <c r="T69" s="163">
        <f t="shared" si="5"/>
        <v>0.91161338154715021</v>
      </c>
    </row>
    <row r="70" spans="1:20">
      <c r="A70" s="4">
        <f>'Growth&amp;Taper'!A70</f>
        <v>28</v>
      </c>
      <c r="B70" s="33">
        <f>'Growth&amp;Taper'!B70</f>
        <v>44.483945627490066</v>
      </c>
      <c r="C70" s="27">
        <f>'Growth&amp;Taper'!C70</f>
        <v>325.20785999502846</v>
      </c>
      <c r="D70" s="33">
        <f>'Growth&amp;Taper'!D70</f>
        <v>59.388845996134556</v>
      </c>
      <c r="E70" s="33">
        <f>'Growth&amp;Taper'!E70</f>
        <v>42.733840669139674</v>
      </c>
      <c r="F70" s="33">
        <f>'Growth&amp;Taper'!F70</f>
        <v>658.82254417072318</v>
      </c>
      <c r="G70" s="33">
        <f>'Growth&amp;Taper'!G70</f>
        <v>37.200586348455637</v>
      </c>
      <c r="H70" s="8">
        <f>IF(OR(ISERROR((int+SED*('Growth&amp;Taper'!I70/100))*Volume!J70),'Growth&amp;Taper'!I70&lt;pulpCutoff*100),"",(int+SED*('Growth&amp;Taper'!I70/100))*Volume!J70)</f>
        <v>38.639014026343837</v>
      </c>
      <c r="I70" s="8">
        <f>IF(OR(ISERROR((int+SED*('Growth&amp;Taper'!J70/100))*Volume!K70),'Growth&amp;Taper'!J70&lt;pulpCutoff*100),"",(int+SED*('Growth&amp;Taper'!J70/100))*Volume!K70)</f>
        <v>28.980866385060271</v>
      </c>
      <c r="J70" s="8">
        <f>IF(OR(ISERROR((int+SED*('Growth&amp;Taper'!K70/100))*Volume!L70),'Growth&amp;Taper'!K70&lt;pulpCutoff*100),"",(int+SED*('Growth&amp;Taper'!K70/100))*Volume!L70)</f>
        <v>21.383410537563591</v>
      </c>
      <c r="K70" s="8">
        <f>IF(OR(ISERROR((int+SED*('Growth&amp;Taper'!L70/100))*Volume!M70),'Growth&amp;Taper'!L70&lt;pulpCutoff*100),"",(int+SED*('Growth&amp;Taper'!L70/100))*Volume!M70)</f>
        <v>15.00226837100085</v>
      </c>
      <c r="L70" s="8" t="str">
        <f>IF(OR(ISERROR((int+SED*('Growth&amp;Taper'!M70/100))*Volume!N70),'Growth&amp;Taper'!M70&lt;pulpCutoff*100),"",(int+SED*('Growth&amp;Taper'!M70/100))*Volume!N70)</f>
        <v/>
      </c>
      <c r="M70" s="8" t="str">
        <f>IF(OR(ISERROR((int+SED*('Growth&amp;Taper'!N70/100))*Volume!O70),'Growth&amp;Taper'!N70&lt;pulpCutoff*100),"",(int+SED*('Growth&amp;Taper'!N70/100))*Volume!O70)</f>
        <v/>
      </c>
      <c r="N70" s="8" t="str">
        <f>IF(OR(ISERROR((int+SED*('Growth&amp;Taper'!O70/100))*Volume!P70),'Growth&amp;Taper'!O70&lt;pulpCutoff*100),"",(int+SED*('Growth&amp;Taper'!O70/100))*Volume!P70)</f>
        <v/>
      </c>
      <c r="O70" s="8" t="str">
        <f>IF(OR(ISERROR((int+SED*('Growth&amp;Taper'!P70/100))*Volume!Q70),'Growth&amp;Taper'!P70&lt;pulpCutoff*100),"",(int+SED*('Growth&amp;Taper'!P70/100))*Volume!Q70)</f>
        <v/>
      </c>
      <c r="P70" s="8" t="str">
        <f>IF(OR(ISERROR((int+SED*('Growth&amp;Taper'!Q70/100))*Volume!R70),'Growth&amp;Taper'!Q70&lt;pulpCutoff*100),"",(int+SED*('Growth&amp;Taper'!Q70/100))*Volume!R70)</f>
        <v/>
      </c>
      <c r="Q70" s="8" t="str">
        <f>IF(OR(ISERROR((int+SED*('Growth&amp;Taper'!R70/100))*Volume!S70),'Growth&amp;Taper'!R70&lt;pulpCutoff*100),"",(int+SED*('Growth&amp;Taper'!R70/100))*Volume!S70)</f>
        <v/>
      </c>
      <c r="R70" s="16">
        <f>Volume!V70*C70*(pulpPrice-cartageCost-harvestCost)</f>
        <v>3243.9601828254313</v>
      </c>
      <c r="S70" s="80">
        <f t="shared" si="4"/>
        <v>37067.385556858389</v>
      </c>
      <c r="T70" s="163">
        <f t="shared" si="5"/>
        <v>0.91248478590837068</v>
      </c>
    </row>
    <row r="71" spans="1:20">
      <c r="A71" s="4">
        <f>'Growth&amp;Taper'!A71</f>
        <v>29</v>
      </c>
      <c r="B71" s="33">
        <f>'Growth&amp;Taper'!B71</f>
        <v>45.068897348763649</v>
      </c>
      <c r="C71" s="27">
        <f>'Growth&amp;Taper'!C71</f>
        <v>321.48939177786247</v>
      </c>
      <c r="D71" s="33">
        <f>'Growth&amp;Taper'!D71</f>
        <v>60.125470614119557</v>
      </c>
      <c r="E71" s="33">
        <f>'Growth&amp;Taper'!E71</f>
        <v>43.24599769546289</v>
      </c>
      <c r="F71" s="33">
        <f>'Growth&amp;Taper'!F71</f>
        <v>674.94272731145657</v>
      </c>
      <c r="G71" s="33">
        <f>'Growth&amp;Taper'!G71</f>
        <v>37.395003772966483</v>
      </c>
      <c r="H71" s="8">
        <f>IF(OR(ISERROR((int+SED*('Growth&amp;Taper'!I71/100))*Volume!J71),'Growth&amp;Taper'!I71&lt;pulpCutoff*100),"",(int+SED*('Growth&amp;Taper'!I71/100))*Volume!J71)</f>
        <v>40.316271372863767</v>
      </c>
      <c r="I71" s="8">
        <f>IF(OR(ISERROR((int+SED*('Growth&amp;Taper'!J71/100))*Volume!K71),'Growth&amp;Taper'!J71&lt;pulpCutoff*100),"",(int+SED*('Growth&amp;Taper'!J71/100))*Volume!K71)</f>
        <v>30.303559395746085</v>
      </c>
      <c r="J71" s="8">
        <f>IF(OR(ISERROR((int+SED*('Growth&amp;Taper'!K71/100))*Volume!L71),'Growth&amp;Taper'!K71&lt;pulpCutoff*100),"",(int+SED*('Growth&amp;Taper'!K71/100))*Volume!L71)</f>
        <v>22.424359220377696</v>
      </c>
      <c r="K71" s="8">
        <f>IF(OR(ISERROR((int+SED*('Growth&amp;Taper'!L71/100))*Volume!M71),'Growth&amp;Taper'!L71&lt;pulpCutoff*100),"",(int+SED*('Growth&amp;Taper'!L71/100))*Volume!M71)</f>
        <v>15.800419572079665</v>
      </c>
      <c r="L71" s="8" t="str">
        <f>IF(OR(ISERROR((int+SED*('Growth&amp;Taper'!M71/100))*Volume!N71),'Growth&amp;Taper'!M71&lt;pulpCutoff*100),"",(int+SED*('Growth&amp;Taper'!M71/100))*Volume!N71)</f>
        <v/>
      </c>
      <c r="M71" s="8" t="str">
        <f>IF(OR(ISERROR((int+SED*('Growth&amp;Taper'!N71/100))*Volume!O71),'Growth&amp;Taper'!N71&lt;pulpCutoff*100),"",(int+SED*('Growth&amp;Taper'!N71/100))*Volume!O71)</f>
        <v/>
      </c>
      <c r="N71" s="8" t="str">
        <f>IF(OR(ISERROR((int+SED*('Growth&amp;Taper'!O71/100))*Volume!P71),'Growth&amp;Taper'!O71&lt;pulpCutoff*100),"",(int+SED*('Growth&amp;Taper'!O71/100))*Volume!P71)</f>
        <v/>
      </c>
      <c r="O71" s="8" t="str">
        <f>IF(OR(ISERROR((int+SED*('Growth&amp;Taper'!P71/100))*Volume!Q71),'Growth&amp;Taper'!P71&lt;pulpCutoff*100),"",(int+SED*('Growth&amp;Taper'!P71/100))*Volume!Q71)</f>
        <v/>
      </c>
      <c r="P71" s="8" t="str">
        <f>IF(OR(ISERROR((int+SED*('Growth&amp;Taper'!Q71/100))*Volume!R71),'Growth&amp;Taper'!Q71&lt;pulpCutoff*100),"",(int+SED*('Growth&amp;Taper'!Q71/100))*Volume!R71)</f>
        <v/>
      </c>
      <c r="Q71" s="8" t="str">
        <f>IF(OR(ISERROR((int+SED*('Growth&amp;Taper'!R71/100))*Volume!S71),'Growth&amp;Taper'!R71&lt;pulpCutoff*100),"",(int+SED*('Growth&amp;Taper'!R71/100))*Volume!S71)</f>
        <v/>
      </c>
      <c r="R71" s="16">
        <f>Volume!V71*C71*(pulpPrice-cartageCost-harvestCost)</f>
        <v>3321.2678616748949</v>
      </c>
      <c r="S71" s="80">
        <f t="shared" si="4"/>
        <v>38313.655187761309</v>
      </c>
      <c r="T71" s="163">
        <f t="shared" si="5"/>
        <v>0.91331372991173598</v>
      </c>
    </row>
    <row r="72" spans="1:20">
      <c r="A72" s="4">
        <f>'Growth&amp;Taper'!A72</f>
        <v>30</v>
      </c>
      <c r="B72" s="33">
        <f>'Growth&amp;Taper'!B72</f>
        <v>45.613131596217499</v>
      </c>
      <c r="C72" s="27">
        <f>'Growth&amp;Taper'!C72</f>
        <v>317.81344100133367</v>
      </c>
      <c r="D72" s="33">
        <f>'Growth&amp;Taper'!D72</f>
        <v>60.813450872350515</v>
      </c>
      <c r="E72" s="33">
        <f>'Growth&amp;Taper'!E72</f>
        <v>43.743516625834438</v>
      </c>
      <c r="F72" s="33">
        <f>'Growth&amp;Taper'!F72</f>
        <v>690.14556677334747</v>
      </c>
      <c r="G72" s="33">
        <f>'Growth&amp;Taper'!G72</f>
        <v>37.581672247094573</v>
      </c>
      <c r="H72" s="8">
        <f>IF(OR(ISERROR((int+SED*('Growth&amp;Taper'!I72/100))*Volume!J72),'Growth&amp;Taper'!I72&lt;pulpCutoff*100),"",(int+SED*('Growth&amp;Taper'!I72/100))*Volume!J72)</f>
        <v>41.991168541089152</v>
      </c>
      <c r="I72" s="8">
        <f>IF(OR(ISERROR((int+SED*('Growth&amp;Taper'!J72/100))*Volume!K72),'Growth&amp;Taper'!J72&lt;pulpCutoff*100),"",(int+SED*('Growth&amp;Taper'!J72/100))*Volume!K72)</f>
        <v>31.626057540681934</v>
      </c>
      <c r="J72" s="8">
        <f>IF(OR(ISERROR((int+SED*('Growth&amp;Taper'!K72/100))*Volume!L72),'Growth&amp;Taper'!K72&lt;pulpCutoff*100),"",(int+SED*('Growth&amp;Taper'!K72/100))*Volume!L72)</f>
        <v>23.466892832588773</v>
      </c>
      <c r="K72" s="8">
        <f>IF(OR(ISERROR((int+SED*('Growth&amp;Taper'!L72/100))*Volume!M72),'Growth&amp;Taper'!L72&lt;pulpCutoff*100),"",(int+SED*('Growth&amp;Taper'!L72/100))*Volume!M72)</f>
        <v>16.601726585467635</v>
      </c>
      <c r="L72" s="8" t="str">
        <f>IF(OR(ISERROR((int+SED*('Growth&amp;Taper'!M72/100))*Volume!N72),'Growth&amp;Taper'!M72&lt;pulpCutoff*100),"",(int+SED*('Growth&amp;Taper'!M72/100))*Volume!N72)</f>
        <v/>
      </c>
      <c r="M72" s="8" t="str">
        <f>IF(OR(ISERROR((int+SED*('Growth&amp;Taper'!N72/100))*Volume!O72),'Growth&amp;Taper'!N72&lt;pulpCutoff*100),"",(int+SED*('Growth&amp;Taper'!N72/100))*Volume!O72)</f>
        <v/>
      </c>
      <c r="N72" s="8" t="str">
        <f>IF(OR(ISERROR((int+SED*('Growth&amp;Taper'!O72/100))*Volume!P72),'Growth&amp;Taper'!O72&lt;pulpCutoff*100),"",(int+SED*('Growth&amp;Taper'!O72/100))*Volume!P72)</f>
        <v/>
      </c>
      <c r="O72" s="8" t="str">
        <f>IF(OR(ISERROR((int+SED*('Growth&amp;Taper'!P72/100))*Volume!Q72),'Growth&amp;Taper'!P72&lt;pulpCutoff*100),"",(int+SED*('Growth&amp;Taper'!P72/100))*Volume!Q72)</f>
        <v/>
      </c>
      <c r="P72" s="8" t="str">
        <f>IF(OR(ISERROR((int+SED*('Growth&amp;Taper'!Q72/100))*Volume!R72),'Growth&amp;Taper'!Q72&lt;pulpCutoff*100),"",(int+SED*('Growth&amp;Taper'!Q72/100))*Volume!R72)</f>
        <v/>
      </c>
      <c r="Q72" s="8" t="str">
        <f>IF(OR(ISERROR((int+SED*('Growth&amp;Taper'!R72/100))*Volume!S72),'Growth&amp;Taper'!R72&lt;pulpCutoff*100),"",(int+SED*('Growth&amp;Taper'!R72/100))*Volume!S72)</f>
        <v/>
      </c>
      <c r="R72" s="16">
        <f>Volume!V72*C72*(pulpPrice-cartageCost-harvestCost)</f>
        <v>3395.1005443749746</v>
      </c>
      <c r="S72" s="80">
        <f t="shared" si="4"/>
        <v>39525.990295821131</v>
      </c>
      <c r="T72" s="163">
        <f t="shared" si="5"/>
        <v>0.91410460512272296</v>
      </c>
    </row>
    <row r="73" spans="1:20">
      <c r="A73" s="4">
        <f>'Growth&amp;Taper'!A73</f>
        <v>31</v>
      </c>
      <c r="B73" s="33">
        <f>'Growth&amp;Taper'!B73</f>
        <v>46.119359481498122</v>
      </c>
      <c r="C73" s="27">
        <f>'Growth&amp;Taper'!C73</f>
        <v>314.17952151559405</v>
      </c>
      <c r="D73" s="33">
        <f>'Growth&amp;Taper'!D73</f>
        <v>61.456506038752259</v>
      </c>
      <c r="E73" s="33">
        <f>'Growth&amp;Taper'!E73</f>
        <v>44.22776526584331</v>
      </c>
      <c r="F73" s="33">
        <f>'Growth&amp;Taper'!F73</f>
        <v>704.47440723234752</v>
      </c>
      <c r="G73" s="33">
        <f>'Growth&amp;Taper'!G73</f>
        <v>37.761333909511578</v>
      </c>
      <c r="H73" s="8">
        <f>IF(OR(ISERROR((int+SED*('Growth&amp;Taper'!I73/100))*Volume!J73),'Growth&amp;Taper'!I73&lt;pulpCutoff*100),"",(int+SED*('Growth&amp;Taper'!I73/100))*Volume!J73)</f>
        <v>43.665122211987999</v>
      </c>
      <c r="I73" s="8">
        <f>IF(OR(ISERROR((int+SED*('Growth&amp;Taper'!J73/100))*Volume!K73),'Growth&amp;Taper'!J73&lt;pulpCutoff*100),"",(int+SED*('Growth&amp;Taper'!J73/100))*Volume!K73)</f>
        <v>32.949388462235113</v>
      </c>
      <c r="J73" s="8">
        <f>IF(OR(ISERROR((int+SED*('Growth&amp;Taper'!K73/100))*Volume!L73),'Growth&amp;Taper'!K73&lt;pulpCutoff*100),"",(int+SED*('Growth&amp;Taper'!K73/100))*Volume!L73)</f>
        <v>24.511727007760673</v>
      </c>
      <c r="K73" s="8">
        <f>IF(OR(ISERROR((int+SED*('Growth&amp;Taper'!L73/100))*Volume!M73),'Growth&amp;Taper'!L73&lt;pulpCutoff*100),"",(int+SED*('Growth&amp;Taper'!L73/100))*Volume!M73)</f>
        <v>17.406633860992741</v>
      </c>
      <c r="L73" s="8" t="str">
        <f>IF(OR(ISERROR((int+SED*('Growth&amp;Taper'!M73/100))*Volume!N73),'Growth&amp;Taper'!M73&lt;pulpCutoff*100),"",(int+SED*('Growth&amp;Taper'!M73/100))*Volume!N73)</f>
        <v/>
      </c>
      <c r="M73" s="8" t="str">
        <f>IF(OR(ISERROR((int+SED*('Growth&amp;Taper'!N73/100))*Volume!O73),'Growth&amp;Taper'!N73&lt;pulpCutoff*100),"",(int+SED*('Growth&amp;Taper'!N73/100))*Volume!O73)</f>
        <v/>
      </c>
      <c r="N73" s="8" t="str">
        <f>IF(OR(ISERROR((int+SED*('Growth&amp;Taper'!O73/100))*Volume!P73),'Growth&amp;Taper'!O73&lt;pulpCutoff*100),"",(int+SED*('Growth&amp;Taper'!O73/100))*Volume!P73)</f>
        <v/>
      </c>
      <c r="O73" s="8" t="str">
        <f>IF(OR(ISERROR((int+SED*('Growth&amp;Taper'!P73/100))*Volume!Q73),'Growth&amp;Taper'!P73&lt;pulpCutoff*100),"",(int+SED*('Growth&amp;Taper'!P73/100))*Volume!Q73)</f>
        <v/>
      </c>
      <c r="P73" s="8" t="str">
        <f>IF(OR(ISERROR((int+SED*('Growth&amp;Taper'!Q73/100))*Volume!R73),'Growth&amp;Taper'!Q73&lt;pulpCutoff*100),"",(int+SED*('Growth&amp;Taper'!Q73/100))*Volume!R73)</f>
        <v/>
      </c>
      <c r="Q73" s="8" t="str">
        <f>IF(OR(ISERROR((int+SED*('Growth&amp;Taper'!R73/100))*Volume!S73),'Growth&amp;Taper'!R73&lt;pulpCutoff*100),"",(int+SED*('Growth&amp;Taper'!R73/100))*Volume!S73)</f>
        <v/>
      </c>
      <c r="R73" s="16">
        <f>Volume!V73*C73*(pulpPrice-cartageCost-harvestCost)</f>
        <v>3465.6844708035865</v>
      </c>
      <c r="S73" s="80">
        <f t="shared" si="4"/>
        <v>40706.285336045323</v>
      </c>
      <c r="T73" s="163">
        <f t="shared" si="5"/>
        <v>0.91486119545929856</v>
      </c>
    </row>
    <row r="74" spans="1:20">
      <c r="A74" s="4">
        <f>'Growth&amp;Taper'!A74</f>
        <v>32</v>
      </c>
      <c r="B74" s="33">
        <f>'Growth&amp;Taper'!B74</f>
        <v>46.59013078307958</v>
      </c>
      <c r="C74" s="27">
        <f>'Growth&amp;Taper'!C74</f>
        <v>310.58715272949519</v>
      </c>
      <c r="D74" s="33">
        <f>'Growth&amp;Taper'!D74</f>
        <v>62.057992958937454</v>
      </c>
      <c r="E74" s="33">
        <f>'Growth&amp;Taper'!E74</f>
        <v>44.699958424403704</v>
      </c>
      <c r="F74" s="33">
        <f>'Growth&amp;Taper'!F74</f>
        <v>717.97185450616098</v>
      </c>
      <c r="G74" s="33">
        <f>'Growth&amp;Taper'!G74</f>
        <v>37.934638527143761</v>
      </c>
      <c r="H74" s="8">
        <f>IF(OR(ISERROR((int+SED*('Growth&amp;Taper'!I74/100))*Volume!J74),'Growth&amp;Taper'!I74&lt;pulpCutoff*100),"",(int+SED*('Growth&amp;Taper'!I74/100))*Volume!J74)</f>
        <v>45.33949498975683</v>
      </c>
      <c r="I74" s="8">
        <f>IF(OR(ISERROR((int+SED*('Growth&amp;Taper'!J74/100))*Volume!K74),'Growth&amp;Taper'!J74&lt;pulpCutoff*100),"",(int+SED*('Growth&amp;Taper'!J74/100))*Volume!K74)</f>
        <v>34.274550250362431</v>
      </c>
      <c r="J74" s="8">
        <f>IF(OR(ISERROR((int+SED*('Growth&amp;Taper'!K74/100))*Volume!L74),'Growth&amp;Taper'!K74&lt;pulpCutoff*100),"",(int+SED*('Growth&amp;Taper'!K74/100))*Volume!L74)</f>
        <v>25.559567760450815</v>
      </c>
      <c r="K74" s="8">
        <f>IF(OR(ISERROR((int+SED*('Growth&amp;Taper'!L74/100))*Volume!M74),'Growth&amp;Taper'!L74&lt;pulpCutoff*100),"",(int+SED*('Growth&amp;Taper'!L74/100))*Volume!M74)</f>
        <v>18.215593723201312</v>
      </c>
      <c r="L74" s="8" t="str">
        <f>IF(OR(ISERROR((int+SED*('Growth&amp;Taper'!M74/100))*Volume!N74),'Growth&amp;Taper'!M74&lt;pulpCutoff*100),"",(int+SED*('Growth&amp;Taper'!M74/100))*Volume!N74)</f>
        <v/>
      </c>
      <c r="M74" s="8" t="str">
        <f>IF(OR(ISERROR((int+SED*('Growth&amp;Taper'!N74/100))*Volume!O74),'Growth&amp;Taper'!N74&lt;pulpCutoff*100),"",(int+SED*('Growth&amp;Taper'!N74/100))*Volume!O74)</f>
        <v/>
      </c>
      <c r="N74" s="8" t="str">
        <f>IF(OR(ISERROR((int+SED*('Growth&amp;Taper'!O74/100))*Volume!P74),'Growth&amp;Taper'!O74&lt;pulpCutoff*100),"",(int+SED*('Growth&amp;Taper'!O74/100))*Volume!P74)</f>
        <v/>
      </c>
      <c r="O74" s="8" t="str">
        <f>IF(OR(ISERROR((int+SED*('Growth&amp;Taper'!P74/100))*Volume!Q74),'Growth&amp;Taper'!P74&lt;pulpCutoff*100),"",(int+SED*('Growth&amp;Taper'!P74/100))*Volume!Q74)</f>
        <v/>
      </c>
      <c r="P74" s="8" t="str">
        <f>IF(OR(ISERROR((int+SED*('Growth&amp;Taper'!Q74/100))*Volume!R74),'Growth&amp;Taper'!Q74&lt;pulpCutoff*100),"",(int+SED*('Growth&amp;Taper'!Q74/100))*Volume!R74)</f>
        <v/>
      </c>
      <c r="Q74" s="8" t="str">
        <f>IF(OR(ISERROR((int+SED*('Growth&amp;Taper'!R74/100))*Volume!S74),'Growth&amp;Taper'!R74&lt;pulpCutoff*100),"",(int+SED*('Growth&amp;Taper'!R74/100))*Volume!S74)</f>
        <v/>
      </c>
      <c r="R74" s="16">
        <f>Volume!V74*C74*(pulpPrice-cartageCost-harvestCost)</f>
        <v>3533.2275651290238</v>
      </c>
      <c r="S74" s="80">
        <f t="shared" si="4"/>
        <v>41856.329959016264</v>
      </c>
      <c r="T74" s="163">
        <f t="shared" si="5"/>
        <v>0.91558678057563592</v>
      </c>
    </row>
    <row r="75" spans="1:20">
      <c r="A75" s="4">
        <f>'Growth&amp;Taper'!A75</f>
        <v>33</v>
      </c>
      <c r="B75" s="33">
        <f>'Growth&amp;Taper'!B75</f>
        <v>47.027840337308113</v>
      </c>
      <c r="C75" s="27">
        <f>'Growth&amp;Taper'!C75</f>
        <v>307.03585954702919</v>
      </c>
      <c r="D75" s="33">
        <f>'Growth&amp;Taper'!D75</f>
        <v>62.62094801216908</v>
      </c>
      <c r="E75" s="33">
        <f>'Growth&amp;Taper'!E75</f>
        <v>45.161178718851652</v>
      </c>
      <c r="F75" s="33">
        <f>'Growth&amp;Taper'!F75</f>
        <v>730.67950147715396</v>
      </c>
      <c r="G75" s="33">
        <f>'Growth&amp;Taper'!G75</f>
        <v>38.102157441730206</v>
      </c>
      <c r="H75" s="8">
        <f>IF(OR(ISERROR((int+SED*('Growth&amp;Taper'!I75/100))*Volume!J75),'Growth&amp;Taper'!I75&lt;pulpCutoff*100),"",(int+SED*('Growth&amp;Taper'!I75/100))*Volume!J75)</f>
        <v>47.01559487385817</v>
      </c>
      <c r="I75" s="8">
        <f>IF(OR(ISERROR((int+SED*('Growth&amp;Taper'!J75/100))*Volume!K75),'Growth&amp;Taper'!J75&lt;pulpCutoff*100),"",(int+SED*('Growth&amp;Taper'!J75/100))*Volume!K75)</f>
        <v>35.60250918308337</v>
      </c>
      <c r="J75" s="8">
        <f>IF(OR(ISERROR((int+SED*('Growth&amp;Taper'!K75/100))*Volume!L75),'Growth&amp;Taper'!K75&lt;pulpCutoff*100),"",(int+SED*('Growth&amp;Taper'!K75/100))*Volume!L75)</f>
        <v>26.611107788140661</v>
      </c>
      <c r="K75" s="8">
        <f>IF(OR(ISERROR((int+SED*('Growth&amp;Taper'!L75/100))*Volume!M75),'Growth&amp;Taper'!L75&lt;pulpCutoff*100),"",(int+SED*('Growth&amp;Taper'!L75/100))*Volume!M75)</f>
        <v>19.029061389670339</v>
      </c>
      <c r="L75" s="8" t="str">
        <f>IF(OR(ISERROR((int+SED*('Growth&amp;Taper'!M75/100))*Volume!N75),'Growth&amp;Taper'!M75&lt;pulpCutoff*100),"",(int+SED*('Growth&amp;Taper'!M75/100))*Volume!N75)</f>
        <v/>
      </c>
      <c r="M75" s="8" t="str">
        <f>IF(OR(ISERROR((int+SED*('Growth&amp;Taper'!N75/100))*Volume!O75),'Growth&amp;Taper'!N75&lt;pulpCutoff*100),"",(int+SED*('Growth&amp;Taper'!N75/100))*Volume!O75)</f>
        <v/>
      </c>
      <c r="N75" s="8" t="str">
        <f>IF(OR(ISERROR((int+SED*('Growth&amp;Taper'!O75/100))*Volume!P75),'Growth&amp;Taper'!O75&lt;pulpCutoff*100),"",(int+SED*('Growth&amp;Taper'!O75/100))*Volume!P75)</f>
        <v/>
      </c>
      <c r="O75" s="8" t="str">
        <f>IF(OR(ISERROR((int+SED*('Growth&amp;Taper'!P75/100))*Volume!Q75),'Growth&amp;Taper'!P75&lt;pulpCutoff*100),"",(int+SED*('Growth&amp;Taper'!P75/100))*Volume!Q75)</f>
        <v/>
      </c>
      <c r="P75" s="8" t="str">
        <f>IF(OR(ISERROR((int+SED*('Growth&amp;Taper'!Q75/100))*Volume!R75),'Growth&amp;Taper'!Q75&lt;pulpCutoff*100),"",(int+SED*('Growth&amp;Taper'!Q75/100))*Volume!R75)</f>
        <v/>
      </c>
      <c r="Q75" s="8" t="str">
        <f>IF(OR(ISERROR((int+SED*('Growth&amp;Taper'!R75/100))*Volume!S75),'Growth&amp;Taper'!R75&lt;pulpCutoff*100),"",(int+SED*('Growth&amp;Taper'!R75/100))*Volume!S75)</f>
        <v/>
      </c>
      <c r="R75" s="16">
        <f>Volume!V75*C75*(pulpPrice-cartageCost-harvestCost)</f>
        <v>3597.9209657882066</v>
      </c>
      <c r="S75" s="80">
        <f t="shared" si="4"/>
        <v>42977.810132438186</v>
      </c>
      <c r="T75" s="163">
        <f t="shared" si="5"/>
        <v>0.91628421842106322</v>
      </c>
    </row>
    <row r="76" spans="1:20">
      <c r="A76" s="4">
        <f>'Growth&amp;Taper'!A76</f>
        <v>34</v>
      </c>
      <c r="B76" s="33">
        <f>'Growth&amp;Taper'!B76</f>
        <v>47.434734796097516</v>
      </c>
      <c r="C76" s="27">
        <f>'Growth&amp;Taper'!C76</f>
        <v>303.52517230449661</v>
      </c>
      <c r="D76" s="33">
        <f>'Growth&amp;Taper'!D76</f>
        <v>63.148123576013148</v>
      </c>
      <c r="E76" s="33">
        <f>'Growth&amp;Taper'!E76</f>
        <v>45.612394086470928</v>
      </c>
      <c r="F76" s="33">
        <f>'Growth&amp;Taper'!F76</f>
        <v>742.63772432111296</v>
      </c>
      <c r="G76" s="33">
        <f>'Growth&amp;Taper'!G76</f>
        <v>38.264395062304594</v>
      </c>
      <c r="H76" s="8">
        <f>IF(OR(ISERROR((int+SED*('Growth&amp;Taper'!I76/100))*Volume!J76),'Growth&amp;Taper'!I76&lt;pulpCutoff*100),"",(int+SED*('Growth&amp;Taper'!I76/100))*Volume!J76)</f>
        <v>48.694676005320616</v>
      </c>
      <c r="I76" s="8">
        <f>IF(OR(ISERROR((int+SED*('Growth&amp;Taper'!J76/100))*Volume!K76),'Growth&amp;Taper'!J76&lt;pulpCutoff*100),"",(int+SED*('Growth&amp;Taper'!J76/100))*Volume!K76)</f>
        <v>36.934198770033859</v>
      </c>
      <c r="J76" s="8">
        <f>IF(OR(ISERROR((int+SED*('Growth&amp;Taper'!K76/100))*Volume!L76),'Growth&amp;Taper'!K76&lt;pulpCutoff*100),"",(int+SED*('Growth&amp;Taper'!K76/100))*Volume!L76)</f>
        <v>27.667024109524498</v>
      </c>
      <c r="K76" s="8">
        <f>IF(OR(ISERROR((int+SED*('Growth&amp;Taper'!L76/100))*Volume!M76),'Growth&amp;Taper'!L76&lt;pulpCutoff*100),"",(int+SED*('Growth&amp;Taper'!L76/100))*Volume!M76)</f>
        <v>19.847491361032315</v>
      </c>
      <c r="L76" s="8" t="str">
        <f>IF(OR(ISERROR((int+SED*('Growth&amp;Taper'!M76/100))*Volume!N76),'Growth&amp;Taper'!M76&lt;pulpCutoff*100),"",(int+SED*('Growth&amp;Taper'!M76/100))*Volume!N76)</f>
        <v/>
      </c>
      <c r="M76" s="8" t="str">
        <f>IF(OR(ISERROR((int+SED*('Growth&amp;Taper'!N76/100))*Volume!O76),'Growth&amp;Taper'!N76&lt;pulpCutoff*100),"",(int+SED*('Growth&amp;Taper'!N76/100))*Volume!O76)</f>
        <v/>
      </c>
      <c r="N76" s="8" t="str">
        <f>IF(OR(ISERROR((int+SED*('Growth&amp;Taper'!O76/100))*Volume!P76),'Growth&amp;Taper'!O76&lt;pulpCutoff*100),"",(int+SED*('Growth&amp;Taper'!O76/100))*Volume!P76)</f>
        <v/>
      </c>
      <c r="O76" s="8" t="str">
        <f>IF(OR(ISERROR((int+SED*('Growth&amp;Taper'!P76/100))*Volume!Q76),'Growth&amp;Taper'!P76&lt;pulpCutoff*100),"",(int+SED*('Growth&amp;Taper'!P76/100))*Volume!Q76)</f>
        <v/>
      </c>
      <c r="P76" s="8" t="str">
        <f>IF(OR(ISERROR((int+SED*('Growth&amp;Taper'!Q76/100))*Volume!R76),'Growth&amp;Taper'!Q76&lt;pulpCutoff*100),"",(int+SED*('Growth&amp;Taper'!Q76/100))*Volume!R76)</f>
        <v/>
      </c>
      <c r="Q76" s="8" t="str">
        <f>IF(OR(ISERROR((int+SED*('Growth&amp;Taper'!R76/100))*Volume!S76),'Growth&amp;Taper'!R76&lt;pulpCutoff*100),"",(int+SED*('Growth&amp;Taper'!R76/100))*Volume!S76)</f>
        <v/>
      </c>
      <c r="R76" s="16">
        <f>Volume!V76*C76*(pulpPrice-cartageCost-harvestCost)</f>
        <v>3659.9404687110527</v>
      </c>
      <c r="S76" s="80">
        <f t="shared" si="4"/>
        <v>44072.310934306108</v>
      </c>
      <c r="T76" s="163">
        <f t="shared" si="5"/>
        <v>0.91695601181053266</v>
      </c>
    </row>
    <row r="77" spans="1:20">
      <c r="A77" s="4">
        <f>'Growth&amp;Taper'!A77</f>
        <v>35</v>
      </c>
      <c r="B77" s="33">
        <f>'Growth&amp;Taper'!B77</f>
        <v>47.812919588283179</v>
      </c>
      <c r="C77" s="27">
        <f>'Growth&amp;Taper'!C77</f>
        <v>300.05462670839279</v>
      </c>
      <c r="D77" s="33">
        <f>'Growth&amp;Taper'!D77</f>
        <v>63.642019777684553</v>
      </c>
      <c r="E77" s="33">
        <f>'Growth&amp;Taper'!E77</f>
        <v>46.054472592761208</v>
      </c>
      <c r="F77" s="33">
        <f>'Growth&amp;Taper'!F77</f>
        <v>753.8855355077892</v>
      </c>
      <c r="G77" s="33">
        <f>'Growth&amp;Taper'!G77</f>
        <v>38.421798393222218</v>
      </c>
      <c r="H77" s="8">
        <f>IF(OR(ISERROR((int+SED*('Growth&amp;Taper'!I77/100))*Volume!J77),'Growth&amp;Taper'!I77&lt;pulpCutoff*100),"",(int+SED*('Growth&amp;Taper'!I77/100))*Volume!J77)</f>
        <v>50.37794027145376</v>
      </c>
      <c r="I77" s="8">
        <f>IF(OR(ISERROR((int+SED*('Growth&amp;Taper'!J77/100))*Volume!K77),'Growth&amp;Taper'!J77&lt;pulpCutoff*100),"",(int+SED*('Growth&amp;Taper'!J77/100))*Volume!K77)</f>
        <v>38.270519718309544</v>
      </c>
      <c r="J77" s="8">
        <f>IF(OR(ISERROR((int+SED*('Growth&amp;Taper'!K77/100))*Volume!L77),'Growth&amp;Taper'!K77&lt;pulpCutoff*100),"",(int+SED*('Growth&amp;Taper'!K77/100))*Volume!L77)</f>
        <v>28.727976684310907</v>
      </c>
      <c r="K77" s="8">
        <f>IF(OR(ISERROR((int+SED*('Growth&amp;Taper'!L77/100))*Volume!M77),'Growth&amp;Taper'!L77&lt;pulpCutoff*100),"",(int+SED*('Growth&amp;Taper'!L77/100))*Volume!M77)</f>
        <v>20.671334849191272</v>
      </c>
      <c r="L77" s="8">
        <f>IF(OR(ISERROR((int+SED*('Growth&amp;Taper'!M77/100))*Volume!N77),'Growth&amp;Taper'!M77&lt;pulpCutoff*100),"",(int+SED*('Growth&amp;Taper'!M77/100))*Volume!N77)</f>
        <v>13.779949964828662</v>
      </c>
      <c r="M77" s="8" t="str">
        <f>IF(OR(ISERROR((int+SED*('Growth&amp;Taper'!N77/100))*Volume!O77),'Growth&amp;Taper'!N77&lt;pulpCutoff*100),"",(int+SED*('Growth&amp;Taper'!N77/100))*Volume!O77)</f>
        <v/>
      </c>
      <c r="N77" s="8" t="str">
        <f>IF(OR(ISERROR((int+SED*('Growth&amp;Taper'!O77/100))*Volume!P77),'Growth&amp;Taper'!O77&lt;pulpCutoff*100),"",(int+SED*('Growth&amp;Taper'!O77/100))*Volume!P77)</f>
        <v/>
      </c>
      <c r="O77" s="8" t="str">
        <f>IF(OR(ISERROR((int+SED*('Growth&amp;Taper'!P77/100))*Volume!Q77),'Growth&amp;Taper'!P77&lt;pulpCutoff*100),"",(int+SED*('Growth&amp;Taper'!P77/100))*Volume!Q77)</f>
        <v/>
      </c>
      <c r="P77" s="8" t="str">
        <f>IF(OR(ISERROR((int+SED*('Growth&amp;Taper'!Q77/100))*Volume!R77),'Growth&amp;Taper'!Q77&lt;pulpCutoff*100),"",(int+SED*('Growth&amp;Taper'!Q77/100))*Volume!R77)</f>
        <v/>
      </c>
      <c r="Q77" s="8" t="str">
        <f>IF(OR(ISERROR((int+SED*('Growth&amp;Taper'!R77/100))*Volume!S77),'Growth&amp;Taper'!R77&lt;pulpCutoff*100),"",(int+SED*('Growth&amp;Taper'!R77/100))*Volume!S77)</f>
        <v/>
      </c>
      <c r="R77" s="16">
        <f>Volume!V77*C77*(pulpPrice-cartageCost-harvestCost)</f>
        <v>2592.067289589439</v>
      </c>
      <c r="S77" s="80">
        <f t="shared" si="4"/>
        <v>48148.677584685356</v>
      </c>
      <c r="T77" s="163">
        <f t="shared" si="5"/>
        <v>0.94616534825841414</v>
      </c>
    </row>
    <row r="78" spans="1:20">
      <c r="A78" s="4">
        <f>'Growth&amp;Taper'!A78</f>
        <v>36</v>
      </c>
      <c r="B78" s="33">
        <f>'Growth&amp;Taper'!B78</f>
        <v>48.164365957328627</v>
      </c>
      <c r="C78" s="27">
        <f>'Growth&amp;Taper'!C78</f>
        <v>296.62376377400426</v>
      </c>
      <c r="D78" s="33">
        <f>'Growth&amp;Taper'!D78</f>
        <v>64.104912196752323</v>
      </c>
      <c r="E78" s="33">
        <f>'Growth&amp;Taper'!E78</f>
        <v>46.488195009380192</v>
      </c>
      <c r="F78" s="33">
        <f>'Growth&amp;Taper'!F78</f>
        <v>764.4604825443588</v>
      </c>
      <c r="G78" s="33">
        <f>'Growth&amp;Taper'!G78</f>
        <v>38.574764978777651</v>
      </c>
      <c r="H78" s="8">
        <f>IF(OR(ISERROR((int+SED*('Growth&amp;Taper'!I78/100))*Volume!J78),'Growth&amp;Taper'!I78&lt;pulpCutoff*100),"",(int+SED*('Growth&amp;Taper'!I78/100))*Volume!J78)</f>
        <v>52.066539468714346</v>
      </c>
      <c r="I78" s="8">
        <f>IF(OR(ISERROR((int+SED*('Growth&amp;Taper'!J78/100))*Volume!K78),'Growth&amp;Taper'!J78&lt;pulpCutoff*100),"",(int+SED*('Growth&amp;Taper'!J78/100))*Volume!K78)</f>
        <v>39.612340541043721</v>
      </c>
      <c r="J78" s="8">
        <f>IF(OR(ISERROR((int+SED*('Growth&amp;Taper'!K78/100))*Volume!L78),'Growth&amp;Taper'!K78&lt;pulpCutoff*100),"",(int+SED*('Growth&amp;Taper'!K78/100))*Volume!L78)</f>
        <v>29.794607749916008</v>
      </c>
      <c r="K78" s="8">
        <f>IF(OR(ISERROR((int+SED*('Growth&amp;Taper'!L78/100))*Volume!M78),'Growth&amp;Taper'!L78&lt;pulpCutoff*100),"",(int+SED*('Growth&amp;Taper'!L78/100))*Volume!M78)</f>
        <v>21.501037991083855</v>
      </c>
      <c r="L78" s="8">
        <f>IF(OR(ISERROR((int+SED*('Growth&amp;Taper'!M78/100))*Volume!N78),'Growth&amp;Taper'!M78&lt;pulpCutoff*100),"",(int+SED*('Growth&amp;Taper'!M78/100))*Volume!N78)</f>
        <v>14.397228488822845</v>
      </c>
      <c r="M78" s="8" t="str">
        <f>IF(OR(ISERROR((int+SED*('Growth&amp;Taper'!N78/100))*Volume!O78),'Growth&amp;Taper'!N78&lt;pulpCutoff*100),"",(int+SED*('Growth&amp;Taper'!N78/100))*Volume!O78)</f>
        <v/>
      </c>
      <c r="N78" s="8" t="str">
        <f>IF(OR(ISERROR((int+SED*('Growth&amp;Taper'!O78/100))*Volume!P78),'Growth&amp;Taper'!O78&lt;pulpCutoff*100),"",(int+SED*('Growth&amp;Taper'!O78/100))*Volume!P78)</f>
        <v/>
      </c>
      <c r="O78" s="8" t="str">
        <f>IF(OR(ISERROR((int+SED*('Growth&amp;Taper'!P78/100))*Volume!Q78),'Growth&amp;Taper'!P78&lt;pulpCutoff*100),"",(int+SED*('Growth&amp;Taper'!P78/100))*Volume!Q78)</f>
        <v/>
      </c>
      <c r="P78" s="8" t="str">
        <f>IF(OR(ISERROR((int+SED*('Growth&amp;Taper'!Q78/100))*Volume!R78),'Growth&amp;Taper'!Q78&lt;pulpCutoff*100),"",(int+SED*('Growth&amp;Taper'!Q78/100))*Volume!R78)</f>
        <v/>
      </c>
      <c r="Q78" s="8" t="str">
        <f>IF(OR(ISERROR((int+SED*('Growth&amp;Taper'!R78/100))*Volume!S78),'Growth&amp;Taper'!R78&lt;pulpCutoff*100),"",(int+SED*('Growth&amp;Taper'!R78/100))*Volume!S78)</f>
        <v/>
      </c>
      <c r="R78" s="16">
        <f>Volume!V78*C78*(pulpPrice-cartageCost-harvestCost)</f>
        <v>2637.5340982398857</v>
      </c>
      <c r="S78" s="80">
        <f t="shared" si="4"/>
        <v>49317.736152501951</v>
      </c>
      <c r="T78" s="163">
        <f t="shared" si="5"/>
        <v>0.94651956265624171</v>
      </c>
    </row>
    <row r="79" spans="1:20">
      <c r="A79" s="4">
        <f>'Growth&amp;Taper'!A79</f>
        <v>37</v>
      </c>
      <c r="B79" s="33">
        <f>'Growth&amp;Taper'!B79</f>
        <v>48.490917976674957</v>
      </c>
      <c r="C79" s="27">
        <f>'Growth&amp;Taper'!C79</f>
        <v>293.23212976470745</v>
      </c>
      <c r="D79" s="33">
        <f>'Growth&amp;Taper'!D79</f>
        <v>64.538876086000116</v>
      </c>
      <c r="E79" s="33">
        <f>'Growth&amp;Taper'!E79</f>
        <v>46.914265542806362</v>
      </c>
      <c r="F79" s="33">
        <f>'Growth&amp;Taper'!F79</f>
        <v>774.39858345946277</v>
      </c>
      <c r="G79" s="33">
        <f>'Growth&amp;Taper'!G79</f>
        <v>38.723649563243157</v>
      </c>
      <c r="H79" s="8">
        <f>IF(OR(ISERROR((int+SED*('Growth&amp;Taper'!I79/100))*Volume!J79),'Growth&amp;Taper'!I79&lt;pulpCutoff*100),"",(int+SED*('Growth&amp;Taper'!I79/100))*Volume!J79)</f>
        <v>53.761577807657702</v>
      </c>
      <c r="I79" s="8">
        <f>IF(OR(ISERROR((int+SED*('Growth&amp;Taper'!J79/100))*Volume!K79),'Growth&amp;Taper'!J79&lt;pulpCutoff*100),"",(int+SED*('Growth&amp;Taper'!J79/100))*Volume!K79)</f>
        <v>40.96049860361623</v>
      </c>
      <c r="J79" s="8">
        <f>IF(OR(ISERROR((int+SED*('Growth&amp;Taper'!K79/100))*Volume!L79),'Growth&amp;Taper'!K79&lt;pulpCutoff*100),"",(int+SED*('Growth&amp;Taper'!K79/100))*Volume!L79)</f>
        <v>30.867541677429671</v>
      </c>
      <c r="K79" s="8">
        <f>IF(OR(ISERROR((int+SED*('Growth&amp;Taper'!L79/100))*Volume!M79),'Growth&amp;Taper'!L79&lt;pulpCutoff*100),"",(int+SED*('Growth&amp;Taper'!L79/100))*Volume!M79)</f>
        <v>22.337040656066044</v>
      </c>
      <c r="L79" s="8">
        <f>IF(OR(ISERROR((int+SED*('Growth&amp;Taper'!M79/100))*Volume!N79),'Growth&amp;Taper'!M79&lt;pulpCutoff*100),"",(int+SED*('Growth&amp;Taper'!M79/100))*Volume!N79)</f>
        <v>15.020806113649398</v>
      </c>
      <c r="M79" s="8" t="str">
        <f>IF(OR(ISERROR((int+SED*('Growth&amp;Taper'!N79/100))*Volume!O79),'Growth&amp;Taper'!N79&lt;pulpCutoff*100),"",(int+SED*('Growth&amp;Taper'!N79/100))*Volume!O79)</f>
        <v/>
      </c>
      <c r="N79" s="8" t="str">
        <f>IF(OR(ISERROR((int+SED*('Growth&amp;Taper'!O79/100))*Volume!P79),'Growth&amp;Taper'!O79&lt;pulpCutoff*100),"",(int+SED*('Growth&amp;Taper'!O79/100))*Volume!P79)</f>
        <v/>
      </c>
      <c r="O79" s="8" t="str">
        <f>IF(OR(ISERROR((int+SED*('Growth&amp;Taper'!P79/100))*Volume!Q79),'Growth&amp;Taper'!P79&lt;pulpCutoff*100),"",(int+SED*('Growth&amp;Taper'!P79/100))*Volume!Q79)</f>
        <v/>
      </c>
      <c r="P79" s="8" t="str">
        <f>IF(OR(ISERROR((int+SED*('Growth&amp;Taper'!Q79/100))*Volume!R79),'Growth&amp;Taper'!Q79&lt;pulpCutoff*100),"",(int+SED*('Growth&amp;Taper'!Q79/100))*Volume!R79)</f>
        <v/>
      </c>
      <c r="Q79" s="8" t="str">
        <f>IF(OR(ISERROR((int+SED*('Growth&amp;Taper'!R79/100))*Volume!S79),'Growth&amp;Taper'!R79&lt;pulpCutoff*100),"",(int+SED*('Growth&amp;Taper'!R79/100))*Volume!S79)</f>
        <v/>
      </c>
      <c r="R79" s="16">
        <f>Volume!V79*C79*(pulpPrice-cartageCost-harvestCost)</f>
        <v>2681.3620690663629</v>
      </c>
      <c r="S79" s="80">
        <f t="shared" si="4"/>
        <v>50462.794229260398</v>
      </c>
      <c r="T79" s="163">
        <f t="shared" si="5"/>
        <v>0.94686457398921431</v>
      </c>
    </row>
    <row r="80" spans="1:20">
      <c r="A80" s="4">
        <f>'Growth&amp;Taper'!A80</f>
        <v>38</v>
      </c>
      <c r="B80" s="33">
        <f>'Growth&amp;Taper'!B80</f>
        <v>48.794299466966052</v>
      </c>
      <c r="C80" s="27">
        <f>'Growth&amp;Taper'!C80</f>
        <v>289.87927613196126</v>
      </c>
      <c r="D80" s="33">
        <f>'Growth&amp;Taper'!D80</f>
        <v>64.945807593417399</v>
      </c>
      <c r="E80" s="33">
        <f>'Growth&amp;Taper'!E80</f>
        <v>47.333321022405869</v>
      </c>
      <c r="F80" s="33">
        <f>'Growth&amp;Taper'!F80</f>
        <v>783.73429167035363</v>
      </c>
      <c r="G80" s="33">
        <f>'Growth&amp;Taper'!G80</f>
        <v>38.868769702380384</v>
      </c>
      <c r="H80" s="8">
        <f>IF(OR(ISERROR((int+SED*('Growth&amp;Taper'!I80/100))*Volume!J80),'Growth&amp;Taper'!I80&lt;pulpCutoff*100),"",(int+SED*('Growth&amp;Taper'!I80/100))*Volume!J80)</f>
        <v>55.464114605372295</v>
      </c>
      <c r="I80" s="8">
        <f>IF(OR(ISERROR((int+SED*('Growth&amp;Taper'!J80/100))*Volume!K80),'Growth&amp;Taper'!J80&lt;pulpCutoff*100),"",(int+SED*('Growth&amp;Taper'!J80/100))*Volume!K80)</f>
        <v>42.315801457295287</v>
      </c>
      <c r="J80" s="8">
        <f>IF(OR(ISERROR((int+SED*('Growth&amp;Taper'!K80/100))*Volume!L80),'Growth&amp;Taper'!K80&lt;pulpCutoff*100),"",(int+SED*('Growth&amp;Taper'!K80/100))*Volume!L80)</f>
        <v>31.9473851991761</v>
      </c>
      <c r="K80" s="8">
        <f>IF(OR(ISERROR((int+SED*('Growth&amp;Taper'!L80/100))*Volume!M80),'Growth&amp;Taper'!L80&lt;pulpCutoff*100),"",(int+SED*('Growth&amp;Taper'!L80/100))*Volume!M80)</f>
        <v>23.179775700783608</v>
      </c>
      <c r="L80" s="8">
        <f>IF(OR(ISERROR((int+SED*('Growth&amp;Taper'!M80/100))*Volume!N80),'Growth&amp;Taper'!M80&lt;pulpCutoff*100),"",(int+SED*('Growth&amp;Taper'!M80/100))*Volume!N80)</f>
        <v>15.650960867399453</v>
      </c>
      <c r="M80" s="8" t="str">
        <f>IF(OR(ISERROR((int+SED*('Growth&amp;Taper'!N80/100))*Volume!O80),'Growth&amp;Taper'!N80&lt;pulpCutoff*100),"",(int+SED*('Growth&amp;Taper'!N80/100))*Volume!O80)</f>
        <v/>
      </c>
      <c r="N80" s="8" t="str">
        <f>IF(OR(ISERROR((int+SED*('Growth&amp;Taper'!O80/100))*Volume!P80),'Growth&amp;Taper'!O80&lt;pulpCutoff*100),"",(int+SED*('Growth&amp;Taper'!O80/100))*Volume!P80)</f>
        <v/>
      </c>
      <c r="O80" s="8" t="str">
        <f>IF(OR(ISERROR((int+SED*('Growth&amp;Taper'!P80/100))*Volume!Q80),'Growth&amp;Taper'!P80&lt;pulpCutoff*100),"",(int+SED*('Growth&amp;Taper'!P80/100))*Volume!Q80)</f>
        <v/>
      </c>
      <c r="P80" s="8" t="str">
        <f>IF(OR(ISERROR((int+SED*('Growth&amp;Taper'!Q80/100))*Volume!R80),'Growth&amp;Taper'!Q80&lt;pulpCutoff*100),"",(int+SED*('Growth&amp;Taper'!Q80/100))*Volume!R80)</f>
        <v/>
      </c>
      <c r="Q80" s="8" t="str">
        <f>IF(OR(ISERROR((int+SED*('Growth&amp;Taper'!R80/100))*Volume!S80),'Growth&amp;Taper'!R80&lt;pulpCutoff*100),"",(int+SED*('Growth&amp;Taper'!R80/100))*Volume!S80)</f>
        <v/>
      </c>
      <c r="R80" s="16">
        <f>Volume!V80*C80*(pulpPrice-cartageCost-harvestCost)</f>
        <v>2723.6413128277313</v>
      </c>
      <c r="S80" s="80">
        <f t="shared" si="4"/>
        <v>51585.123305219626</v>
      </c>
      <c r="T80" s="163">
        <f t="shared" si="5"/>
        <v>0.94720103126026367</v>
      </c>
    </row>
    <row r="81" spans="1:20">
      <c r="A81" s="4">
        <f>'Growth&amp;Taper'!A81</f>
        <v>39</v>
      </c>
      <c r="B81" s="33">
        <f>'Growth&amp;Taper'!B81</f>
        <v>49.07612075780132</v>
      </c>
      <c r="C81" s="27">
        <f>'Growth&amp;Taper'!C81</f>
        <v>286.56475945598595</v>
      </c>
      <c r="D81" s="33">
        <f>'Growth&amp;Taper'!D81</f>
        <v>65.327442396887434</v>
      </c>
      <c r="E81" s="33">
        <f>'Growth&amp;Taper'!E81</f>
        <v>47.745938799263797</v>
      </c>
      <c r="F81" s="33">
        <f>'Growth&amp;Taper'!F81</f>
        <v>792.50048421492136</v>
      </c>
      <c r="G81" s="33">
        <f>'Growth&amp;Taper'!G81</f>
        <v>39.010410514158785</v>
      </c>
      <c r="H81" s="8">
        <f>IF(OR(ISERROR((int+SED*('Growth&amp;Taper'!I81/100))*Volume!J81),'Growth&amp;Taper'!I81&lt;pulpCutoff*100),"",(int+SED*('Growth&amp;Taper'!I81/100))*Volume!J81)</f>
        <v>57.175167055692178</v>
      </c>
      <c r="I81" s="8">
        <f>IF(OR(ISERROR((int+SED*('Growth&amp;Taper'!J81/100))*Volume!K81),'Growth&amp;Taper'!J81&lt;pulpCutoff*100),"",(int+SED*('Growth&amp;Taper'!J81/100))*Volume!K81)</f>
        <v>43.679028350700783</v>
      </c>
      <c r="J81" s="8">
        <f>IF(OR(ISERROR((int+SED*('Growth&amp;Taper'!K81/100))*Volume!L81),'Growth&amp;Taper'!K81&lt;pulpCutoff*100),"",(int+SED*('Growth&amp;Taper'!K81/100))*Volume!L81)</f>
        <v>33.034727897527013</v>
      </c>
      <c r="K81" s="8">
        <f>IF(OR(ISERROR((int+SED*('Growth&amp;Taper'!L81/100))*Volume!M81),'Growth&amp;Taper'!L81&lt;pulpCutoff*100),"",(int+SED*('Growth&amp;Taper'!L81/100))*Volume!M81)</f>
        <v>24.029668560023612</v>
      </c>
      <c r="L81" s="8">
        <f>IF(OR(ISERROR((int+SED*('Growth&amp;Taper'!M81/100))*Volume!N81),'Growth&amp;Taper'!M81&lt;pulpCutoff*100),"",(int+SED*('Growth&amp;Taper'!M81/100))*Volume!N81)</f>
        <v>16.287971953652551</v>
      </c>
      <c r="M81" s="8" t="str">
        <f>IF(OR(ISERROR((int+SED*('Growth&amp;Taper'!N81/100))*Volume!O81),'Growth&amp;Taper'!N81&lt;pulpCutoff*100),"",(int+SED*('Growth&amp;Taper'!N81/100))*Volume!O81)</f>
        <v/>
      </c>
      <c r="N81" s="8" t="str">
        <f>IF(OR(ISERROR((int+SED*('Growth&amp;Taper'!O81/100))*Volume!P81),'Growth&amp;Taper'!O81&lt;pulpCutoff*100),"",(int+SED*('Growth&amp;Taper'!O81/100))*Volume!P81)</f>
        <v/>
      </c>
      <c r="O81" s="8" t="str">
        <f>IF(OR(ISERROR((int+SED*('Growth&amp;Taper'!P81/100))*Volume!Q81),'Growth&amp;Taper'!P81&lt;pulpCutoff*100),"",(int+SED*('Growth&amp;Taper'!P81/100))*Volume!Q81)</f>
        <v/>
      </c>
      <c r="P81" s="8" t="str">
        <f>IF(OR(ISERROR((int+SED*('Growth&amp;Taper'!Q81/100))*Volume!R81),'Growth&amp;Taper'!Q81&lt;pulpCutoff*100),"",(int+SED*('Growth&amp;Taper'!Q81/100))*Volume!R81)</f>
        <v/>
      </c>
      <c r="Q81" s="8" t="str">
        <f>IF(OR(ISERROR((int+SED*('Growth&amp;Taper'!R81/100))*Volume!S81),'Growth&amp;Taper'!R81&lt;pulpCutoff*100),"",(int+SED*('Growth&amp;Taper'!R81/100))*Volume!S81)</f>
        <v/>
      </c>
      <c r="R81" s="16">
        <f>Volume!V81*C81*(pulpPrice-cartageCost-harvestCost)</f>
        <v>2764.4553164152703</v>
      </c>
      <c r="S81" s="80">
        <f t="shared" si="4"/>
        <v>52685.917372458571</v>
      </c>
      <c r="T81" s="163">
        <f t="shared" si="5"/>
        <v>0.9475295210886775</v>
      </c>
    </row>
    <row r="82" spans="1:20">
      <c r="A82" s="22">
        <f>'Growth&amp;Taper'!A82</f>
        <v>40</v>
      </c>
      <c r="B82" s="35">
        <f>'Growth&amp;Taper'!B82</f>
        <v>49.337885251448235</v>
      </c>
      <c r="C82" s="29">
        <f>'Growth&amp;Taper'!C82</f>
        <v>283.28814138712016</v>
      </c>
      <c r="D82" s="35">
        <f>'Growth&amp;Taper'!D82</f>
        <v>65.685372102501617</v>
      </c>
      <c r="E82" s="35">
        <f>'Growth&amp;Taper'!E82</f>
        <v>48.152643561478406</v>
      </c>
      <c r="F82" s="35">
        <f>'Growth&amp;Taper'!F82</f>
        <v>800.72846842377203</v>
      </c>
      <c r="G82" s="35">
        <f>'Growth&amp;Taper'!G82</f>
        <v>39.148828718947662</v>
      </c>
      <c r="H82" s="24">
        <f>IF(OR(ISERROR((int+SED*('Growth&amp;Taper'!I82/100))*Volume!J82),'Growth&amp;Taper'!I82&lt;pulpCutoff*100),"",(int+SED*('Growth&amp;Taper'!I82/100))*Volume!J82)</f>
        <v>58.895713000334482</v>
      </c>
      <c r="I82" s="24">
        <f>IF(OR(ISERROR((int+SED*('Growth&amp;Taper'!J82/100))*Volume!K82),'Growth&amp;Taper'!J82&lt;pulpCutoff*100),"",(int+SED*('Growth&amp;Taper'!J82/100))*Volume!K82)</f>
        <v>45.050931839530946</v>
      </c>
      <c r="J82" s="24">
        <f>IF(OR(ISERROR((int+SED*('Growth&amp;Taper'!K82/100))*Volume!L82),'Growth&amp;Taper'!K82&lt;pulpCutoff*100),"",(int+SED*('Growth&amp;Taper'!K82/100))*Volume!L82)</f>
        <v>34.130142872614172</v>
      </c>
      <c r="K82" s="24">
        <f>IF(OR(ISERROR((int+SED*('Growth&amp;Taper'!L82/100))*Volume!M82),'Growth&amp;Taper'!L82&lt;pulpCutoff*100),"",(int+SED*('Growth&amp;Taper'!L82/100))*Volume!M82)</f>
        <v>24.887137088343216</v>
      </c>
      <c r="L82" s="24">
        <f>IF(OR(ISERROR((int+SED*('Growth&amp;Taper'!M82/100))*Volume!N82),'Growth&amp;Taper'!M82&lt;pulpCutoff*100),"",(int+SED*('Growth&amp;Taper'!M82/100))*Volume!N82)</f>
        <v>16.932118875214961</v>
      </c>
      <c r="M82" s="24" t="str">
        <f>IF(OR(ISERROR((int+SED*('Growth&amp;Taper'!N82/100))*Volume!O82),'Growth&amp;Taper'!N82&lt;pulpCutoff*100),"",(int+SED*('Growth&amp;Taper'!N82/100))*Volume!O82)</f>
        <v/>
      </c>
      <c r="N82" s="24" t="str">
        <f>IF(OR(ISERROR((int+SED*('Growth&amp;Taper'!O82/100))*Volume!P82),'Growth&amp;Taper'!O82&lt;pulpCutoff*100),"",(int+SED*('Growth&amp;Taper'!O82/100))*Volume!P82)</f>
        <v/>
      </c>
      <c r="O82" s="24" t="str">
        <f>IF(OR(ISERROR((int+SED*('Growth&amp;Taper'!P82/100))*Volume!Q82),'Growth&amp;Taper'!P82&lt;pulpCutoff*100),"",(int+SED*('Growth&amp;Taper'!P82/100))*Volume!Q82)</f>
        <v/>
      </c>
      <c r="P82" s="24" t="str">
        <f>IF(OR(ISERROR((int+SED*('Growth&amp;Taper'!Q82/100))*Volume!R82),'Growth&amp;Taper'!Q82&lt;pulpCutoff*100),"",(int+SED*('Growth&amp;Taper'!Q82/100))*Volume!R82)</f>
        <v/>
      </c>
      <c r="Q82" s="24" t="str">
        <f>IF(OR(ISERROR((int+SED*('Growth&amp;Taper'!R82/100))*Volume!S82),'Growth&amp;Taper'!R82&lt;pulpCutoff*100),"",(int+SED*('Growth&amp;Taper'!R82/100))*Volume!S82)</f>
        <v/>
      </c>
      <c r="R82" s="81">
        <f>Volume!V82*C82*(pulpPrice-cartageCost-harvestCost)</f>
        <v>2803.8814951786781</v>
      </c>
      <c r="S82" s="25">
        <f t="shared" si="4"/>
        <v>53766.297351059613</v>
      </c>
      <c r="T82" s="163">
        <f t="shared" si="5"/>
        <v>0.94785057492668467</v>
      </c>
    </row>
    <row r="83" spans="1:20">
      <c r="A83" s="4">
        <f>'Growth&amp;Taper'!A83</f>
        <v>1</v>
      </c>
      <c r="B83" s="33">
        <f>'Growth&amp;Taper'!B83</f>
        <v>1.9185685717487204</v>
      </c>
      <c r="C83" s="27">
        <f>'Growth&amp;Taper'!C83</f>
        <v>1128.7462150115782</v>
      </c>
      <c r="D83" s="33">
        <f>'Growth&amp;Taper'!D83</f>
        <v>1.6320070467005531E-3</v>
      </c>
      <c r="E83" s="33">
        <f>'Growth&amp;Taper'!E83</f>
        <v>0.12024384671731167</v>
      </c>
      <c r="F83" s="33">
        <f>'Growth&amp;Taper'!F83</f>
        <v>2.4049198674484761E-3</v>
      </c>
      <c r="G83" s="33">
        <f>'Growth&amp;Taper'!G83</f>
        <v>0.38371371434974411</v>
      </c>
      <c r="H83" s="8" t="str">
        <f>IF(OR(ISERROR((int+SED*('Growth&amp;Taper'!I83/100))*Volume!J83),'Growth&amp;Taper'!I83&lt;pulpCutoff*100),"",(int+SED*('Growth&amp;Taper'!I83/100))*Volume!J83)</f>
        <v/>
      </c>
      <c r="I83" s="8" t="str">
        <f>IF(OR(ISERROR((int+SED*('Growth&amp;Taper'!J83/100))*Volume!K83),'Growth&amp;Taper'!J83&lt;pulpCutoff*100),"",(int+SED*('Growth&amp;Taper'!J83/100))*Volume!K83)</f>
        <v/>
      </c>
      <c r="J83" s="8" t="str">
        <f>IF(OR(ISERROR((int+SED*('Growth&amp;Taper'!K83/100))*Volume!L83),'Growth&amp;Taper'!K83&lt;pulpCutoff*100),"",(int+SED*('Growth&amp;Taper'!K83/100))*Volume!L83)</f>
        <v/>
      </c>
      <c r="K83" s="8" t="str">
        <f>IF(OR(ISERROR((int+SED*('Growth&amp;Taper'!L83/100))*Volume!M83),'Growth&amp;Taper'!L83&lt;pulpCutoff*100),"",(int+SED*('Growth&amp;Taper'!L83/100))*Volume!M83)</f>
        <v/>
      </c>
      <c r="L83" s="8" t="str">
        <f>IF(OR(ISERROR((int+SED*('Growth&amp;Taper'!M83/100))*Volume!N83),'Growth&amp;Taper'!M83&lt;pulpCutoff*100),"",(int+SED*('Growth&amp;Taper'!M83/100))*Volume!N83)</f>
        <v/>
      </c>
      <c r="M83" s="8" t="str">
        <f>IF(OR(ISERROR((int+SED*('Growth&amp;Taper'!N83/100))*Volume!O83),'Growth&amp;Taper'!N83&lt;pulpCutoff*100),"",(int+SED*('Growth&amp;Taper'!N83/100))*Volume!O83)</f>
        <v/>
      </c>
      <c r="N83" s="8" t="str">
        <f>IF(OR(ISERROR((int+SED*('Growth&amp;Taper'!O83/100))*Volume!P83),'Growth&amp;Taper'!O83&lt;pulpCutoff*100),"",(int+SED*('Growth&amp;Taper'!O83/100))*Volume!P83)</f>
        <v/>
      </c>
      <c r="O83" s="8" t="str">
        <f>IF(OR(ISERROR((int+SED*('Growth&amp;Taper'!P83/100))*Volume!Q83),'Growth&amp;Taper'!P83&lt;pulpCutoff*100),"",(int+SED*('Growth&amp;Taper'!P83/100))*Volume!Q83)</f>
        <v/>
      </c>
      <c r="P83" s="8" t="str">
        <f>IF(OR(ISERROR((int+SED*('Growth&amp;Taper'!Q83/100))*Volume!R83),'Growth&amp;Taper'!Q83&lt;pulpCutoff*100),"",(int+SED*('Growth&amp;Taper'!Q83/100))*Volume!R83)</f>
        <v/>
      </c>
      <c r="Q83" s="8" t="str">
        <f>IF(OR(ISERROR((int+SED*('Growth&amp;Taper'!R83/100))*Volume!S83),'Growth&amp;Taper'!R83&lt;pulpCutoff*100),"",(int+SED*('Growth&amp;Taper'!R83/100))*Volume!S83)</f>
        <v/>
      </c>
      <c r="R83" s="16">
        <f>Volume!V83*C83*(pulpPrice-cartageCost-harvestCost)</f>
        <v>0</v>
      </c>
      <c r="S83" s="80">
        <f t="shared" si="3"/>
        <v>0</v>
      </c>
      <c r="T83" s="163">
        <f t="shared" si="5"/>
        <v>0</v>
      </c>
    </row>
    <row r="84" spans="1:20">
      <c r="A84" s="4">
        <f>'Growth&amp;Taper'!A84</f>
        <v>2</v>
      </c>
      <c r="B84" s="33">
        <f>'Growth&amp;Taper'!B84</f>
        <v>4.2007205410600932</v>
      </c>
      <c r="C84" s="27">
        <f>'Growth&amp;Taper'!C84</f>
        <v>1115.8399865894512</v>
      </c>
      <c r="D84" s="33">
        <f>'Growth&amp;Taper'!D84</f>
        <v>0.39325755700131498</v>
      </c>
      <c r="E84" s="33">
        <f>'Growth&amp;Taper'!E84</f>
        <v>1.8773168501281814</v>
      </c>
      <c r="F84" s="33">
        <f>'Growth&amp;Taper'!F84</f>
        <v>0.7823319713440603</v>
      </c>
      <c r="G84" s="33">
        <f>'Growth&amp;Taper'!G84</f>
        <v>0.84014410821201868</v>
      </c>
      <c r="H84" s="8" t="str">
        <f>IF(OR(ISERROR((int+SED*('Growth&amp;Taper'!I84/100))*Volume!J84),'Growth&amp;Taper'!I84&lt;pulpCutoff*100),"",(int+SED*('Growth&amp;Taper'!I84/100))*Volume!J84)</f>
        <v/>
      </c>
      <c r="I84" s="8" t="str">
        <f>IF(OR(ISERROR((int+SED*('Growth&amp;Taper'!J84/100))*Volume!K84),'Growth&amp;Taper'!J84&lt;pulpCutoff*100),"",(int+SED*('Growth&amp;Taper'!J84/100))*Volume!K84)</f>
        <v/>
      </c>
      <c r="J84" s="8" t="str">
        <f>IF(OR(ISERROR((int+SED*('Growth&amp;Taper'!K84/100))*Volume!L84),'Growth&amp;Taper'!K84&lt;pulpCutoff*100),"",(int+SED*('Growth&amp;Taper'!K84/100))*Volume!L84)</f>
        <v/>
      </c>
      <c r="K84" s="8" t="str">
        <f>IF(OR(ISERROR((int+SED*('Growth&amp;Taper'!L84/100))*Volume!M84),'Growth&amp;Taper'!L84&lt;pulpCutoff*100),"",(int+SED*('Growth&amp;Taper'!L84/100))*Volume!M84)</f>
        <v/>
      </c>
      <c r="L84" s="8" t="str">
        <f>IF(OR(ISERROR((int+SED*('Growth&amp;Taper'!M84/100))*Volume!N84),'Growth&amp;Taper'!M84&lt;pulpCutoff*100),"",(int+SED*('Growth&amp;Taper'!M84/100))*Volume!N84)</f>
        <v/>
      </c>
      <c r="M84" s="8" t="str">
        <f>IF(OR(ISERROR((int+SED*('Growth&amp;Taper'!N84/100))*Volume!O84),'Growth&amp;Taper'!N84&lt;pulpCutoff*100),"",(int+SED*('Growth&amp;Taper'!N84/100))*Volume!O84)</f>
        <v/>
      </c>
      <c r="N84" s="8" t="str">
        <f>IF(OR(ISERROR((int+SED*('Growth&amp;Taper'!O84/100))*Volume!P84),'Growth&amp;Taper'!O84&lt;pulpCutoff*100),"",(int+SED*('Growth&amp;Taper'!O84/100))*Volume!P84)</f>
        <v/>
      </c>
      <c r="O84" s="8" t="str">
        <f>IF(OR(ISERROR((int+SED*('Growth&amp;Taper'!P84/100))*Volume!Q84),'Growth&amp;Taper'!P84&lt;pulpCutoff*100),"",(int+SED*('Growth&amp;Taper'!P84/100))*Volume!Q84)</f>
        <v/>
      </c>
      <c r="P84" s="8" t="str">
        <f>IF(OR(ISERROR((int+SED*('Growth&amp;Taper'!Q84/100))*Volume!R84),'Growth&amp;Taper'!Q84&lt;pulpCutoff*100),"",(int+SED*('Growth&amp;Taper'!Q84/100))*Volume!R84)</f>
        <v/>
      </c>
      <c r="Q84" s="8" t="str">
        <f>IF(OR(ISERROR((int+SED*('Growth&amp;Taper'!R84/100))*Volume!S84),'Growth&amp;Taper'!R84&lt;pulpCutoff*100),"",(int+SED*('Growth&amp;Taper'!R84/100))*Volume!S84)</f>
        <v/>
      </c>
      <c r="R84" s="16">
        <f>Volume!V84*C84*(pulpPrice-cartageCost-harvestCost)</f>
        <v>0</v>
      </c>
      <c r="S84" s="80">
        <f t="shared" si="3"/>
        <v>0</v>
      </c>
      <c r="T84" s="163">
        <f t="shared" si="5"/>
        <v>0</v>
      </c>
    </row>
    <row r="85" spans="1:20">
      <c r="A85" s="4">
        <f>'Growth&amp;Taper'!A85</f>
        <v>3</v>
      </c>
      <c r="B85" s="33">
        <f>'Growth&amp;Taper'!B85</f>
        <v>6.66484149405421</v>
      </c>
      <c r="C85" s="27">
        <f>'Growth&amp;Taper'!C85</f>
        <v>1103.0813296319004</v>
      </c>
      <c r="D85" s="33">
        <f>'Growth&amp;Taper'!D85</f>
        <v>2.494095849351448</v>
      </c>
      <c r="E85" s="33">
        <f>'Growth&amp;Taper'!E85</f>
        <v>4.7550249804800213</v>
      </c>
      <c r="F85" s="33">
        <f>'Growth&amp;Taper'!F85</f>
        <v>6.3506019758862422</v>
      </c>
      <c r="G85" s="33">
        <f>'Growth&amp;Taper'!G85</f>
        <v>1.3675027464923233</v>
      </c>
      <c r="H85" s="8" t="str">
        <f>IF(OR(ISERROR((int+SED*('Growth&amp;Taper'!I85/100))*Volume!J85),'Growth&amp;Taper'!I85&lt;pulpCutoff*100),"",(int+SED*('Growth&amp;Taper'!I85/100))*Volume!J85)</f>
        <v/>
      </c>
      <c r="I85" s="8" t="str">
        <f>IF(OR(ISERROR((int+SED*('Growth&amp;Taper'!J85/100))*Volume!K85),'Growth&amp;Taper'!J85&lt;pulpCutoff*100),"",(int+SED*('Growth&amp;Taper'!J85/100))*Volume!K85)</f>
        <v/>
      </c>
      <c r="J85" s="8" t="str">
        <f>IF(OR(ISERROR((int+SED*('Growth&amp;Taper'!K85/100))*Volume!L85),'Growth&amp;Taper'!K85&lt;pulpCutoff*100),"",(int+SED*('Growth&amp;Taper'!K85/100))*Volume!L85)</f>
        <v/>
      </c>
      <c r="K85" s="8" t="str">
        <f>IF(OR(ISERROR((int+SED*('Growth&amp;Taper'!L85/100))*Volume!M85),'Growth&amp;Taper'!L85&lt;pulpCutoff*100),"",(int+SED*('Growth&amp;Taper'!L85/100))*Volume!M85)</f>
        <v/>
      </c>
      <c r="L85" s="8" t="str">
        <f>IF(OR(ISERROR((int+SED*('Growth&amp;Taper'!M85/100))*Volume!N85),'Growth&amp;Taper'!M85&lt;pulpCutoff*100),"",(int+SED*('Growth&amp;Taper'!M85/100))*Volume!N85)</f>
        <v/>
      </c>
      <c r="M85" s="8" t="str">
        <f>IF(OR(ISERROR((int+SED*('Growth&amp;Taper'!N85/100))*Volume!O85),'Growth&amp;Taper'!N85&lt;pulpCutoff*100),"",(int+SED*('Growth&amp;Taper'!N85/100))*Volume!O85)</f>
        <v/>
      </c>
      <c r="N85" s="8" t="str">
        <f>IF(OR(ISERROR((int+SED*('Growth&amp;Taper'!O85/100))*Volume!P85),'Growth&amp;Taper'!O85&lt;pulpCutoff*100),"",(int+SED*('Growth&amp;Taper'!O85/100))*Volume!P85)</f>
        <v/>
      </c>
      <c r="O85" s="8" t="str">
        <f>IF(OR(ISERROR((int+SED*('Growth&amp;Taper'!P85/100))*Volume!Q85),'Growth&amp;Taper'!P85&lt;pulpCutoff*100),"",(int+SED*('Growth&amp;Taper'!P85/100))*Volume!Q85)</f>
        <v/>
      </c>
      <c r="P85" s="8" t="str">
        <f>IF(OR(ISERROR((int+SED*('Growth&amp;Taper'!Q85/100))*Volume!R85),'Growth&amp;Taper'!Q85&lt;pulpCutoff*100),"",(int+SED*('Growth&amp;Taper'!Q85/100))*Volume!R85)</f>
        <v/>
      </c>
      <c r="Q85" s="8" t="str">
        <f>IF(OR(ISERROR((int+SED*('Growth&amp;Taper'!R85/100))*Volume!S85),'Growth&amp;Taper'!R85&lt;pulpCutoff*100),"",(int+SED*('Growth&amp;Taper'!R85/100))*Volume!S85)</f>
        <v/>
      </c>
      <c r="R85" s="16">
        <f>Volume!V85*C85*(pulpPrice-cartageCost-harvestCost)</f>
        <v>0</v>
      </c>
      <c r="S85" s="80">
        <f t="shared" si="3"/>
        <v>0</v>
      </c>
      <c r="T85" s="163">
        <f t="shared" si="5"/>
        <v>0</v>
      </c>
    </row>
    <row r="86" spans="1:20">
      <c r="A86" s="4">
        <f>'Growth&amp;Taper'!A86</f>
        <v>4</v>
      </c>
      <c r="B86" s="33">
        <f>'Growth&amp;Taper'!B86</f>
        <v>9.1785543631405062</v>
      </c>
      <c r="C86" s="27">
        <f>'Growth&amp;Taper'!C86</f>
        <v>1090.4685567879474</v>
      </c>
      <c r="D86" s="33">
        <f>'Growth&amp;Taper'!D86</f>
        <v>6.3150643116886034</v>
      </c>
      <c r="E86" s="33">
        <f>'Growth&amp;Taper'!E86</f>
        <v>7.609958968770111</v>
      </c>
      <c r="F86" s="33">
        <f>'Growth&amp;Taper'!F86</f>
        <v>19.667341290849233</v>
      </c>
      <c r="G86" s="33">
        <f>'Growth&amp;Taper'!G86</f>
        <v>9.0416076461430066</v>
      </c>
      <c r="H86" s="8" t="str">
        <f>IF(OR(ISERROR((int+SED*('Growth&amp;Taper'!I86/100))*Volume!J86),'Growth&amp;Taper'!I86&lt;pulpCutoff*100),"",(int+SED*('Growth&amp;Taper'!I86/100))*Volume!J86)</f>
        <v/>
      </c>
      <c r="I86" s="8" t="str">
        <f>IF(OR(ISERROR((int+SED*('Growth&amp;Taper'!J86/100))*Volume!K86),'Growth&amp;Taper'!J86&lt;pulpCutoff*100),"",(int+SED*('Growth&amp;Taper'!J86/100))*Volume!K86)</f>
        <v/>
      </c>
      <c r="J86" s="8" t="str">
        <f>IF(OR(ISERROR((int+SED*('Growth&amp;Taper'!K86/100))*Volume!L86),'Growth&amp;Taper'!K86&lt;pulpCutoff*100),"",(int+SED*('Growth&amp;Taper'!K86/100))*Volume!L86)</f>
        <v/>
      </c>
      <c r="K86" s="8" t="str">
        <f>IF(OR(ISERROR((int+SED*('Growth&amp;Taper'!L86/100))*Volume!M86),'Growth&amp;Taper'!L86&lt;pulpCutoff*100),"",(int+SED*('Growth&amp;Taper'!L86/100))*Volume!M86)</f>
        <v/>
      </c>
      <c r="L86" s="8" t="str">
        <f>IF(OR(ISERROR((int+SED*('Growth&amp;Taper'!M86/100))*Volume!N86),'Growth&amp;Taper'!M86&lt;pulpCutoff*100),"",(int+SED*('Growth&amp;Taper'!M86/100))*Volume!N86)</f>
        <v/>
      </c>
      <c r="M86" s="8" t="str">
        <f>IF(OR(ISERROR((int+SED*('Growth&amp;Taper'!N86/100))*Volume!O86),'Growth&amp;Taper'!N86&lt;pulpCutoff*100),"",(int+SED*('Growth&amp;Taper'!N86/100))*Volume!O86)</f>
        <v/>
      </c>
      <c r="N86" s="8" t="str">
        <f>IF(OR(ISERROR((int+SED*('Growth&amp;Taper'!O86/100))*Volume!P86),'Growth&amp;Taper'!O86&lt;pulpCutoff*100),"",(int+SED*('Growth&amp;Taper'!O86/100))*Volume!P86)</f>
        <v/>
      </c>
      <c r="O86" s="8" t="str">
        <f>IF(OR(ISERROR((int+SED*('Growth&amp;Taper'!P86/100))*Volume!Q86),'Growth&amp;Taper'!P86&lt;pulpCutoff*100),"",(int+SED*('Growth&amp;Taper'!P86/100))*Volume!Q86)</f>
        <v/>
      </c>
      <c r="P86" s="8" t="str">
        <f>IF(OR(ISERROR((int+SED*('Growth&amp;Taper'!Q86/100))*Volume!R86),'Growth&amp;Taper'!Q86&lt;pulpCutoff*100),"",(int+SED*('Growth&amp;Taper'!Q86/100))*Volume!R86)</f>
        <v/>
      </c>
      <c r="Q86" s="8" t="str">
        <f>IF(OR(ISERROR((int+SED*('Growth&amp;Taper'!R86/100))*Volume!S86),'Growth&amp;Taper'!R86&lt;pulpCutoff*100),"",(int+SED*('Growth&amp;Taper'!R86/100))*Volume!S86)</f>
        <v/>
      </c>
      <c r="R86" s="16">
        <f>Volume!V86*C86*(pulpPrice-cartageCost-harvestCost)</f>
        <v>0</v>
      </c>
      <c r="S86" s="80">
        <f t="shared" si="3"/>
        <v>0</v>
      </c>
      <c r="T86" s="163">
        <f t="shared" si="5"/>
        <v>0</v>
      </c>
    </row>
    <row r="87" spans="1:20">
      <c r="A87" s="4">
        <f>'Growth&amp;Taper'!A87</f>
        <v>5</v>
      </c>
      <c r="B87" s="33">
        <f>'Growth&amp;Taper'!B87</f>
        <v>11.674351093832627</v>
      </c>
      <c r="C87" s="27">
        <f>'Growth&amp;Taper'!C87</f>
        <v>1078</v>
      </c>
      <c r="D87" s="33">
        <f>'Growth&amp;Taper'!D87</f>
        <v>11.05</v>
      </c>
      <c r="E87" s="33">
        <f>'Growth&amp;Taper'!E87</f>
        <v>10.124457428372343</v>
      </c>
      <c r="F87" s="33">
        <f>'Growth&amp;Taper'!F87</f>
        <v>40.646356986628227</v>
      </c>
      <c r="G87" s="33">
        <f>'Growth&amp;Taper'!G87</f>
        <v>13.700620854068973</v>
      </c>
      <c r="H87" s="8" t="str">
        <f>IF(OR(ISERROR((int+SED*('Growth&amp;Taper'!I87/100))*Volume!J87),'Growth&amp;Taper'!I87&lt;pulpCutoff*100),"",(int+SED*('Growth&amp;Taper'!I87/100))*Volume!J87)</f>
        <v/>
      </c>
      <c r="I87" s="8" t="str">
        <f>IF(OR(ISERROR((int+SED*('Growth&amp;Taper'!J87/100))*Volume!K87),'Growth&amp;Taper'!J87&lt;pulpCutoff*100),"",(int+SED*('Growth&amp;Taper'!J87/100))*Volume!K87)</f>
        <v/>
      </c>
      <c r="J87" s="8" t="str">
        <f>IF(OR(ISERROR((int+SED*('Growth&amp;Taper'!K87/100))*Volume!L87),'Growth&amp;Taper'!K87&lt;pulpCutoff*100),"",(int+SED*('Growth&amp;Taper'!K87/100))*Volume!L87)</f>
        <v/>
      </c>
      <c r="K87" s="8" t="str">
        <f>IF(OR(ISERROR((int+SED*('Growth&amp;Taper'!L87/100))*Volume!M87),'Growth&amp;Taper'!L87&lt;pulpCutoff*100),"",(int+SED*('Growth&amp;Taper'!L87/100))*Volume!M87)</f>
        <v/>
      </c>
      <c r="L87" s="8" t="str">
        <f>IF(OR(ISERROR((int+SED*('Growth&amp;Taper'!M87/100))*Volume!N87),'Growth&amp;Taper'!M87&lt;pulpCutoff*100),"",(int+SED*('Growth&amp;Taper'!M87/100))*Volume!N87)</f>
        <v/>
      </c>
      <c r="M87" s="8" t="str">
        <f>IF(OR(ISERROR((int+SED*('Growth&amp;Taper'!N87/100))*Volume!O87),'Growth&amp;Taper'!N87&lt;pulpCutoff*100),"",(int+SED*('Growth&amp;Taper'!N87/100))*Volume!O87)</f>
        <v/>
      </c>
      <c r="N87" s="8" t="str">
        <f>IF(OR(ISERROR((int+SED*('Growth&amp;Taper'!O87/100))*Volume!P87),'Growth&amp;Taper'!O87&lt;pulpCutoff*100),"",(int+SED*('Growth&amp;Taper'!O87/100))*Volume!P87)</f>
        <v/>
      </c>
      <c r="O87" s="8" t="str">
        <f>IF(OR(ISERROR((int+SED*('Growth&amp;Taper'!P87/100))*Volume!Q87),'Growth&amp;Taper'!P87&lt;pulpCutoff*100),"",(int+SED*('Growth&amp;Taper'!P87/100))*Volume!Q87)</f>
        <v/>
      </c>
      <c r="P87" s="8" t="str">
        <f>IF(OR(ISERROR((int+SED*('Growth&amp;Taper'!Q87/100))*Volume!R87),'Growth&amp;Taper'!Q87&lt;pulpCutoff*100),"",(int+SED*('Growth&amp;Taper'!Q87/100))*Volume!R87)</f>
        <v/>
      </c>
      <c r="Q87" s="8" t="str">
        <f>IF(OR(ISERROR((int+SED*('Growth&amp;Taper'!R87/100))*Volume!S87),'Growth&amp;Taper'!R87&lt;pulpCutoff*100),"",(int+SED*('Growth&amp;Taper'!R87/100))*Volume!S87)</f>
        <v/>
      </c>
      <c r="R87" s="16">
        <f>Volume!V87*C87*(pulpPrice-cartageCost-harvestCost)</f>
        <v>613.22225435939333</v>
      </c>
      <c r="S87" s="80">
        <f t="shared" si="3"/>
        <v>613.22225435939333</v>
      </c>
      <c r="T87" s="163">
        <f t="shared" si="5"/>
        <v>0</v>
      </c>
    </row>
    <row r="88" spans="1:20">
      <c r="A88" s="4">
        <f>'Growth&amp;Taper'!A88</f>
        <v>6</v>
      </c>
      <c r="B88" s="33">
        <f>'Growth&amp;Taper'!B88</f>
        <v>14.113219235602134</v>
      </c>
      <c r="C88" s="27">
        <f>'Growth&amp;Taper'!C88</f>
        <v>1065.6740102832503</v>
      </c>
      <c r="D88" s="33">
        <f>'Growth&amp;Taper'!D88</f>
        <v>16.059935339860473</v>
      </c>
      <c r="E88" s="33">
        <f>'Growth&amp;Taper'!E88</f>
        <v>12.27607997436264</v>
      </c>
      <c r="F88" s="33">
        <f>'Growth&amp;Taper'!F88</f>
        <v>67.92690252305114</v>
      </c>
      <c r="G88" s="33">
        <f>'Growth&amp;Taper'!G88</f>
        <v>16.845269751232614</v>
      </c>
      <c r="H88" s="8" t="str">
        <f>IF(OR(ISERROR((int+SED*('Growth&amp;Taper'!I88/100))*Volume!J88),'Growth&amp;Taper'!I88&lt;pulpCutoff*100),"",(int+SED*('Growth&amp;Taper'!I88/100))*Volume!J88)</f>
        <v/>
      </c>
      <c r="I88" s="8" t="str">
        <f>IF(OR(ISERROR((int+SED*('Growth&amp;Taper'!J88/100))*Volume!K88),'Growth&amp;Taper'!J88&lt;pulpCutoff*100),"",(int+SED*('Growth&amp;Taper'!J88/100))*Volume!K88)</f>
        <v/>
      </c>
      <c r="J88" s="8" t="str">
        <f>IF(OR(ISERROR((int+SED*('Growth&amp;Taper'!K88/100))*Volume!L88),'Growth&amp;Taper'!K88&lt;pulpCutoff*100),"",(int+SED*('Growth&amp;Taper'!K88/100))*Volume!L88)</f>
        <v/>
      </c>
      <c r="K88" s="8" t="str">
        <f>IF(OR(ISERROR((int+SED*('Growth&amp;Taper'!L88/100))*Volume!M88),'Growth&amp;Taper'!L88&lt;pulpCutoff*100),"",(int+SED*('Growth&amp;Taper'!L88/100))*Volume!M88)</f>
        <v/>
      </c>
      <c r="L88" s="8" t="str">
        <f>IF(OR(ISERROR((int+SED*('Growth&amp;Taper'!M88/100))*Volume!N88),'Growth&amp;Taper'!M88&lt;pulpCutoff*100),"",(int+SED*('Growth&amp;Taper'!M88/100))*Volume!N88)</f>
        <v/>
      </c>
      <c r="M88" s="8" t="str">
        <f>IF(OR(ISERROR((int+SED*('Growth&amp;Taper'!N88/100))*Volume!O88),'Growth&amp;Taper'!N88&lt;pulpCutoff*100),"",(int+SED*('Growth&amp;Taper'!N88/100))*Volume!O88)</f>
        <v/>
      </c>
      <c r="N88" s="8" t="str">
        <f>IF(OR(ISERROR((int+SED*('Growth&amp;Taper'!O88/100))*Volume!P88),'Growth&amp;Taper'!O88&lt;pulpCutoff*100),"",(int+SED*('Growth&amp;Taper'!O88/100))*Volume!P88)</f>
        <v/>
      </c>
      <c r="O88" s="8" t="str">
        <f>IF(OR(ISERROR((int+SED*('Growth&amp;Taper'!P88/100))*Volume!Q88),'Growth&amp;Taper'!P88&lt;pulpCutoff*100),"",(int+SED*('Growth&amp;Taper'!P88/100))*Volume!Q88)</f>
        <v/>
      </c>
      <c r="P88" s="8" t="str">
        <f>IF(OR(ISERROR((int+SED*('Growth&amp;Taper'!Q88/100))*Volume!R88),'Growth&amp;Taper'!Q88&lt;pulpCutoff*100),"",(int+SED*('Growth&amp;Taper'!Q88/100))*Volume!R88)</f>
        <v/>
      </c>
      <c r="Q88" s="8" t="str">
        <f>IF(OR(ISERROR((int+SED*('Growth&amp;Taper'!R88/100))*Volume!S88),'Growth&amp;Taper'!R88&lt;pulpCutoff*100),"",(int+SED*('Growth&amp;Taper'!R88/100))*Volume!S88)</f>
        <v/>
      </c>
      <c r="R88" s="16">
        <f>Volume!V88*C88*(pulpPrice-cartageCost-harvestCost)</f>
        <v>1173.5849318540252</v>
      </c>
      <c r="S88" s="80">
        <f t="shared" si="3"/>
        <v>1173.5849318540252</v>
      </c>
      <c r="T88" s="163">
        <f t="shared" si="5"/>
        <v>0</v>
      </c>
    </row>
    <row r="89" spans="1:20">
      <c r="A89" s="4">
        <f>'Growth&amp;Taper'!A89</f>
        <v>7</v>
      </c>
      <c r="B89" s="33">
        <f>'Growth&amp;Taper'!B89</f>
        <v>16.471613052056259</v>
      </c>
      <c r="C89" s="27">
        <f>'Growth&amp;Taper'!C89</f>
        <v>1053.4889575075927</v>
      </c>
      <c r="D89" s="33">
        <f>'Growth&amp;Taper'!D89</f>
        <v>20.984547145864152</v>
      </c>
      <c r="E89" s="33">
        <f>'Growth&amp;Taper'!E89</f>
        <v>14.113502574990584</v>
      </c>
      <c r="F89" s="33">
        <f>'Growth&amp;Taper'!F89</f>
        <v>99.940680020701834</v>
      </c>
      <c r="G89" s="33">
        <f>'Growth&amp;Taper'!G89</f>
        <v>19.121432727851936</v>
      </c>
      <c r="H89" s="8" t="str">
        <f>IF(OR(ISERROR((int+SED*('Growth&amp;Taper'!I89/100))*Volume!J89),'Growth&amp;Taper'!I89&lt;pulpCutoff*100),"",(int+SED*('Growth&amp;Taper'!I89/100))*Volume!J89)</f>
        <v/>
      </c>
      <c r="I89" s="8" t="str">
        <f>IF(OR(ISERROR((int+SED*('Growth&amp;Taper'!J89/100))*Volume!K89),'Growth&amp;Taper'!J89&lt;pulpCutoff*100),"",(int+SED*('Growth&amp;Taper'!J89/100))*Volume!K89)</f>
        <v/>
      </c>
      <c r="J89" s="8" t="str">
        <f>IF(OR(ISERROR((int+SED*('Growth&amp;Taper'!K89/100))*Volume!L89),'Growth&amp;Taper'!K89&lt;pulpCutoff*100),"",(int+SED*('Growth&amp;Taper'!K89/100))*Volume!L89)</f>
        <v/>
      </c>
      <c r="K89" s="8" t="str">
        <f>IF(OR(ISERROR((int+SED*('Growth&amp;Taper'!L89/100))*Volume!M89),'Growth&amp;Taper'!L89&lt;pulpCutoff*100),"",(int+SED*('Growth&amp;Taper'!L89/100))*Volume!M89)</f>
        <v/>
      </c>
      <c r="L89" s="8" t="str">
        <f>IF(OR(ISERROR((int+SED*('Growth&amp;Taper'!M89/100))*Volume!N89),'Growth&amp;Taper'!M89&lt;pulpCutoff*100),"",(int+SED*('Growth&amp;Taper'!M89/100))*Volume!N89)</f>
        <v/>
      </c>
      <c r="M89" s="8" t="str">
        <f>IF(OR(ISERROR((int+SED*('Growth&amp;Taper'!N89/100))*Volume!O89),'Growth&amp;Taper'!N89&lt;pulpCutoff*100),"",(int+SED*('Growth&amp;Taper'!N89/100))*Volume!O89)</f>
        <v/>
      </c>
      <c r="N89" s="8" t="str">
        <f>IF(OR(ISERROR((int+SED*('Growth&amp;Taper'!O89/100))*Volume!P89),'Growth&amp;Taper'!O89&lt;pulpCutoff*100),"",(int+SED*('Growth&amp;Taper'!O89/100))*Volume!P89)</f>
        <v/>
      </c>
      <c r="O89" s="8" t="str">
        <f>IF(OR(ISERROR((int+SED*('Growth&amp;Taper'!P89/100))*Volume!Q89),'Growth&amp;Taper'!P89&lt;pulpCutoff*100),"",(int+SED*('Growth&amp;Taper'!P89/100))*Volume!Q89)</f>
        <v/>
      </c>
      <c r="P89" s="8" t="str">
        <f>IF(OR(ISERROR((int+SED*('Growth&amp;Taper'!Q89/100))*Volume!R89),'Growth&amp;Taper'!Q89&lt;pulpCutoff*100),"",(int+SED*('Growth&amp;Taper'!Q89/100))*Volume!R89)</f>
        <v/>
      </c>
      <c r="Q89" s="8" t="str">
        <f>IF(OR(ISERROR((int+SED*('Growth&amp;Taper'!R89/100))*Volume!S89),'Growth&amp;Taper'!R89&lt;pulpCutoff*100),"",(int+SED*('Growth&amp;Taper'!R89/100))*Volume!S89)</f>
        <v/>
      </c>
      <c r="R89" s="16">
        <f>Volume!V89*C89*(pulpPrice-cartageCost-harvestCost)</f>
        <v>1608.3586445403628</v>
      </c>
      <c r="S89" s="80">
        <f t="shared" si="3"/>
        <v>1608.3586445403628</v>
      </c>
      <c r="T89" s="163">
        <f t="shared" si="5"/>
        <v>0</v>
      </c>
    </row>
    <row r="90" spans="1:20">
      <c r="A90" s="4">
        <f>'Growth&amp;Taper'!A90</f>
        <v>8</v>
      </c>
      <c r="B90" s="33">
        <f>'Growth&amp;Taper'!B90</f>
        <v>18.735353492979787</v>
      </c>
      <c r="C90" s="27">
        <f>'Growth&amp;Taper'!C90</f>
        <v>1041.443230182038</v>
      </c>
      <c r="D90" s="33">
        <f>'Growth&amp;Taper'!D90</f>
        <v>25.649371270593686</v>
      </c>
      <c r="E90" s="33">
        <f>'Growth&amp;Taper'!E90</f>
        <v>15.693527088408633</v>
      </c>
      <c r="F90" s="33">
        <f>'Growth&amp;Taper'!F90</f>
        <v>135.27965462517656</v>
      </c>
      <c r="G90" s="33">
        <f>'Growth&amp;Taper'!G90</f>
        <v>20.853145792670045</v>
      </c>
      <c r="H90" s="8" t="str">
        <f>IF(OR(ISERROR((int+SED*('Growth&amp;Taper'!I90/100))*Volume!J90),'Growth&amp;Taper'!I90&lt;pulpCutoff*100),"",(int+SED*('Growth&amp;Taper'!I90/100))*Volume!J90)</f>
        <v/>
      </c>
      <c r="I90" s="8" t="str">
        <f>IF(OR(ISERROR((int+SED*('Growth&amp;Taper'!J90/100))*Volume!K90),'Growth&amp;Taper'!J90&lt;pulpCutoff*100),"",(int+SED*('Growth&amp;Taper'!J90/100))*Volume!K90)</f>
        <v/>
      </c>
      <c r="J90" s="8" t="str">
        <f>IF(OR(ISERROR((int+SED*('Growth&amp;Taper'!K90/100))*Volume!L90),'Growth&amp;Taper'!K90&lt;pulpCutoff*100),"",(int+SED*('Growth&amp;Taper'!K90/100))*Volume!L90)</f>
        <v/>
      </c>
      <c r="K90" s="8" t="str">
        <f>IF(OR(ISERROR((int+SED*('Growth&amp;Taper'!L90/100))*Volume!M90),'Growth&amp;Taper'!L90&lt;pulpCutoff*100),"",(int+SED*('Growth&amp;Taper'!L90/100))*Volume!M90)</f>
        <v/>
      </c>
      <c r="L90" s="8" t="str">
        <f>IF(OR(ISERROR((int+SED*('Growth&amp;Taper'!M90/100))*Volume!N90),'Growth&amp;Taper'!M90&lt;pulpCutoff*100),"",(int+SED*('Growth&amp;Taper'!M90/100))*Volume!N90)</f>
        <v/>
      </c>
      <c r="M90" s="8" t="str">
        <f>IF(OR(ISERROR((int+SED*('Growth&amp;Taper'!N90/100))*Volume!O90),'Growth&amp;Taper'!N90&lt;pulpCutoff*100),"",(int+SED*('Growth&amp;Taper'!N90/100))*Volume!O90)</f>
        <v/>
      </c>
      <c r="N90" s="8" t="str">
        <f>IF(OR(ISERROR((int+SED*('Growth&amp;Taper'!O90/100))*Volume!P90),'Growth&amp;Taper'!O90&lt;pulpCutoff*100),"",(int+SED*('Growth&amp;Taper'!O90/100))*Volume!P90)</f>
        <v/>
      </c>
      <c r="O90" s="8" t="str">
        <f>IF(OR(ISERROR((int+SED*('Growth&amp;Taper'!P90/100))*Volume!Q90),'Growth&amp;Taper'!P90&lt;pulpCutoff*100),"",(int+SED*('Growth&amp;Taper'!P90/100))*Volume!Q90)</f>
        <v/>
      </c>
      <c r="P90" s="8" t="str">
        <f>IF(OR(ISERROR((int+SED*('Growth&amp;Taper'!Q90/100))*Volume!R90),'Growth&amp;Taper'!Q90&lt;pulpCutoff*100),"",(int+SED*('Growth&amp;Taper'!Q90/100))*Volume!R90)</f>
        <v/>
      </c>
      <c r="Q90" s="8" t="str">
        <f>IF(OR(ISERROR((int+SED*('Growth&amp;Taper'!R90/100))*Volume!S90),'Growth&amp;Taper'!R90&lt;pulpCutoff*100),"",(int+SED*('Growth&amp;Taper'!R90/100))*Volume!S90)</f>
        <v/>
      </c>
      <c r="R90" s="16">
        <f>Volume!V90*C90*(pulpPrice-cartageCost-harvestCost)</f>
        <v>2326.0174483819756</v>
      </c>
      <c r="S90" s="80">
        <f t="shared" si="3"/>
        <v>2326.0174483819756</v>
      </c>
      <c r="T90" s="163">
        <f t="shared" si="5"/>
        <v>0</v>
      </c>
    </row>
    <row r="91" spans="1:20">
      <c r="A91" s="4">
        <f>'Growth&amp;Taper'!A91</f>
        <v>9</v>
      </c>
      <c r="B91" s="33">
        <f>'Growth&amp;Taper'!B91</f>
        <v>20.896311548372974</v>
      </c>
      <c r="C91" s="27">
        <f>'Growth&amp;Taper'!C91</f>
        <v>1029.5352352415905</v>
      </c>
      <c r="D91" s="33">
        <f>'Growth&amp;Taper'!D91</f>
        <v>29.983629355617023</v>
      </c>
      <c r="E91" s="33">
        <f>'Growth&amp;Taper'!E91</f>
        <v>17.065597288558312</v>
      </c>
      <c r="F91" s="33">
        <f>'Growth&amp;Taper'!F91</f>
        <v>172.78265537253847</v>
      </c>
      <c r="G91" s="33">
        <f>'Growth&amp;Taper'!G91</f>
        <v>22.220943055050963</v>
      </c>
      <c r="H91" s="8" t="str">
        <f>IF(OR(ISERROR((int+SED*('Growth&amp;Taper'!I91/100))*Volume!J91),'Growth&amp;Taper'!I91&lt;pulpCutoff*100),"",(int+SED*('Growth&amp;Taper'!I91/100))*Volume!J91)</f>
        <v/>
      </c>
      <c r="I91" s="8" t="str">
        <f>IF(OR(ISERROR((int+SED*('Growth&amp;Taper'!J91/100))*Volume!K91),'Growth&amp;Taper'!J91&lt;pulpCutoff*100),"",(int+SED*('Growth&amp;Taper'!J91/100))*Volume!K91)</f>
        <v/>
      </c>
      <c r="J91" s="8" t="str">
        <f>IF(OR(ISERROR((int+SED*('Growth&amp;Taper'!K91/100))*Volume!L91),'Growth&amp;Taper'!K91&lt;pulpCutoff*100),"",(int+SED*('Growth&amp;Taper'!K91/100))*Volume!L91)</f>
        <v/>
      </c>
      <c r="K91" s="8" t="str">
        <f>IF(OR(ISERROR((int+SED*('Growth&amp;Taper'!L91/100))*Volume!M91),'Growth&amp;Taper'!L91&lt;pulpCutoff*100),"",(int+SED*('Growth&amp;Taper'!L91/100))*Volume!M91)</f>
        <v/>
      </c>
      <c r="L91" s="8" t="str">
        <f>IF(OR(ISERROR((int+SED*('Growth&amp;Taper'!M91/100))*Volume!N91),'Growth&amp;Taper'!M91&lt;pulpCutoff*100),"",(int+SED*('Growth&amp;Taper'!M91/100))*Volume!N91)</f>
        <v/>
      </c>
      <c r="M91" s="8" t="str">
        <f>IF(OR(ISERROR((int+SED*('Growth&amp;Taper'!N91/100))*Volume!O91),'Growth&amp;Taper'!N91&lt;pulpCutoff*100),"",(int+SED*('Growth&amp;Taper'!N91/100))*Volume!O91)</f>
        <v/>
      </c>
      <c r="N91" s="8" t="str">
        <f>IF(OR(ISERROR((int+SED*('Growth&amp;Taper'!O91/100))*Volume!P91),'Growth&amp;Taper'!O91&lt;pulpCutoff*100),"",(int+SED*('Growth&amp;Taper'!O91/100))*Volume!P91)</f>
        <v/>
      </c>
      <c r="O91" s="8" t="str">
        <f>IF(OR(ISERROR((int+SED*('Growth&amp;Taper'!P91/100))*Volume!Q91),'Growth&amp;Taper'!P91&lt;pulpCutoff*100),"",(int+SED*('Growth&amp;Taper'!P91/100))*Volume!Q91)</f>
        <v/>
      </c>
      <c r="P91" s="8" t="str">
        <f>IF(OR(ISERROR((int+SED*('Growth&amp;Taper'!Q91/100))*Volume!R91),'Growth&amp;Taper'!Q91&lt;pulpCutoff*100),"",(int+SED*('Growth&amp;Taper'!Q91/100))*Volume!R91)</f>
        <v/>
      </c>
      <c r="Q91" s="8" t="str">
        <f>IF(OR(ISERROR((int+SED*('Growth&amp;Taper'!R91/100))*Volume!S91),'Growth&amp;Taper'!R91&lt;pulpCutoff*100),"",(int+SED*('Growth&amp;Taper'!R91/100))*Volume!S91)</f>
        <v/>
      </c>
      <c r="R91" s="16">
        <f>Volume!V91*C91*(pulpPrice-cartageCost-harvestCost)</f>
        <v>2802.0153310156529</v>
      </c>
      <c r="S91" s="80">
        <f t="shared" si="3"/>
        <v>2802.0153310156529</v>
      </c>
      <c r="T91" s="163">
        <f t="shared" si="5"/>
        <v>0</v>
      </c>
    </row>
    <row r="92" spans="1:20">
      <c r="A92" s="4">
        <f>'Growth&amp;Taper'!A92</f>
        <v>10</v>
      </c>
      <c r="B92" s="33">
        <f>'Growth&amp;Taper'!B92</f>
        <v>22.950423605072722</v>
      </c>
      <c r="C92" s="27">
        <f>'Growth&amp;Taper'!C92</f>
        <v>600</v>
      </c>
      <c r="D92" s="33">
        <f>'Growth&amp;Taper'!D92</f>
        <v>31.378395776790416</v>
      </c>
      <c r="E92" s="33">
        <f>'Growth&amp;Taper'!E92</f>
        <v>22.86860867972748</v>
      </c>
      <c r="F92" s="33">
        <f>'Growth&amp;Taper'!F92</f>
        <v>195.38686098610413</v>
      </c>
      <c r="G92" s="33">
        <f>'Growth&amp;Taper'!G92</f>
        <v>26.99752394412452</v>
      </c>
      <c r="H92" s="8" t="str">
        <f>IF(OR(ISERROR((int+SED*('Growth&amp;Taper'!I92/100))*Volume!J92),'Growth&amp;Taper'!I92&lt;pulpCutoff*100),"",(int+SED*('Growth&amp;Taper'!I92/100))*Volume!J92)</f>
        <v/>
      </c>
      <c r="I92" s="8" t="str">
        <f>IF(OR(ISERROR((int+SED*('Growth&amp;Taper'!J92/100))*Volume!K92),'Growth&amp;Taper'!J92&lt;pulpCutoff*100),"",(int+SED*('Growth&amp;Taper'!J92/100))*Volume!K92)</f>
        <v/>
      </c>
      <c r="J92" s="8" t="str">
        <f>IF(OR(ISERROR((int+SED*('Growth&amp;Taper'!K92/100))*Volume!L92),'Growth&amp;Taper'!K92&lt;pulpCutoff*100),"",(int+SED*('Growth&amp;Taper'!K92/100))*Volume!L92)</f>
        <v/>
      </c>
      <c r="K92" s="8" t="str">
        <f>IF(OR(ISERROR((int+SED*('Growth&amp;Taper'!L92/100))*Volume!M92),'Growth&amp;Taper'!L92&lt;pulpCutoff*100),"",(int+SED*('Growth&amp;Taper'!L92/100))*Volume!M92)</f>
        <v/>
      </c>
      <c r="L92" s="8" t="str">
        <f>IF(OR(ISERROR((int+SED*('Growth&amp;Taper'!M92/100))*Volume!N92),'Growth&amp;Taper'!M92&lt;pulpCutoff*100),"",(int+SED*('Growth&amp;Taper'!M92/100))*Volume!N92)</f>
        <v/>
      </c>
      <c r="M92" s="8" t="str">
        <f>IF(OR(ISERROR((int+SED*('Growth&amp;Taper'!N92/100))*Volume!O92),'Growth&amp;Taper'!N92&lt;pulpCutoff*100),"",(int+SED*('Growth&amp;Taper'!N92/100))*Volume!O92)</f>
        <v/>
      </c>
      <c r="N92" s="8" t="str">
        <f>IF(OR(ISERROR((int+SED*('Growth&amp;Taper'!O92/100))*Volume!P92),'Growth&amp;Taper'!O92&lt;pulpCutoff*100),"",(int+SED*('Growth&amp;Taper'!O92/100))*Volume!P92)</f>
        <v/>
      </c>
      <c r="O92" s="8" t="str">
        <f>IF(OR(ISERROR((int+SED*('Growth&amp;Taper'!P92/100))*Volume!Q92),'Growth&amp;Taper'!P92&lt;pulpCutoff*100),"",(int+SED*('Growth&amp;Taper'!P92/100))*Volume!Q92)</f>
        <v/>
      </c>
      <c r="P92" s="8" t="str">
        <f>IF(OR(ISERROR((int+SED*('Growth&amp;Taper'!Q92/100))*Volume!R92),'Growth&amp;Taper'!Q92&lt;pulpCutoff*100),"",(int+SED*('Growth&amp;Taper'!Q92/100))*Volume!R92)</f>
        <v/>
      </c>
      <c r="Q92" s="8" t="str">
        <f>IF(OR(ISERROR((int+SED*('Growth&amp;Taper'!R92/100))*Volume!S92),'Growth&amp;Taper'!R92&lt;pulpCutoff*100),"",(int+SED*('Growth&amp;Taper'!R92/100))*Volume!S92)</f>
        <v/>
      </c>
      <c r="R92" s="16">
        <f>Volume!V92*C92*(pulpPrice-cartageCost-harvestCost)</f>
        <v>3753.3568591344488</v>
      </c>
      <c r="S92" s="80">
        <f t="shared" si="3"/>
        <v>3753.3568591344488</v>
      </c>
      <c r="T92" s="163">
        <f t="shared" si="5"/>
        <v>0</v>
      </c>
    </row>
    <row r="93" spans="1:20">
      <c r="A93" s="4">
        <f>'Growth&amp;Taper'!A93</f>
        <v>11</v>
      </c>
      <c r="B93" s="33">
        <f>'Growth&amp;Taper'!B93</f>
        <v>24.896423131258256</v>
      </c>
      <c r="C93" s="27">
        <f>'Growth&amp;Taper'!C93</f>
        <v>593.13952334874784</v>
      </c>
      <c r="D93" s="33">
        <f>'Growth&amp;Taper'!D93</f>
        <v>34.744376673188093</v>
      </c>
      <c r="E93" s="33">
        <f>'Growth&amp;Taper'!E93</f>
        <v>24.202700713347163</v>
      </c>
      <c r="F93" s="33">
        <f>'Growth&amp;Taper'!F93</f>
        <v>231.62657063789285</v>
      </c>
      <c r="G93" s="33">
        <f>'Growth&amp;Taper'!G93</f>
        <v>27.922795847449787</v>
      </c>
      <c r="H93" s="8" t="str">
        <f>IF(OR(ISERROR((int+SED*('Growth&amp;Taper'!I93/100))*Volume!J93),'Growth&amp;Taper'!I93&lt;pulpCutoff*100),"",(int+SED*('Growth&amp;Taper'!I93/100))*Volume!J93)</f>
        <v/>
      </c>
      <c r="I93" s="8" t="str">
        <f>IF(OR(ISERROR((int+SED*('Growth&amp;Taper'!J93/100))*Volume!K93),'Growth&amp;Taper'!J93&lt;pulpCutoff*100),"",(int+SED*('Growth&amp;Taper'!J93/100))*Volume!K93)</f>
        <v/>
      </c>
      <c r="J93" s="8" t="str">
        <f>IF(OR(ISERROR((int+SED*('Growth&amp;Taper'!K93/100))*Volume!L93),'Growth&amp;Taper'!K93&lt;pulpCutoff*100),"",(int+SED*('Growth&amp;Taper'!K93/100))*Volume!L93)</f>
        <v/>
      </c>
      <c r="K93" s="8" t="str">
        <f>IF(OR(ISERROR((int+SED*('Growth&amp;Taper'!L93/100))*Volume!M93),'Growth&amp;Taper'!L93&lt;pulpCutoff*100),"",(int+SED*('Growth&amp;Taper'!L93/100))*Volume!M93)</f>
        <v/>
      </c>
      <c r="L93" s="8" t="str">
        <f>IF(OR(ISERROR((int+SED*('Growth&amp;Taper'!M93/100))*Volume!N93),'Growth&amp;Taper'!M93&lt;pulpCutoff*100),"",(int+SED*('Growth&amp;Taper'!M93/100))*Volume!N93)</f>
        <v/>
      </c>
      <c r="M93" s="8" t="str">
        <f>IF(OR(ISERROR((int+SED*('Growth&amp;Taper'!N93/100))*Volume!O93),'Growth&amp;Taper'!N93&lt;pulpCutoff*100),"",(int+SED*('Growth&amp;Taper'!N93/100))*Volume!O93)</f>
        <v/>
      </c>
      <c r="N93" s="8" t="str">
        <f>IF(OR(ISERROR((int+SED*('Growth&amp;Taper'!O93/100))*Volume!P93),'Growth&amp;Taper'!O93&lt;pulpCutoff*100),"",(int+SED*('Growth&amp;Taper'!O93/100))*Volume!P93)</f>
        <v/>
      </c>
      <c r="O93" s="8" t="str">
        <f>IF(OR(ISERROR((int+SED*('Growth&amp;Taper'!P93/100))*Volume!Q93),'Growth&amp;Taper'!P93&lt;pulpCutoff*100),"",(int+SED*('Growth&amp;Taper'!P93/100))*Volume!Q93)</f>
        <v/>
      </c>
      <c r="P93" s="8" t="str">
        <f>IF(OR(ISERROR((int+SED*('Growth&amp;Taper'!Q93/100))*Volume!R93),'Growth&amp;Taper'!Q93&lt;pulpCutoff*100),"",(int+SED*('Growth&amp;Taper'!Q93/100))*Volume!R93)</f>
        <v/>
      </c>
      <c r="Q93" s="8" t="str">
        <f>IF(OR(ISERROR((int+SED*('Growth&amp;Taper'!R93/100))*Volume!S93),'Growth&amp;Taper'!R93&lt;pulpCutoff*100),"",(int+SED*('Growth&amp;Taper'!R93/100))*Volume!S93)</f>
        <v/>
      </c>
      <c r="R93" s="16">
        <f>Volume!V93*C93*(pulpPrice-cartageCost-harvestCost)</f>
        <v>4247.1321808617467</v>
      </c>
      <c r="S93" s="80">
        <f t="shared" si="3"/>
        <v>4247.1321808617467</v>
      </c>
      <c r="T93" s="163">
        <f t="shared" si="5"/>
        <v>0</v>
      </c>
    </row>
    <row r="94" spans="1:20">
      <c r="A94" s="4">
        <f>'Growth&amp;Taper'!A94</f>
        <v>12</v>
      </c>
      <c r="B94" s="33">
        <f>'Growth&amp;Taper'!B94</f>
        <v>26.734991187586083</v>
      </c>
      <c r="C94" s="27">
        <f>'Growth&amp;Taper'!C94</f>
        <v>586.35749026396627</v>
      </c>
      <c r="D94" s="33">
        <f>'Growth&amp;Taper'!D94</f>
        <v>37.817792936747544</v>
      </c>
      <c r="E94" s="33">
        <f>'Growth&amp;Taper'!E94</f>
        <v>25.396089630656022</v>
      </c>
      <c r="F94" s="33">
        <f>'Growth&amp;Taper'!F94</f>
        <v>267.82969421714301</v>
      </c>
      <c r="G94" s="33">
        <f>'Growth&amp;Taper'!G94</f>
        <v>28.708245374738965</v>
      </c>
      <c r="H94" s="8" t="str">
        <f>IF(OR(ISERROR((int+SED*('Growth&amp;Taper'!I94/100))*Volume!J94),'Growth&amp;Taper'!I94&lt;pulpCutoff*100),"",(int+SED*('Growth&amp;Taper'!I94/100))*Volume!J94)</f>
        <v/>
      </c>
      <c r="I94" s="8" t="str">
        <f>IF(OR(ISERROR((int+SED*('Growth&amp;Taper'!J94/100))*Volume!K94),'Growth&amp;Taper'!J94&lt;pulpCutoff*100),"",(int+SED*('Growth&amp;Taper'!J94/100))*Volume!K94)</f>
        <v/>
      </c>
      <c r="J94" s="8" t="str">
        <f>IF(OR(ISERROR((int+SED*('Growth&amp;Taper'!K94/100))*Volume!L94),'Growth&amp;Taper'!K94&lt;pulpCutoff*100),"",(int+SED*('Growth&amp;Taper'!K94/100))*Volume!L94)</f>
        <v/>
      </c>
      <c r="K94" s="8" t="str">
        <f>IF(OR(ISERROR((int+SED*('Growth&amp;Taper'!L94/100))*Volume!M94),'Growth&amp;Taper'!L94&lt;pulpCutoff*100),"",(int+SED*('Growth&amp;Taper'!L94/100))*Volume!M94)</f>
        <v/>
      </c>
      <c r="L94" s="8" t="str">
        <f>IF(OR(ISERROR((int+SED*('Growth&amp;Taper'!M94/100))*Volume!N94),'Growth&amp;Taper'!M94&lt;pulpCutoff*100),"",(int+SED*('Growth&amp;Taper'!M94/100))*Volume!N94)</f>
        <v/>
      </c>
      <c r="M94" s="8" t="str">
        <f>IF(OR(ISERROR((int+SED*('Growth&amp;Taper'!N94/100))*Volume!O94),'Growth&amp;Taper'!N94&lt;pulpCutoff*100),"",(int+SED*('Growth&amp;Taper'!N94/100))*Volume!O94)</f>
        <v/>
      </c>
      <c r="N94" s="8" t="str">
        <f>IF(OR(ISERROR((int+SED*('Growth&amp;Taper'!O94/100))*Volume!P94),'Growth&amp;Taper'!O94&lt;pulpCutoff*100),"",(int+SED*('Growth&amp;Taper'!O94/100))*Volume!P94)</f>
        <v/>
      </c>
      <c r="O94" s="8" t="str">
        <f>IF(OR(ISERROR((int+SED*('Growth&amp;Taper'!P94/100))*Volume!Q94),'Growth&amp;Taper'!P94&lt;pulpCutoff*100),"",(int+SED*('Growth&amp;Taper'!P94/100))*Volume!Q94)</f>
        <v/>
      </c>
      <c r="P94" s="8" t="str">
        <f>IF(OR(ISERROR((int+SED*('Growth&amp;Taper'!Q94/100))*Volume!R94),'Growth&amp;Taper'!Q94&lt;pulpCutoff*100),"",(int+SED*('Growth&amp;Taper'!Q94/100))*Volume!R94)</f>
        <v/>
      </c>
      <c r="Q94" s="8" t="str">
        <f>IF(OR(ISERROR((int+SED*('Growth&amp;Taper'!R94/100))*Volume!S94),'Growth&amp;Taper'!R94&lt;pulpCutoff*100),"",(int+SED*('Growth&amp;Taper'!R94/100))*Volume!S94)</f>
        <v/>
      </c>
      <c r="R94" s="16">
        <f>Volume!V94*C94*(pulpPrice-cartageCost-harvestCost)</f>
        <v>4870.4847855981088</v>
      </c>
      <c r="S94" s="80">
        <f t="shared" si="3"/>
        <v>4870.4847855981088</v>
      </c>
      <c r="T94" s="163">
        <f t="shared" si="5"/>
        <v>0</v>
      </c>
    </row>
    <row r="95" spans="1:20">
      <c r="A95" s="4">
        <f>'Growth&amp;Taper'!A95</f>
        <v>13</v>
      </c>
      <c r="B95" s="33">
        <f>'Growth&amp;Taper'!B95</f>
        <v>28.468167638575657</v>
      </c>
      <c r="C95" s="27">
        <f>'Growth&amp;Taper'!C95</f>
        <v>579.65300381189502</v>
      </c>
      <c r="D95" s="33">
        <f>'Growth&amp;Taper'!D95</f>
        <v>40.623115896102874</v>
      </c>
      <c r="E95" s="33">
        <f>'Growth&amp;Taper'!E95</f>
        <v>26.472964090122225</v>
      </c>
      <c r="F95" s="33">
        <f>'Growth&amp;Taper'!F95</f>
        <v>303.60928270487597</v>
      </c>
      <c r="G95" s="33">
        <f>'Growth&amp;Taper'!G95</f>
        <v>29.385953512262336</v>
      </c>
      <c r="H95" s="8" t="str">
        <f>IF(OR(ISERROR((int+SED*('Growth&amp;Taper'!I95/100))*Volume!J95),'Growth&amp;Taper'!I95&lt;pulpCutoff*100),"",(int+SED*('Growth&amp;Taper'!I95/100))*Volume!J95)</f>
        <v/>
      </c>
      <c r="I95" s="8" t="str">
        <f>IF(OR(ISERROR((int+SED*('Growth&amp;Taper'!J95/100))*Volume!K95),'Growth&amp;Taper'!J95&lt;pulpCutoff*100),"",(int+SED*('Growth&amp;Taper'!J95/100))*Volume!K95)</f>
        <v/>
      </c>
      <c r="J95" s="8" t="str">
        <f>IF(OR(ISERROR((int+SED*('Growth&amp;Taper'!K95/100))*Volume!L95),'Growth&amp;Taper'!K95&lt;pulpCutoff*100),"",(int+SED*('Growth&amp;Taper'!K95/100))*Volume!L95)</f>
        <v/>
      </c>
      <c r="K95" s="8" t="str">
        <f>IF(OR(ISERROR((int+SED*('Growth&amp;Taper'!L95/100))*Volume!M95),'Growth&amp;Taper'!L95&lt;pulpCutoff*100),"",(int+SED*('Growth&amp;Taper'!L95/100))*Volume!M95)</f>
        <v/>
      </c>
      <c r="L95" s="8" t="str">
        <f>IF(OR(ISERROR((int+SED*('Growth&amp;Taper'!M95/100))*Volume!N95),'Growth&amp;Taper'!M95&lt;pulpCutoff*100),"",(int+SED*('Growth&amp;Taper'!M95/100))*Volume!N95)</f>
        <v/>
      </c>
      <c r="M95" s="8" t="str">
        <f>IF(OR(ISERROR((int+SED*('Growth&amp;Taper'!N95/100))*Volume!O95),'Growth&amp;Taper'!N95&lt;pulpCutoff*100),"",(int+SED*('Growth&amp;Taper'!N95/100))*Volume!O95)</f>
        <v/>
      </c>
      <c r="N95" s="8" t="str">
        <f>IF(OR(ISERROR((int+SED*('Growth&amp;Taper'!O95/100))*Volume!P95),'Growth&amp;Taper'!O95&lt;pulpCutoff*100),"",(int+SED*('Growth&amp;Taper'!O95/100))*Volume!P95)</f>
        <v/>
      </c>
      <c r="O95" s="8" t="str">
        <f>IF(OR(ISERROR((int+SED*('Growth&amp;Taper'!P95/100))*Volume!Q95),'Growth&amp;Taper'!P95&lt;pulpCutoff*100),"",(int+SED*('Growth&amp;Taper'!P95/100))*Volume!Q95)</f>
        <v/>
      </c>
      <c r="P95" s="8" t="str">
        <f>IF(OR(ISERROR((int+SED*('Growth&amp;Taper'!Q95/100))*Volume!R95),'Growth&amp;Taper'!Q95&lt;pulpCutoff*100),"",(int+SED*('Growth&amp;Taper'!Q95/100))*Volume!R95)</f>
        <v/>
      </c>
      <c r="Q95" s="8" t="str">
        <f>IF(OR(ISERROR((int+SED*('Growth&amp;Taper'!R95/100))*Volume!S95),'Growth&amp;Taper'!R95&lt;pulpCutoff*100),"",(int+SED*('Growth&amp;Taper'!R95/100))*Volume!S95)</f>
        <v/>
      </c>
      <c r="R95" s="16">
        <f>Volume!V95*C95*(pulpPrice-cartageCost-harvestCost)</f>
        <v>5324.3656587143169</v>
      </c>
      <c r="S95" s="80">
        <f t="shared" si="3"/>
        <v>5324.3656587143169</v>
      </c>
      <c r="T95" s="163">
        <f t="shared" si="5"/>
        <v>0</v>
      </c>
    </row>
    <row r="96" spans="1:20">
      <c r="A96" s="4">
        <f>'Growth&amp;Taper'!A96</f>
        <v>14</v>
      </c>
      <c r="B96" s="33">
        <f>'Growth&amp;Taper'!B96</f>
        <v>30.098932651522215</v>
      </c>
      <c r="C96" s="27">
        <f>'Growth&amp;Taper'!C96</f>
        <v>573.0251773144289</v>
      </c>
      <c r="D96" s="33">
        <f>'Growth&amp;Taper'!D96</f>
        <v>43.185436051852541</v>
      </c>
      <c r="E96" s="33">
        <f>'Growth&amp;Taper'!E96</f>
        <v>27.452493819903978</v>
      </c>
      <c r="F96" s="33">
        <f>'Growth&amp;Taper'!F96</f>
        <v>338.67568355672705</v>
      </c>
      <c r="G96" s="33">
        <f>'Growth&amp;Taper'!G96</f>
        <v>29.978872133756465</v>
      </c>
      <c r="H96" s="8" t="str">
        <f>IF(OR(ISERROR((int+SED*('Growth&amp;Taper'!I96/100))*Volume!J96),'Growth&amp;Taper'!I96&lt;pulpCutoff*100),"",(int+SED*('Growth&amp;Taper'!I96/100))*Volume!J96)</f>
        <v/>
      </c>
      <c r="I96" s="8" t="str">
        <f>IF(OR(ISERROR((int+SED*('Growth&amp;Taper'!J96/100))*Volume!K96),'Growth&amp;Taper'!J96&lt;pulpCutoff*100),"",(int+SED*('Growth&amp;Taper'!J96/100))*Volume!K96)</f>
        <v/>
      </c>
      <c r="J96" s="8" t="str">
        <f>IF(OR(ISERROR((int+SED*('Growth&amp;Taper'!K96/100))*Volume!L96),'Growth&amp;Taper'!K96&lt;pulpCutoff*100),"",(int+SED*('Growth&amp;Taper'!K96/100))*Volume!L96)</f>
        <v/>
      </c>
      <c r="K96" s="8" t="str">
        <f>IF(OR(ISERROR((int+SED*('Growth&amp;Taper'!L96/100))*Volume!M96),'Growth&amp;Taper'!L96&lt;pulpCutoff*100),"",(int+SED*('Growth&amp;Taper'!L96/100))*Volume!M96)</f>
        <v/>
      </c>
      <c r="L96" s="8" t="str">
        <f>IF(OR(ISERROR((int+SED*('Growth&amp;Taper'!M96/100))*Volume!N96),'Growth&amp;Taper'!M96&lt;pulpCutoff*100),"",(int+SED*('Growth&amp;Taper'!M96/100))*Volume!N96)</f>
        <v/>
      </c>
      <c r="M96" s="8" t="str">
        <f>IF(OR(ISERROR((int+SED*('Growth&amp;Taper'!N96/100))*Volume!O96),'Growth&amp;Taper'!N96&lt;pulpCutoff*100),"",(int+SED*('Growth&amp;Taper'!N96/100))*Volume!O96)</f>
        <v/>
      </c>
      <c r="N96" s="8" t="str">
        <f>IF(OR(ISERROR((int+SED*('Growth&amp;Taper'!O96/100))*Volume!P96),'Growth&amp;Taper'!O96&lt;pulpCutoff*100),"",(int+SED*('Growth&amp;Taper'!O96/100))*Volume!P96)</f>
        <v/>
      </c>
      <c r="O96" s="8" t="str">
        <f>IF(OR(ISERROR((int+SED*('Growth&amp;Taper'!P96/100))*Volume!Q96),'Growth&amp;Taper'!P96&lt;pulpCutoff*100),"",(int+SED*('Growth&amp;Taper'!P96/100))*Volume!Q96)</f>
        <v/>
      </c>
      <c r="P96" s="8" t="str">
        <f>IF(OR(ISERROR((int+SED*('Growth&amp;Taper'!Q96/100))*Volume!R96),'Growth&amp;Taper'!Q96&lt;pulpCutoff*100),"",(int+SED*('Growth&amp;Taper'!Q96/100))*Volume!R96)</f>
        <v/>
      </c>
      <c r="Q96" s="8" t="str">
        <f>IF(OR(ISERROR((int+SED*('Growth&amp;Taper'!R96/100))*Volume!S96),'Growth&amp;Taper'!R96&lt;pulpCutoff*100),"",(int+SED*('Growth&amp;Taper'!R96/100))*Volume!S96)</f>
        <v/>
      </c>
      <c r="R96" s="16">
        <f>Volume!V96*C96*(pulpPrice-cartageCost-harvestCost)</f>
        <v>5743.342754676868</v>
      </c>
      <c r="S96" s="80">
        <f t="shared" si="3"/>
        <v>5743.342754676868</v>
      </c>
      <c r="T96" s="163">
        <f t="shared" si="5"/>
        <v>0</v>
      </c>
    </row>
    <row r="97" spans="1:20">
      <c r="A97" s="4">
        <f>'Growth&amp;Taper'!A97</f>
        <v>15</v>
      </c>
      <c r="B97" s="33">
        <f>'Growth&amp;Taper'!B97</f>
        <v>31.630903714821294</v>
      </c>
      <c r="C97" s="27">
        <f>'Growth&amp;Taper'!C97</f>
        <v>566.47313423185346</v>
      </c>
      <c r="D97" s="33">
        <f>'Growth&amp;Taper'!D97</f>
        <v>45.528736615132402</v>
      </c>
      <c r="E97" s="33">
        <f>'Growth&amp;Taper'!E97</f>
        <v>28.350005060042765</v>
      </c>
      <c r="F97" s="33">
        <f>'Growth&amp;Taper'!F97</f>
        <v>372.81589509327858</v>
      </c>
      <c r="G97" s="33">
        <f>'Growth&amp;Taper'!G97</f>
        <v>30.503857550667874</v>
      </c>
      <c r="H97" s="8" t="str">
        <f>IF(OR(ISERROR((int+SED*('Growth&amp;Taper'!I97/100))*Volume!J97),'Growth&amp;Taper'!I97&lt;pulpCutoff*100),"",(int+SED*('Growth&amp;Taper'!I97/100))*Volume!J97)</f>
        <v/>
      </c>
      <c r="I97" s="8" t="str">
        <f>IF(OR(ISERROR((int+SED*('Growth&amp;Taper'!J97/100))*Volume!K97),'Growth&amp;Taper'!J97&lt;pulpCutoff*100),"",(int+SED*('Growth&amp;Taper'!J97/100))*Volume!K97)</f>
        <v/>
      </c>
      <c r="J97" s="8" t="str">
        <f>IF(OR(ISERROR((int+SED*('Growth&amp;Taper'!K97/100))*Volume!L97),'Growth&amp;Taper'!K97&lt;pulpCutoff*100),"",(int+SED*('Growth&amp;Taper'!K97/100))*Volume!L97)</f>
        <v/>
      </c>
      <c r="K97" s="8" t="str">
        <f>IF(OR(ISERROR((int+SED*('Growth&amp;Taper'!L97/100))*Volume!M97),'Growth&amp;Taper'!L97&lt;pulpCutoff*100),"",(int+SED*('Growth&amp;Taper'!L97/100))*Volume!M97)</f>
        <v/>
      </c>
      <c r="L97" s="8" t="str">
        <f>IF(OR(ISERROR((int+SED*('Growth&amp;Taper'!M97/100))*Volume!N97),'Growth&amp;Taper'!M97&lt;pulpCutoff*100),"",(int+SED*('Growth&amp;Taper'!M97/100))*Volume!N97)</f>
        <v/>
      </c>
      <c r="M97" s="8" t="str">
        <f>IF(OR(ISERROR((int+SED*('Growth&amp;Taper'!N97/100))*Volume!O97),'Growth&amp;Taper'!N97&lt;pulpCutoff*100),"",(int+SED*('Growth&amp;Taper'!N97/100))*Volume!O97)</f>
        <v/>
      </c>
      <c r="N97" s="8" t="str">
        <f>IF(OR(ISERROR((int+SED*('Growth&amp;Taper'!O97/100))*Volume!P97),'Growth&amp;Taper'!O97&lt;pulpCutoff*100),"",(int+SED*('Growth&amp;Taper'!O97/100))*Volume!P97)</f>
        <v/>
      </c>
      <c r="O97" s="8" t="str">
        <f>IF(OR(ISERROR((int+SED*('Growth&amp;Taper'!P97/100))*Volume!Q97),'Growth&amp;Taper'!P97&lt;pulpCutoff*100),"",(int+SED*('Growth&amp;Taper'!P97/100))*Volume!Q97)</f>
        <v/>
      </c>
      <c r="P97" s="8" t="str">
        <f>IF(OR(ISERROR((int+SED*('Growth&amp;Taper'!Q97/100))*Volume!R97),'Growth&amp;Taper'!Q97&lt;pulpCutoff*100),"",(int+SED*('Growth&amp;Taper'!Q97/100))*Volume!R97)</f>
        <v/>
      </c>
      <c r="Q97" s="8" t="str">
        <f>IF(OR(ISERROR((int+SED*('Growth&amp;Taper'!R97/100))*Volume!S97),'Growth&amp;Taper'!R97&lt;pulpCutoff*100),"",(int+SED*('Growth&amp;Taper'!R97/100))*Volume!S97)</f>
        <v/>
      </c>
      <c r="R97" s="16">
        <f>Volume!V97*C97*(pulpPrice-cartageCost-harvestCost)</f>
        <v>6130.1951175292488</v>
      </c>
      <c r="S97" s="80">
        <f t="shared" si="3"/>
        <v>6130.1951175292488</v>
      </c>
      <c r="T97" s="163">
        <f t="shared" si="5"/>
        <v>0</v>
      </c>
    </row>
    <row r="98" spans="1:20">
      <c r="A98" s="4">
        <f>'Growth&amp;Taper'!A98</f>
        <v>16</v>
      </c>
      <c r="B98" s="33">
        <f>'Growth&amp;Taper'!B98</f>
        <v>33.068113414735379</v>
      </c>
      <c r="C98" s="27">
        <f>'Growth&amp;Taper'!C98</f>
        <v>559.99600804692136</v>
      </c>
      <c r="D98" s="33">
        <f>'Growth&amp;Taper'!D98</f>
        <v>47.675133333604514</v>
      </c>
      <c r="E98" s="33">
        <f>'Growth&amp;Taper'!E98</f>
        <v>29.177863792493781</v>
      </c>
      <c r="F98" s="33">
        <f>'Growth&amp;Taper'!F98</f>
        <v>405.87717651419666</v>
      </c>
      <c r="G98" s="33">
        <f>'Growth&amp;Taper'!G98</f>
        <v>30.973569348328567</v>
      </c>
      <c r="H98" s="8" t="str">
        <f>IF(OR(ISERROR((int+SED*('Growth&amp;Taper'!I98/100))*Volume!J98),'Growth&amp;Taper'!I98&lt;pulpCutoff*100),"",(int+SED*('Growth&amp;Taper'!I98/100))*Volume!J98)</f>
        <v/>
      </c>
      <c r="I98" s="8" t="str">
        <f>IF(OR(ISERROR((int+SED*('Growth&amp;Taper'!J98/100))*Volume!K98),'Growth&amp;Taper'!J98&lt;pulpCutoff*100),"",(int+SED*('Growth&amp;Taper'!J98/100))*Volume!K98)</f>
        <v/>
      </c>
      <c r="J98" s="8" t="str">
        <f>IF(OR(ISERROR((int+SED*('Growth&amp;Taper'!K98/100))*Volume!L98),'Growth&amp;Taper'!K98&lt;pulpCutoff*100),"",(int+SED*('Growth&amp;Taper'!K98/100))*Volume!L98)</f>
        <v/>
      </c>
      <c r="K98" s="8" t="str">
        <f>IF(OR(ISERROR((int+SED*('Growth&amp;Taper'!L98/100))*Volume!M98),'Growth&amp;Taper'!L98&lt;pulpCutoff*100),"",(int+SED*('Growth&amp;Taper'!L98/100))*Volume!M98)</f>
        <v/>
      </c>
      <c r="L98" s="8" t="str">
        <f>IF(OR(ISERROR((int+SED*('Growth&amp;Taper'!M98/100))*Volume!N98),'Growth&amp;Taper'!M98&lt;pulpCutoff*100),"",(int+SED*('Growth&amp;Taper'!M98/100))*Volume!N98)</f>
        <v/>
      </c>
      <c r="M98" s="8" t="str">
        <f>IF(OR(ISERROR((int+SED*('Growth&amp;Taper'!N98/100))*Volume!O98),'Growth&amp;Taper'!N98&lt;pulpCutoff*100),"",(int+SED*('Growth&amp;Taper'!N98/100))*Volume!O98)</f>
        <v/>
      </c>
      <c r="N98" s="8" t="str">
        <f>IF(OR(ISERROR((int+SED*('Growth&amp;Taper'!O98/100))*Volume!P98),'Growth&amp;Taper'!O98&lt;pulpCutoff*100),"",(int+SED*('Growth&amp;Taper'!O98/100))*Volume!P98)</f>
        <v/>
      </c>
      <c r="O98" s="8" t="str">
        <f>IF(OR(ISERROR((int+SED*('Growth&amp;Taper'!P98/100))*Volume!Q98),'Growth&amp;Taper'!P98&lt;pulpCutoff*100),"",(int+SED*('Growth&amp;Taper'!P98/100))*Volume!Q98)</f>
        <v/>
      </c>
      <c r="P98" s="8" t="str">
        <f>IF(OR(ISERROR((int+SED*('Growth&amp;Taper'!Q98/100))*Volume!R98),'Growth&amp;Taper'!Q98&lt;pulpCutoff*100),"",(int+SED*('Growth&amp;Taper'!Q98/100))*Volume!R98)</f>
        <v/>
      </c>
      <c r="Q98" s="8" t="str">
        <f>IF(OR(ISERROR((int+SED*('Growth&amp;Taper'!R98/100))*Volume!S98),'Growth&amp;Taper'!R98&lt;pulpCutoff*100),"",(int+SED*('Growth&amp;Taper'!R98/100))*Volume!S98)</f>
        <v/>
      </c>
      <c r="R98" s="16">
        <f>Volume!V98*C98*(pulpPrice-cartageCost-harvestCost)</f>
        <v>6487.7028729444801</v>
      </c>
      <c r="S98" s="80">
        <f t="shared" si="3"/>
        <v>6487.7028729444801</v>
      </c>
      <c r="T98" s="163">
        <f t="shared" si="5"/>
        <v>0</v>
      </c>
    </row>
    <row r="99" spans="1:20">
      <c r="A99" s="4">
        <f>'Growth&amp;Taper'!A99</f>
        <v>17</v>
      </c>
      <c r="B99" s="33">
        <f>'Growth&amp;Taper'!B99</f>
        <v>34.414845046252857</v>
      </c>
      <c r="C99" s="27">
        <f>'Growth&amp;Taper'!C99</f>
        <v>553.59294215025409</v>
      </c>
      <c r="D99" s="33">
        <f>'Growth&amp;Taper'!D99</f>
        <v>49.64461980416263</v>
      </c>
      <c r="E99" s="33">
        <f>'Growth&amp;Taper'!E99</f>
        <v>29.946138043810873</v>
      </c>
      <c r="F99" s="33">
        <f>'Growth&amp;Taper'!F99</f>
        <v>437.75409353085786</v>
      </c>
      <c r="G99" s="33">
        <f>'Growth&amp;Taper'!G99</f>
        <v>31.397700761833743</v>
      </c>
      <c r="H99" s="8" t="str">
        <f>IF(OR(ISERROR((int+SED*('Growth&amp;Taper'!I99/100))*Volume!J99),'Growth&amp;Taper'!I99&lt;pulpCutoff*100),"",(int+SED*('Growth&amp;Taper'!I99/100))*Volume!J99)</f>
        <v/>
      </c>
      <c r="I99" s="8" t="str">
        <f>IF(OR(ISERROR((int+SED*('Growth&amp;Taper'!J99/100))*Volume!K99),'Growth&amp;Taper'!J99&lt;pulpCutoff*100),"",(int+SED*('Growth&amp;Taper'!J99/100))*Volume!K99)</f>
        <v/>
      </c>
      <c r="J99" s="8" t="str">
        <f>IF(OR(ISERROR((int+SED*('Growth&amp;Taper'!K99/100))*Volume!L99),'Growth&amp;Taper'!K99&lt;pulpCutoff*100),"",(int+SED*('Growth&amp;Taper'!K99/100))*Volume!L99)</f>
        <v/>
      </c>
      <c r="K99" s="8" t="str">
        <f>IF(OR(ISERROR((int+SED*('Growth&amp;Taper'!L99/100))*Volume!M99),'Growth&amp;Taper'!L99&lt;pulpCutoff*100),"",(int+SED*('Growth&amp;Taper'!L99/100))*Volume!M99)</f>
        <v/>
      </c>
      <c r="L99" s="8" t="str">
        <f>IF(OR(ISERROR((int+SED*('Growth&amp;Taper'!M99/100))*Volume!N99),'Growth&amp;Taper'!M99&lt;pulpCutoff*100),"",(int+SED*('Growth&amp;Taper'!M99/100))*Volume!N99)</f>
        <v/>
      </c>
      <c r="M99" s="8" t="str">
        <f>IF(OR(ISERROR((int+SED*('Growth&amp;Taper'!N99/100))*Volume!O99),'Growth&amp;Taper'!N99&lt;pulpCutoff*100),"",(int+SED*('Growth&amp;Taper'!N99/100))*Volume!O99)</f>
        <v/>
      </c>
      <c r="N99" s="8" t="str">
        <f>IF(OR(ISERROR((int+SED*('Growth&amp;Taper'!O99/100))*Volume!P99),'Growth&amp;Taper'!O99&lt;pulpCutoff*100),"",(int+SED*('Growth&amp;Taper'!O99/100))*Volume!P99)</f>
        <v/>
      </c>
      <c r="O99" s="8" t="str">
        <f>IF(OR(ISERROR((int+SED*('Growth&amp;Taper'!P99/100))*Volume!Q99),'Growth&amp;Taper'!P99&lt;pulpCutoff*100),"",(int+SED*('Growth&amp;Taper'!P99/100))*Volume!Q99)</f>
        <v/>
      </c>
      <c r="P99" s="8" t="str">
        <f>IF(OR(ISERROR((int+SED*('Growth&amp;Taper'!Q99/100))*Volume!R99),'Growth&amp;Taper'!Q99&lt;pulpCutoff*100),"",(int+SED*('Growth&amp;Taper'!Q99/100))*Volume!R99)</f>
        <v/>
      </c>
      <c r="Q99" s="8" t="str">
        <f>IF(OR(ISERROR((int+SED*('Growth&amp;Taper'!R99/100))*Volume!S99),'Growth&amp;Taper'!R99&lt;pulpCutoff*100),"",(int+SED*('Growth&amp;Taper'!R99/100))*Volume!S99)</f>
        <v/>
      </c>
      <c r="R99" s="16">
        <f>Volume!V99*C99*(pulpPrice-cartageCost-harvestCost)</f>
        <v>6976.8908575923533</v>
      </c>
      <c r="S99" s="80">
        <f t="shared" si="3"/>
        <v>6976.8908575923533</v>
      </c>
      <c r="T99" s="163">
        <f t="shared" si="5"/>
        <v>0</v>
      </c>
    </row>
    <row r="100" spans="1:20">
      <c r="A100" s="4">
        <f>'Growth&amp;Taper'!A100</f>
        <v>18</v>
      </c>
      <c r="B100" s="33">
        <f>'Growth&amp;Taper'!B100</f>
        <v>35.675510450869666</v>
      </c>
      <c r="C100" s="27">
        <f>'Growth&amp;Taper'!C100</f>
        <v>547.26308972705442</v>
      </c>
      <c r="D100" s="33">
        <f>'Growth&amp;Taper'!D100</f>
        <v>51.455070211165406</v>
      </c>
      <c r="E100" s="33">
        <f>'Growth&amp;Taper'!E100</f>
        <v>30.663096412794616</v>
      </c>
      <c r="F100" s="33">
        <f>'Growth&amp;Taper'!F100</f>
        <v>468.37828530513008</v>
      </c>
      <c r="G100" s="33">
        <f>'Growth&amp;Taper'!G100</f>
        <v>31.78379999250409</v>
      </c>
      <c r="H100" s="8" t="str">
        <f>IF(OR(ISERROR((int+SED*('Growth&amp;Taper'!I100/100))*Volume!J100),'Growth&amp;Taper'!I100&lt;pulpCutoff*100),"",(int+SED*('Growth&amp;Taper'!I100/100))*Volume!J100)</f>
        <v/>
      </c>
      <c r="I100" s="8" t="str">
        <f>IF(OR(ISERROR((int+SED*('Growth&amp;Taper'!J100/100))*Volume!K100),'Growth&amp;Taper'!J100&lt;pulpCutoff*100),"",(int+SED*('Growth&amp;Taper'!J100/100))*Volume!K100)</f>
        <v/>
      </c>
      <c r="J100" s="8" t="str">
        <f>IF(OR(ISERROR((int+SED*('Growth&amp;Taper'!K100/100))*Volume!L100),'Growth&amp;Taper'!K100&lt;pulpCutoff*100),"",(int+SED*('Growth&amp;Taper'!K100/100))*Volume!L100)</f>
        <v/>
      </c>
      <c r="K100" s="8" t="str">
        <f>IF(OR(ISERROR((int+SED*('Growth&amp;Taper'!L100/100))*Volume!M100),'Growth&amp;Taper'!L100&lt;pulpCutoff*100),"",(int+SED*('Growth&amp;Taper'!L100/100))*Volume!M100)</f>
        <v/>
      </c>
      <c r="L100" s="8" t="str">
        <f>IF(OR(ISERROR((int+SED*('Growth&amp;Taper'!M100/100))*Volume!N100),'Growth&amp;Taper'!M100&lt;pulpCutoff*100),"",(int+SED*('Growth&amp;Taper'!M100/100))*Volume!N100)</f>
        <v/>
      </c>
      <c r="M100" s="8" t="str">
        <f>IF(OR(ISERROR((int+SED*('Growth&amp;Taper'!N100/100))*Volume!O100),'Growth&amp;Taper'!N100&lt;pulpCutoff*100),"",(int+SED*('Growth&amp;Taper'!N100/100))*Volume!O100)</f>
        <v/>
      </c>
      <c r="N100" s="8" t="str">
        <f>IF(OR(ISERROR((int+SED*('Growth&amp;Taper'!O100/100))*Volume!P100),'Growth&amp;Taper'!O100&lt;pulpCutoff*100),"",(int+SED*('Growth&amp;Taper'!O100/100))*Volume!P100)</f>
        <v/>
      </c>
      <c r="O100" s="8" t="str">
        <f>IF(OR(ISERROR((int+SED*('Growth&amp;Taper'!P100/100))*Volume!Q100),'Growth&amp;Taper'!P100&lt;pulpCutoff*100),"",(int+SED*('Growth&amp;Taper'!P100/100))*Volume!Q100)</f>
        <v/>
      </c>
      <c r="P100" s="8" t="str">
        <f>IF(OR(ISERROR((int+SED*('Growth&amp;Taper'!Q100/100))*Volume!R100),'Growth&amp;Taper'!Q100&lt;pulpCutoff*100),"",(int+SED*('Growth&amp;Taper'!Q100/100))*Volume!R100)</f>
        <v/>
      </c>
      <c r="Q100" s="8" t="str">
        <f>IF(OR(ISERROR((int+SED*('Growth&amp;Taper'!R100/100))*Volume!S100),'Growth&amp;Taper'!R100&lt;pulpCutoff*100),"",(int+SED*('Growth&amp;Taper'!R100/100))*Volume!S100)</f>
        <v/>
      </c>
      <c r="R100" s="16">
        <f>Volume!V100*C100*(pulpPrice-cartageCost-harvestCost)</f>
        <v>7303.2226253777117</v>
      </c>
      <c r="S100" s="80">
        <f t="shared" si="3"/>
        <v>7303.2226253777117</v>
      </c>
      <c r="T100" s="163">
        <f t="shared" si="5"/>
        <v>0</v>
      </c>
    </row>
    <row r="101" spans="1:20">
      <c r="A101" s="43">
        <f>'Growth&amp;Taper'!A101</f>
        <v>19</v>
      </c>
      <c r="B101" s="44">
        <f>'Growth&amp;Taper'!B101</f>
        <v>36.854559168727612</v>
      </c>
      <c r="C101" s="45">
        <f>'Growth&amp;Taper'!C101</f>
        <v>541.0056136451135</v>
      </c>
      <c r="D101" s="44">
        <f>'Growth&amp;Taper'!D101</f>
        <v>53.122365810431262</v>
      </c>
      <c r="E101" s="44">
        <f>'Growth&amp;Taper'!E101</f>
        <v>31.33558582391035</v>
      </c>
      <c r="F101" s="44">
        <f>'Growth&amp;Taper'!F101</f>
        <v>497.71037095404137</v>
      </c>
      <c r="G101" s="44">
        <f>'Growth&amp;Taper'!G101</f>
        <v>32.137832843719117</v>
      </c>
      <c r="H101" s="134" t="str">
        <f>IF(OR(ISERROR((int+SED*('Growth&amp;Taper'!I101/100))*Volume!J101),'Growth&amp;Taper'!I101&lt;pulpCutoff*100),"",(int+SED*('Growth&amp;Taper'!I101/100))*Volume!J101)</f>
        <v/>
      </c>
      <c r="I101" s="134" t="str">
        <f>IF(OR(ISERROR((int+SED*('Growth&amp;Taper'!J101/100))*Volume!K101),'Growth&amp;Taper'!J101&lt;pulpCutoff*100),"",(int+SED*('Growth&amp;Taper'!J101/100))*Volume!K101)</f>
        <v/>
      </c>
      <c r="J101" s="134" t="str">
        <f>IF(OR(ISERROR((int+SED*('Growth&amp;Taper'!K101/100))*Volume!L101),'Growth&amp;Taper'!K101&lt;pulpCutoff*100),"",(int+SED*('Growth&amp;Taper'!K101/100))*Volume!L101)</f>
        <v/>
      </c>
      <c r="K101" s="134" t="str">
        <f>IF(OR(ISERROR((int+SED*('Growth&amp;Taper'!L101/100))*Volume!M101),'Growth&amp;Taper'!L101&lt;pulpCutoff*100),"",(int+SED*('Growth&amp;Taper'!L101/100))*Volume!M101)</f>
        <v/>
      </c>
      <c r="L101" s="134" t="str">
        <f>IF(OR(ISERROR((int+SED*('Growth&amp;Taper'!M101/100))*Volume!N101),'Growth&amp;Taper'!M101&lt;pulpCutoff*100),"",(int+SED*('Growth&amp;Taper'!M101/100))*Volume!N101)</f>
        <v/>
      </c>
      <c r="M101" s="134" t="str">
        <f>IF(OR(ISERROR((int+SED*('Growth&amp;Taper'!N101/100))*Volume!O101),'Growth&amp;Taper'!N101&lt;pulpCutoff*100),"",(int+SED*('Growth&amp;Taper'!N101/100))*Volume!O101)</f>
        <v/>
      </c>
      <c r="N101" s="134" t="str">
        <f>IF(OR(ISERROR((int+SED*('Growth&amp;Taper'!O101/100))*Volume!P101),'Growth&amp;Taper'!O101&lt;pulpCutoff*100),"",(int+SED*('Growth&amp;Taper'!O101/100))*Volume!P101)</f>
        <v/>
      </c>
      <c r="O101" s="134" t="str">
        <f>IF(OR(ISERROR((int+SED*('Growth&amp;Taper'!P101/100))*Volume!Q101),'Growth&amp;Taper'!P101&lt;pulpCutoff*100),"",(int+SED*('Growth&amp;Taper'!P101/100))*Volume!Q101)</f>
        <v/>
      </c>
      <c r="P101" s="134" t="str">
        <f>IF(OR(ISERROR((int+SED*('Growth&amp;Taper'!Q101/100))*Volume!R101),'Growth&amp;Taper'!Q101&lt;pulpCutoff*100),"",(int+SED*('Growth&amp;Taper'!Q101/100))*Volume!R101)</f>
        <v/>
      </c>
      <c r="Q101" s="134" t="str">
        <f>IF(OR(ISERROR((int+SED*('Growth&amp;Taper'!R101/100))*Volume!S101),'Growth&amp;Taper'!R101&lt;pulpCutoff*100),"",(int+SED*('Growth&amp;Taper'!R101/100))*Volume!S101)</f>
        <v/>
      </c>
      <c r="R101" s="131">
        <f>Volume!V101*C101*(pulpPrice-cartageCost-harvestCost)</f>
        <v>7606.8251656841567</v>
      </c>
      <c r="S101" s="80">
        <f t="shared" si="3"/>
        <v>7606.8251656841567</v>
      </c>
      <c r="T101" s="163">
        <f t="shared" si="5"/>
        <v>0</v>
      </c>
    </row>
    <row r="102" spans="1:20">
      <c r="A102" s="43">
        <f>'Growth&amp;Taper'!A102</f>
        <v>20</v>
      </c>
      <c r="B102" s="44">
        <f>'Growth&amp;Taper'!B102</f>
        <v>37.956411101780581</v>
      </c>
      <c r="C102" s="45">
        <f>'Growth&amp;Taper'!C102</f>
        <v>534.81968634409907</v>
      </c>
      <c r="D102" s="44">
        <f>'Growth&amp;Taper'!D102</f>
        <v>54.660573514338417</v>
      </c>
      <c r="E102" s="44">
        <f>'Growth&amp;Taper'!E102</f>
        <v>31.969320060589464</v>
      </c>
      <c r="F102" s="44">
        <f>'Growth&amp;Taper'!F102</f>
        <v>525.73353551238006</v>
      </c>
      <c r="G102" s="44">
        <f>'Growth&amp;Taper'!G102</f>
        <v>32.464577015014456</v>
      </c>
      <c r="H102" s="134" t="str">
        <f>IF(OR(ISERROR((int+SED*('Growth&amp;Taper'!I102/100))*Volume!J102),'Growth&amp;Taper'!I102&lt;pulpCutoff*100),"",(int+SED*('Growth&amp;Taper'!I102/100))*Volume!J102)</f>
        <v/>
      </c>
      <c r="I102" s="134" t="str">
        <f>IF(OR(ISERROR((int+SED*('Growth&amp;Taper'!J102/100))*Volume!K102),'Growth&amp;Taper'!J102&lt;pulpCutoff*100),"",(int+SED*('Growth&amp;Taper'!J102/100))*Volume!K102)</f>
        <v/>
      </c>
      <c r="J102" s="134" t="str">
        <f>IF(OR(ISERROR((int+SED*('Growth&amp;Taper'!K102/100))*Volume!L102),'Growth&amp;Taper'!K102&lt;pulpCutoff*100),"",(int+SED*('Growth&amp;Taper'!K102/100))*Volume!L102)</f>
        <v/>
      </c>
      <c r="K102" s="134" t="str">
        <f>IF(OR(ISERROR((int+SED*('Growth&amp;Taper'!L102/100))*Volume!M102),'Growth&amp;Taper'!L102&lt;pulpCutoff*100),"",(int+SED*('Growth&amp;Taper'!L102/100))*Volume!M102)</f>
        <v/>
      </c>
      <c r="L102" s="134" t="str">
        <f>IF(OR(ISERROR((int+SED*('Growth&amp;Taper'!M102/100))*Volume!N102),'Growth&amp;Taper'!M102&lt;pulpCutoff*100),"",(int+SED*('Growth&amp;Taper'!M102/100))*Volume!N102)</f>
        <v/>
      </c>
      <c r="M102" s="134" t="str">
        <f>IF(OR(ISERROR((int+SED*('Growth&amp;Taper'!N102/100))*Volume!O102),'Growth&amp;Taper'!N102&lt;pulpCutoff*100),"",(int+SED*('Growth&amp;Taper'!N102/100))*Volume!O102)</f>
        <v/>
      </c>
      <c r="N102" s="134" t="str">
        <f>IF(OR(ISERROR((int+SED*('Growth&amp;Taper'!O102/100))*Volume!P102),'Growth&amp;Taper'!O102&lt;pulpCutoff*100),"",(int+SED*('Growth&amp;Taper'!O102/100))*Volume!P102)</f>
        <v/>
      </c>
      <c r="O102" s="134" t="str">
        <f>IF(OR(ISERROR((int+SED*('Growth&amp;Taper'!P102/100))*Volume!Q102),'Growth&amp;Taper'!P102&lt;pulpCutoff*100),"",(int+SED*('Growth&amp;Taper'!P102/100))*Volume!Q102)</f>
        <v/>
      </c>
      <c r="P102" s="134" t="str">
        <f>IF(OR(ISERROR((int+SED*('Growth&amp;Taper'!Q102/100))*Volume!R102),'Growth&amp;Taper'!Q102&lt;pulpCutoff*100),"",(int+SED*('Growth&amp;Taper'!Q102/100))*Volume!R102)</f>
        <v/>
      </c>
      <c r="Q102" s="134" t="str">
        <f>IF(OR(ISERROR((int+SED*('Growth&amp;Taper'!R102/100))*Volume!S102),'Growth&amp;Taper'!R102&lt;pulpCutoff*100),"",(int+SED*('Growth&amp;Taper'!R102/100))*Volume!S102)</f>
        <v/>
      </c>
      <c r="R102" s="131">
        <f>Volume!V102*C102*(pulpPrice-cartageCost-harvestCost)</f>
        <v>7889.7016456516558</v>
      </c>
      <c r="S102" s="80">
        <f t="shared" ref="S102:S122" si="6">R102+SUMIF(H102:Q102,"&gt;0",H102:Q102)*C102</f>
        <v>7889.7016456516558</v>
      </c>
      <c r="T102" s="163">
        <f t="shared" si="5"/>
        <v>0</v>
      </c>
    </row>
    <row r="103" spans="1:20">
      <c r="A103" s="43">
        <f>'Growth&amp;Taper'!A103</f>
        <v>21</v>
      </c>
      <c r="B103" s="44">
        <f>'Growth&amp;Taper'!B103</f>
        <v>38.985407001081995</v>
      </c>
      <c r="C103" s="45">
        <f>'Growth&amp;Taper'!C103</f>
        <v>528.70448972610961</v>
      </c>
      <c r="D103" s="44">
        <f>'Growth&amp;Taper'!D103</f>
        <v>56.082138815106305</v>
      </c>
      <c r="E103" s="44">
        <f>'Growth&amp;Taper'!E103</f>
        <v>32.569102038359304</v>
      </c>
      <c r="F103" s="44">
        <f>'Growth&amp;Taper'!F103</f>
        <v>552.44843599448063</v>
      </c>
      <c r="G103" s="44">
        <f>'Growth&amp;Taper'!G103</f>
        <v>32.767904043323355</v>
      </c>
      <c r="H103" s="134" t="str">
        <f>IF(OR(ISERROR((int+SED*('Growth&amp;Taper'!I103/100))*Volume!J103),'Growth&amp;Taper'!I103&lt;pulpCutoff*100),"",(int+SED*('Growth&amp;Taper'!I103/100))*Volume!J103)</f>
        <v/>
      </c>
      <c r="I103" s="134" t="str">
        <f>IF(OR(ISERROR((int+SED*('Growth&amp;Taper'!J103/100))*Volume!K103),'Growth&amp;Taper'!J103&lt;pulpCutoff*100),"",(int+SED*('Growth&amp;Taper'!J103/100))*Volume!K103)</f>
        <v/>
      </c>
      <c r="J103" s="134" t="str">
        <f>IF(OR(ISERROR((int+SED*('Growth&amp;Taper'!K103/100))*Volume!L103),'Growth&amp;Taper'!K103&lt;pulpCutoff*100),"",(int+SED*('Growth&amp;Taper'!K103/100))*Volume!L103)</f>
        <v/>
      </c>
      <c r="K103" s="134" t="str">
        <f>IF(OR(ISERROR((int+SED*('Growth&amp;Taper'!L103/100))*Volume!M103),'Growth&amp;Taper'!L103&lt;pulpCutoff*100),"",(int+SED*('Growth&amp;Taper'!L103/100))*Volume!M103)</f>
        <v/>
      </c>
      <c r="L103" s="134" t="str">
        <f>IF(OR(ISERROR((int+SED*('Growth&amp;Taper'!M103/100))*Volume!N103),'Growth&amp;Taper'!M103&lt;pulpCutoff*100),"",(int+SED*('Growth&amp;Taper'!M103/100))*Volume!N103)</f>
        <v/>
      </c>
      <c r="M103" s="134" t="str">
        <f>IF(OR(ISERROR((int+SED*('Growth&amp;Taper'!N103/100))*Volume!O103),'Growth&amp;Taper'!N103&lt;pulpCutoff*100),"",(int+SED*('Growth&amp;Taper'!N103/100))*Volume!O103)</f>
        <v/>
      </c>
      <c r="N103" s="134" t="str">
        <f>IF(OR(ISERROR((int+SED*('Growth&amp;Taper'!O103/100))*Volume!P103),'Growth&amp;Taper'!O103&lt;pulpCutoff*100),"",(int+SED*('Growth&amp;Taper'!O103/100))*Volume!P103)</f>
        <v/>
      </c>
      <c r="O103" s="134" t="str">
        <f>IF(OR(ISERROR((int+SED*('Growth&amp;Taper'!P103/100))*Volume!Q103),'Growth&amp;Taper'!P103&lt;pulpCutoff*100),"",(int+SED*('Growth&amp;Taper'!P103/100))*Volume!Q103)</f>
        <v/>
      </c>
      <c r="P103" s="134" t="str">
        <f>IF(OR(ISERROR((int+SED*('Growth&amp;Taper'!Q103/100))*Volume!R103),'Growth&amp;Taper'!Q103&lt;pulpCutoff*100),"",(int+SED*('Growth&amp;Taper'!Q103/100))*Volume!R103)</f>
        <v/>
      </c>
      <c r="Q103" s="134" t="str">
        <f>IF(OR(ISERROR((int+SED*('Growth&amp;Taper'!R103/100))*Volume!S103),'Growth&amp;Taper'!R103&lt;pulpCutoff*100),"",(int+SED*('Growth&amp;Taper'!R103/100))*Volume!S103)</f>
        <v/>
      </c>
      <c r="R103" s="131">
        <f>Volume!V103*C103*(pulpPrice-cartageCost-harvestCost)</f>
        <v>8153.6703272619525</v>
      </c>
      <c r="S103" s="80">
        <f t="shared" si="6"/>
        <v>8153.6703272619525</v>
      </c>
      <c r="T103" s="163">
        <f t="shared" si="5"/>
        <v>0</v>
      </c>
    </row>
    <row r="104" spans="1:20">
      <c r="A104" s="43">
        <f>'Growth&amp;Taper'!A104</f>
        <v>22</v>
      </c>
      <c r="B104" s="44">
        <f>'Growth&amp;Taper'!B104</f>
        <v>39.945772566530472</v>
      </c>
      <c r="C104" s="45">
        <f>'Growth&amp;Taper'!C104</f>
        <v>522.65921504747928</v>
      </c>
      <c r="D104" s="44">
        <f>'Growth&amp;Taper'!D104</f>
        <v>57.398073852582463</v>
      </c>
      <c r="E104" s="44">
        <f>'Growth&amp;Taper'!E104</f>
        <v>33.13899651860234</v>
      </c>
      <c r="F104" s="44">
        <f>'Growth&amp;Taper'!F104</f>
        <v>577.86914808179813</v>
      </c>
      <c r="G104" s="44">
        <f>'Growth&amp;Taper'!G104</f>
        <v>33.05098455948837</v>
      </c>
      <c r="H104" s="134">
        <f>IF(OR(ISERROR((int+SED*('Growth&amp;Taper'!I104/100))*Volume!J104),'Growth&amp;Taper'!I104&lt;pulpCutoff*100),"",(int+SED*('Growth&amp;Taper'!I104/100))*Volume!J104)</f>
        <v>15.157746827730755</v>
      </c>
      <c r="I104" s="134" t="str">
        <f>IF(OR(ISERROR((int+SED*('Growth&amp;Taper'!J104/100))*Volume!K104),'Growth&amp;Taper'!J104&lt;pulpCutoff*100),"",(int+SED*('Growth&amp;Taper'!J104/100))*Volume!K104)</f>
        <v/>
      </c>
      <c r="J104" s="134" t="str">
        <f>IF(OR(ISERROR((int+SED*('Growth&amp;Taper'!K104/100))*Volume!L104),'Growth&amp;Taper'!K104&lt;pulpCutoff*100),"",(int+SED*('Growth&amp;Taper'!K104/100))*Volume!L104)</f>
        <v/>
      </c>
      <c r="K104" s="134" t="str">
        <f>IF(OR(ISERROR((int+SED*('Growth&amp;Taper'!L104/100))*Volume!M104),'Growth&amp;Taper'!L104&lt;pulpCutoff*100),"",(int+SED*('Growth&amp;Taper'!L104/100))*Volume!M104)</f>
        <v/>
      </c>
      <c r="L104" s="134" t="str">
        <f>IF(OR(ISERROR((int+SED*('Growth&amp;Taper'!M104/100))*Volume!N104),'Growth&amp;Taper'!M104&lt;pulpCutoff*100),"",(int+SED*('Growth&amp;Taper'!M104/100))*Volume!N104)</f>
        <v/>
      </c>
      <c r="M104" s="134" t="str">
        <f>IF(OR(ISERROR((int+SED*('Growth&amp;Taper'!N104/100))*Volume!O104),'Growth&amp;Taper'!N104&lt;pulpCutoff*100),"",(int+SED*('Growth&amp;Taper'!N104/100))*Volume!O104)</f>
        <v/>
      </c>
      <c r="N104" s="134" t="str">
        <f>IF(OR(ISERROR((int+SED*('Growth&amp;Taper'!O104/100))*Volume!P104),'Growth&amp;Taper'!O104&lt;pulpCutoff*100),"",(int+SED*('Growth&amp;Taper'!O104/100))*Volume!P104)</f>
        <v/>
      </c>
      <c r="O104" s="134" t="str">
        <f>IF(OR(ISERROR((int+SED*('Growth&amp;Taper'!P104/100))*Volume!Q104),'Growth&amp;Taper'!P104&lt;pulpCutoff*100),"",(int+SED*('Growth&amp;Taper'!P104/100))*Volume!Q104)</f>
        <v/>
      </c>
      <c r="P104" s="134" t="str">
        <f>IF(OR(ISERROR((int+SED*('Growth&amp;Taper'!Q104/100))*Volume!R104),'Growth&amp;Taper'!Q104&lt;pulpCutoff*100),"",(int+SED*('Growth&amp;Taper'!Q104/100))*Volume!R104)</f>
        <v/>
      </c>
      <c r="Q104" s="134" t="str">
        <f>IF(OR(ISERROR((int+SED*('Growth&amp;Taper'!R104/100))*Volume!S104),'Growth&amp;Taper'!R104&lt;pulpCutoff*100),"",(int+SED*('Growth&amp;Taper'!R104/100))*Volume!S104)</f>
        <v/>
      </c>
      <c r="R104" s="131">
        <f>Volume!V104*C104*(pulpPrice-cartageCost-harvestCost)</f>
        <v>6336.2661032830329</v>
      </c>
      <c r="S104" s="80">
        <f t="shared" si="6"/>
        <v>14258.602162153209</v>
      </c>
      <c r="T104" s="163">
        <f t="shared" si="5"/>
        <v>0.55561800299741404</v>
      </c>
    </row>
    <row r="105" spans="1:20">
      <c r="A105" s="43">
        <f>'Growth&amp;Taper'!A105</f>
        <v>23</v>
      </c>
      <c r="B105" s="44">
        <f>'Growth&amp;Taper'!B105</f>
        <v>40.841592997212665</v>
      </c>
      <c r="C105" s="45">
        <f>'Growth&amp;Taper'!C105</f>
        <v>516.68306281182095</v>
      </c>
      <c r="D105" s="44">
        <f>'Growth&amp;Taper'!D105</f>
        <v>58.61813158880306</v>
      </c>
      <c r="E105" s="44">
        <f>'Growth&amp;Taper'!E105</f>
        <v>33.682465458061877</v>
      </c>
      <c r="F105" s="44">
        <f>'Growth&amp;Taper'!F105</f>
        <v>602.01993606152575</v>
      </c>
      <c r="G105" s="44">
        <f>'Growth&amp;Taper'!G105</f>
        <v>33.316440145806368</v>
      </c>
      <c r="H105" s="134">
        <f>IF(OR(ISERROR((int+SED*('Growth&amp;Taper'!I105/100))*Volume!J105),'Growth&amp;Taper'!I105&lt;pulpCutoff*100),"",(int+SED*('Growth&amp;Taper'!I105/100))*Volume!J105)</f>
        <v>16.124067195222747</v>
      </c>
      <c r="I105" s="134" t="str">
        <f>IF(OR(ISERROR((int+SED*('Growth&amp;Taper'!J105/100))*Volume!K105),'Growth&amp;Taper'!J105&lt;pulpCutoff*100),"",(int+SED*('Growth&amp;Taper'!J105/100))*Volume!K105)</f>
        <v/>
      </c>
      <c r="J105" s="134" t="str">
        <f>IF(OR(ISERROR((int+SED*('Growth&amp;Taper'!K105/100))*Volume!L105),'Growth&amp;Taper'!K105&lt;pulpCutoff*100),"",(int+SED*('Growth&amp;Taper'!K105/100))*Volume!L105)</f>
        <v/>
      </c>
      <c r="K105" s="134" t="str">
        <f>IF(OR(ISERROR((int+SED*('Growth&amp;Taper'!L105/100))*Volume!M105),'Growth&amp;Taper'!L105&lt;pulpCutoff*100),"",(int+SED*('Growth&amp;Taper'!L105/100))*Volume!M105)</f>
        <v/>
      </c>
      <c r="L105" s="134" t="str">
        <f>IF(OR(ISERROR((int+SED*('Growth&amp;Taper'!M105/100))*Volume!N105),'Growth&amp;Taper'!M105&lt;pulpCutoff*100),"",(int+SED*('Growth&amp;Taper'!M105/100))*Volume!N105)</f>
        <v/>
      </c>
      <c r="M105" s="134" t="str">
        <f>IF(OR(ISERROR((int+SED*('Growth&amp;Taper'!N105/100))*Volume!O105),'Growth&amp;Taper'!N105&lt;pulpCutoff*100),"",(int+SED*('Growth&amp;Taper'!N105/100))*Volume!O105)</f>
        <v/>
      </c>
      <c r="N105" s="134" t="str">
        <f>IF(OR(ISERROR((int+SED*('Growth&amp;Taper'!O105/100))*Volume!P105),'Growth&amp;Taper'!O105&lt;pulpCutoff*100),"",(int+SED*('Growth&amp;Taper'!O105/100))*Volume!P105)</f>
        <v/>
      </c>
      <c r="O105" s="134" t="str">
        <f>IF(OR(ISERROR((int+SED*('Growth&amp;Taper'!P105/100))*Volume!Q105),'Growth&amp;Taper'!P105&lt;pulpCutoff*100),"",(int+SED*('Growth&amp;Taper'!P105/100))*Volume!Q105)</f>
        <v/>
      </c>
      <c r="P105" s="134" t="str">
        <f>IF(OR(ISERROR((int+SED*('Growth&amp;Taper'!Q105/100))*Volume!R105),'Growth&amp;Taper'!Q105&lt;pulpCutoff*100),"",(int+SED*('Growth&amp;Taper'!Q105/100))*Volume!R105)</f>
        <v/>
      </c>
      <c r="Q105" s="134" t="str">
        <f>IF(OR(ISERROR((int+SED*('Growth&amp;Taper'!R105/100))*Volume!S105),'Growth&amp;Taper'!R105&lt;pulpCutoff*100),"",(int+SED*('Growth&amp;Taper'!R105/100))*Volume!S105)</f>
        <v/>
      </c>
      <c r="R105" s="131">
        <f>Volume!V105*C105*(pulpPrice-cartageCost-harvestCost)</f>
        <v>6522.2039827214094</v>
      </c>
      <c r="S105" s="80">
        <f t="shared" si="6"/>
        <v>14853.236406132706</v>
      </c>
      <c r="T105" s="163">
        <f t="shared" si="5"/>
        <v>0.56089004413688059</v>
      </c>
    </row>
    <row r="106" spans="1:20">
      <c r="A106" s="43">
        <f>'Growth&amp;Taper'!A106</f>
        <v>24</v>
      </c>
      <c r="B106" s="44">
        <f>'Growth&amp;Taper'!B106</f>
        <v>41.67679559115571</v>
      </c>
      <c r="C106" s="45">
        <f>'Growth&amp;Taper'!C106</f>
        <v>510.775242664291</v>
      </c>
      <c r="D106" s="44">
        <f>'Growth&amp;Taper'!D106</f>
        <v>59.750962548320999</v>
      </c>
      <c r="E106" s="44">
        <f>'Growth&amp;Taper'!E106</f>
        <v>34.202474953740122</v>
      </c>
      <c r="F106" s="44">
        <f>'Growth&amp;Taper'!F106</f>
        <v>624.93267651551935</v>
      </c>
      <c r="G106" s="44">
        <f>'Growth&amp;Taper'!G106</f>
        <v>33.566457333585106</v>
      </c>
      <c r="H106" s="134">
        <f>IF(OR(ISERROR((int+SED*('Growth&amp;Taper'!I106/100))*Volume!J106),'Growth&amp;Taper'!I106&lt;pulpCutoff*100),"",(int+SED*('Growth&amp;Taper'!I106/100))*Volume!J106)</f>
        <v>17.085656004994618</v>
      </c>
      <c r="I106" s="134" t="str">
        <f>IF(OR(ISERROR((int+SED*('Growth&amp;Taper'!J106/100))*Volume!K106),'Growth&amp;Taper'!J106&lt;pulpCutoff*100),"",(int+SED*('Growth&amp;Taper'!J106/100))*Volume!K106)</f>
        <v/>
      </c>
      <c r="J106" s="134" t="str">
        <f>IF(OR(ISERROR((int+SED*('Growth&amp;Taper'!K106/100))*Volume!L106),'Growth&amp;Taper'!K106&lt;pulpCutoff*100),"",(int+SED*('Growth&amp;Taper'!K106/100))*Volume!L106)</f>
        <v/>
      </c>
      <c r="K106" s="134" t="str">
        <f>IF(OR(ISERROR((int+SED*('Growth&amp;Taper'!L106/100))*Volume!M106),'Growth&amp;Taper'!L106&lt;pulpCutoff*100),"",(int+SED*('Growth&amp;Taper'!L106/100))*Volume!M106)</f>
        <v/>
      </c>
      <c r="L106" s="134" t="str">
        <f>IF(OR(ISERROR((int+SED*('Growth&amp;Taper'!M106/100))*Volume!N106),'Growth&amp;Taper'!M106&lt;pulpCutoff*100),"",(int+SED*('Growth&amp;Taper'!M106/100))*Volume!N106)</f>
        <v/>
      </c>
      <c r="M106" s="134" t="str">
        <f>IF(OR(ISERROR((int+SED*('Growth&amp;Taper'!N106/100))*Volume!O106),'Growth&amp;Taper'!N106&lt;pulpCutoff*100),"",(int+SED*('Growth&amp;Taper'!N106/100))*Volume!O106)</f>
        <v/>
      </c>
      <c r="N106" s="134" t="str">
        <f>IF(OR(ISERROR((int+SED*('Growth&amp;Taper'!O106/100))*Volume!P106),'Growth&amp;Taper'!O106&lt;pulpCutoff*100),"",(int+SED*('Growth&amp;Taper'!O106/100))*Volume!P106)</f>
        <v/>
      </c>
      <c r="O106" s="134" t="str">
        <f>IF(OR(ISERROR((int+SED*('Growth&amp;Taper'!P106/100))*Volume!Q106),'Growth&amp;Taper'!P106&lt;pulpCutoff*100),"",(int+SED*('Growth&amp;Taper'!P106/100))*Volume!Q106)</f>
        <v/>
      </c>
      <c r="P106" s="134" t="str">
        <f>IF(OR(ISERROR((int+SED*('Growth&amp;Taper'!Q106/100))*Volume!R106),'Growth&amp;Taper'!Q106&lt;pulpCutoff*100),"",(int+SED*('Growth&amp;Taper'!Q106/100))*Volume!R106)</f>
        <v/>
      </c>
      <c r="Q106" s="134" t="str">
        <f>IF(OR(ISERROR((int+SED*('Growth&amp;Taper'!R106/100))*Volume!S106),'Growth&amp;Taper'!R106&lt;pulpCutoff*100),"",(int+SED*('Growth&amp;Taper'!R106/100))*Volume!S106)</f>
        <v/>
      </c>
      <c r="R106" s="131">
        <f>Volume!V106*C106*(pulpPrice-cartageCost-harvestCost)</f>
        <v>6696.8466976277614</v>
      </c>
      <c r="S106" s="80">
        <f t="shared" si="6"/>
        <v>15423.776789657488</v>
      </c>
      <c r="T106" s="163">
        <f t="shared" si="5"/>
        <v>0.56581019104747576</v>
      </c>
    </row>
    <row r="107" spans="1:20">
      <c r="A107" s="43">
        <f>'Growth&amp;Taper'!A107</f>
        <v>25</v>
      </c>
      <c r="B107" s="44">
        <f>'Growth&amp;Taper'!B107</f>
        <v>42.455138553268185</v>
      </c>
      <c r="C107" s="45">
        <f>'Growth&amp;Taper'!C107</f>
        <v>504.93497328706428</v>
      </c>
      <c r="D107" s="44">
        <f>'Growth&amp;Taper'!D107</f>
        <v>60.804253487960899</v>
      </c>
      <c r="E107" s="44">
        <f>'Growth&amp;Taper'!E107</f>
        <v>34.701580413883768</v>
      </c>
      <c r="F107" s="44">
        <f>'Growth&amp;Taper'!F107</f>
        <v>646.64480308730833</v>
      </c>
      <c r="G107" s="44">
        <f>'Growth&amp;Taper'!G107</f>
        <v>33.802874317003685</v>
      </c>
      <c r="H107" s="134">
        <f>IF(OR(ISERROR((int+SED*('Growth&amp;Taper'!I107/100))*Volume!J107),'Growth&amp;Taper'!I107&lt;pulpCutoff*100),"",(int+SED*('Growth&amp;Taper'!I107/100))*Volume!J107)</f>
        <v>18.043258949987354</v>
      </c>
      <c r="I107" s="134" t="str">
        <f>IF(OR(ISERROR((int+SED*('Growth&amp;Taper'!J107/100))*Volume!K107),'Growth&amp;Taper'!J107&lt;pulpCutoff*100),"",(int+SED*('Growth&amp;Taper'!J107/100))*Volume!K107)</f>
        <v/>
      </c>
      <c r="J107" s="134" t="str">
        <f>IF(OR(ISERROR((int+SED*('Growth&amp;Taper'!K107/100))*Volume!L107),'Growth&amp;Taper'!K107&lt;pulpCutoff*100),"",(int+SED*('Growth&amp;Taper'!K107/100))*Volume!L107)</f>
        <v/>
      </c>
      <c r="K107" s="134" t="str">
        <f>IF(OR(ISERROR((int+SED*('Growth&amp;Taper'!L107/100))*Volume!M107),'Growth&amp;Taper'!L107&lt;pulpCutoff*100),"",(int+SED*('Growth&amp;Taper'!L107/100))*Volume!M107)</f>
        <v/>
      </c>
      <c r="L107" s="134" t="str">
        <f>IF(OR(ISERROR((int+SED*('Growth&amp;Taper'!M107/100))*Volume!N107),'Growth&amp;Taper'!M107&lt;pulpCutoff*100),"",(int+SED*('Growth&amp;Taper'!M107/100))*Volume!N107)</f>
        <v/>
      </c>
      <c r="M107" s="134" t="str">
        <f>IF(OR(ISERROR((int+SED*('Growth&amp;Taper'!N107/100))*Volume!O107),'Growth&amp;Taper'!N107&lt;pulpCutoff*100),"",(int+SED*('Growth&amp;Taper'!N107/100))*Volume!O107)</f>
        <v/>
      </c>
      <c r="N107" s="134" t="str">
        <f>IF(OR(ISERROR((int+SED*('Growth&amp;Taper'!O107/100))*Volume!P107),'Growth&amp;Taper'!O107&lt;pulpCutoff*100),"",(int+SED*('Growth&amp;Taper'!O107/100))*Volume!P107)</f>
        <v/>
      </c>
      <c r="O107" s="134" t="str">
        <f>IF(OR(ISERROR((int+SED*('Growth&amp;Taper'!P107/100))*Volume!Q107),'Growth&amp;Taper'!P107&lt;pulpCutoff*100),"",(int+SED*('Growth&amp;Taper'!P107/100))*Volume!Q107)</f>
        <v/>
      </c>
      <c r="P107" s="134" t="str">
        <f>IF(OR(ISERROR((int+SED*('Growth&amp;Taper'!Q107/100))*Volume!R107),'Growth&amp;Taper'!Q107&lt;pulpCutoff*100),"",(int+SED*('Growth&amp;Taper'!Q107/100))*Volume!R107)</f>
        <v/>
      </c>
      <c r="Q107" s="134" t="str">
        <f>IF(OR(ISERROR((int+SED*('Growth&amp;Taper'!R107/100))*Volume!S107),'Growth&amp;Taper'!R107&lt;pulpCutoff*100),"",(int+SED*('Growth&amp;Taper'!R107/100))*Volume!S107)</f>
        <v/>
      </c>
      <c r="R107" s="131">
        <f>Volume!V107*C107*(pulpPrice-cartageCost-harvestCost)</f>
        <v>6861.1124857432605</v>
      </c>
      <c r="S107" s="80">
        <f t="shared" si="6"/>
        <v>15971.784961666708</v>
      </c>
      <c r="T107" s="163">
        <f t="shared" si="5"/>
        <v>0.57042293630859897</v>
      </c>
    </row>
    <row r="108" spans="1:20">
      <c r="A108" s="43">
        <f>'Growth&amp;Taper'!A108</f>
        <v>26</v>
      </c>
      <c r="B108" s="44">
        <f>'Growth&amp;Taper'!B108</f>
        <v>43.180204588218828</v>
      </c>
      <c r="C108" s="45">
        <f>'Growth&amp;Taper'!C108</f>
        <v>499.16148229600338</v>
      </c>
      <c r="D108" s="44">
        <f>'Growth&amp;Taper'!D108</f>
        <v>61.784848822288566</v>
      </c>
      <c r="E108" s="44">
        <f>'Growth&amp;Taper'!E108</f>
        <v>35.181994900802053</v>
      </c>
      <c r="F108" s="44">
        <f>'Growth&amp;Taper'!F108</f>
        <v>667.1976680224617</v>
      </c>
      <c r="G108" s="44">
        <f>'Growth&amp;Taper'!G108</f>
        <v>34.027247711787233</v>
      </c>
      <c r="H108" s="134">
        <f>IF(OR(ISERROR((int+SED*('Growth&amp;Taper'!I108/100))*Volume!J108),'Growth&amp;Taper'!I108&lt;pulpCutoff*100),"",(int+SED*('Growth&amp;Taper'!I108/100))*Volume!J108)</f>
        <v>18.99765802714656</v>
      </c>
      <c r="I108" s="134" t="str">
        <f>IF(OR(ISERROR((int+SED*('Growth&amp;Taper'!J108/100))*Volume!K108),'Growth&amp;Taper'!J108&lt;pulpCutoff*100),"",(int+SED*('Growth&amp;Taper'!J108/100))*Volume!K108)</f>
        <v/>
      </c>
      <c r="J108" s="134" t="str">
        <f>IF(OR(ISERROR((int+SED*('Growth&amp;Taper'!K108/100))*Volume!L108),'Growth&amp;Taper'!K108&lt;pulpCutoff*100),"",(int+SED*('Growth&amp;Taper'!K108/100))*Volume!L108)</f>
        <v/>
      </c>
      <c r="K108" s="134" t="str">
        <f>IF(OR(ISERROR((int+SED*('Growth&amp;Taper'!L108/100))*Volume!M108),'Growth&amp;Taper'!L108&lt;pulpCutoff*100),"",(int+SED*('Growth&amp;Taper'!L108/100))*Volume!M108)</f>
        <v/>
      </c>
      <c r="L108" s="134" t="str">
        <f>IF(OR(ISERROR((int+SED*('Growth&amp;Taper'!M108/100))*Volume!N108),'Growth&amp;Taper'!M108&lt;pulpCutoff*100),"",(int+SED*('Growth&amp;Taper'!M108/100))*Volume!N108)</f>
        <v/>
      </c>
      <c r="M108" s="134" t="str">
        <f>IF(OR(ISERROR((int+SED*('Growth&amp;Taper'!N108/100))*Volume!O108),'Growth&amp;Taper'!N108&lt;pulpCutoff*100),"",(int+SED*('Growth&amp;Taper'!N108/100))*Volume!O108)</f>
        <v/>
      </c>
      <c r="N108" s="134" t="str">
        <f>IF(OR(ISERROR((int+SED*('Growth&amp;Taper'!O108/100))*Volume!P108),'Growth&amp;Taper'!O108&lt;pulpCutoff*100),"",(int+SED*('Growth&amp;Taper'!O108/100))*Volume!P108)</f>
        <v/>
      </c>
      <c r="O108" s="134" t="str">
        <f>IF(OR(ISERROR((int+SED*('Growth&amp;Taper'!P108/100))*Volume!Q108),'Growth&amp;Taper'!P108&lt;pulpCutoff*100),"",(int+SED*('Growth&amp;Taper'!P108/100))*Volume!Q108)</f>
        <v/>
      </c>
      <c r="P108" s="134" t="str">
        <f>IF(OR(ISERROR((int+SED*('Growth&amp;Taper'!Q108/100))*Volume!R108),'Growth&amp;Taper'!Q108&lt;pulpCutoff*100),"",(int+SED*('Growth&amp;Taper'!Q108/100))*Volume!R108)</f>
        <v/>
      </c>
      <c r="Q108" s="134" t="str">
        <f>IF(OR(ISERROR((int+SED*('Growth&amp;Taper'!R108/100))*Volume!S108),'Growth&amp;Taper'!R108&lt;pulpCutoff*100),"",(int+SED*('Growth&amp;Taper'!R108/100))*Volume!S108)</f>
        <v/>
      </c>
      <c r="R108" s="131">
        <f>Volume!V108*C108*(pulpPrice-cartageCost-harvestCost)</f>
        <v>7153.506133102439</v>
      </c>
      <c r="S108" s="80">
        <f t="shared" si="6"/>
        <v>16636.405274085482</v>
      </c>
      <c r="T108" s="163">
        <f t="shared" si="5"/>
        <v>0.57000890425256401</v>
      </c>
    </row>
    <row r="109" spans="1:20">
      <c r="A109" s="43">
        <f>'Growth&amp;Taper'!A109</f>
        <v>27</v>
      </c>
      <c r="B109" s="44">
        <f>'Growth&amp;Taper'!B109</f>
        <v>43.8553981708015</v>
      </c>
      <c r="C109" s="45">
        <f>'Growth&amp;Taper'!C109</f>
        <v>493.45400613850978</v>
      </c>
      <c r="D109" s="44">
        <f>'Growth&amp;Taper'!D109</f>
        <v>62.698856296623227</v>
      </c>
      <c r="E109" s="44">
        <f>'Growth&amp;Taper'!E109</f>
        <v>35.645644364234641</v>
      </c>
      <c r="F109" s="44">
        <f>'Growth&amp;Taper'!F109</f>
        <v>686.63523809824255</v>
      </c>
      <c r="G109" s="44">
        <f>'Growth&amp;Taper'!G109</f>
        <v>34.240904520138784</v>
      </c>
      <c r="H109" s="134">
        <f>IF(OR(ISERROR((int+SED*('Growth&amp;Taper'!I109/100))*Volume!J109),'Growth&amp;Taper'!I109&lt;pulpCutoff*100),"",(int+SED*('Growth&amp;Taper'!I109/100))*Volume!J109)</f>
        <v>19.949650545215338</v>
      </c>
      <c r="I109" s="134" t="str">
        <f>IF(OR(ISERROR((int+SED*('Growth&amp;Taper'!J109/100))*Volume!K109),'Growth&amp;Taper'!J109&lt;pulpCutoff*100),"",(int+SED*('Growth&amp;Taper'!J109/100))*Volume!K109)</f>
        <v/>
      </c>
      <c r="J109" s="134" t="str">
        <f>IF(OR(ISERROR((int+SED*('Growth&amp;Taper'!K109/100))*Volume!L109),'Growth&amp;Taper'!K109&lt;pulpCutoff*100),"",(int+SED*('Growth&amp;Taper'!K109/100))*Volume!L109)</f>
        <v/>
      </c>
      <c r="K109" s="134" t="str">
        <f>IF(OR(ISERROR((int+SED*('Growth&amp;Taper'!L109/100))*Volume!M109),'Growth&amp;Taper'!L109&lt;pulpCutoff*100),"",(int+SED*('Growth&amp;Taper'!L109/100))*Volume!M109)</f>
        <v/>
      </c>
      <c r="L109" s="134" t="str">
        <f>IF(OR(ISERROR((int+SED*('Growth&amp;Taper'!M109/100))*Volume!N109),'Growth&amp;Taper'!M109&lt;pulpCutoff*100),"",(int+SED*('Growth&amp;Taper'!M109/100))*Volume!N109)</f>
        <v/>
      </c>
      <c r="M109" s="134" t="str">
        <f>IF(OR(ISERROR((int+SED*('Growth&amp;Taper'!N109/100))*Volume!O109),'Growth&amp;Taper'!N109&lt;pulpCutoff*100),"",(int+SED*('Growth&amp;Taper'!N109/100))*Volume!O109)</f>
        <v/>
      </c>
      <c r="N109" s="134" t="str">
        <f>IF(OR(ISERROR((int+SED*('Growth&amp;Taper'!O109/100))*Volume!P109),'Growth&amp;Taper'!O109&lt;pulpCutoff*100),"",(int+SED*('Growth&amp;Taper'!O109/100))*Volume!P109)</f>
        <v/>
      </c>
      <c r="O109" s="134" t="str">
        <f>IF(OR(ISERROR((int+SED*('Growth&amp;Taper'!P109/100))*Volume!Q109),'Growth&amp;Taper'!P109&lt;pulpCutoff*100),"",(int+SED*('Growth&amp;Taper'!P109/100))*Volume!Q109)</f>
        <v/>
      </c>
      <c r="P109" s="134" t="str">
        <f>IF(OR(ISERROR((int+SED*('Growth&amp;Taper'!Q109/100))*Volume!R109),'Growth&amp;Taper'!Q109&lt;pulpCutoff*100),"",(int+SED*('Growth&amp;Taper'!Q109/100))*Volume!R109)</f>
        <v/>
      </c>
      <c r="Q109" s="134" t="str">
        <f>IF(OR(ISERROR((int+SED*('Growth&amp;Taper'!R109/100))*Volume!S109),'Growth&amp;Taper'!R109&lt;pulpCutoff*100),"",(int+SED*('Growth&amp;Taper'!R109/100))*Volume!S109)</f>
        <v/>
      </c>
      <c r="R109" s="131">
        <f>Volume!V109*C109*(pulpPrice-cartageCost-harvestCost)</f>
        <v>7309.3933775282185</v>
      </c>
      <c r="S109" s="80">
        <f t="shared" si="6"/>
        <v>17153.62836012803</v>
      </c>
      <c r="T109" s="163">
        <f t="shared" si="5"/>
        <v>0.57388645573561536</v>
      </c>
    </row>
    <row r="110" spans="1:20">
      <c r="A110" s="43">
        <f>'Growth&amp;Taper'!A110</f>
        <v>28</v>
      </c>
      <c r="B110" s="44">
        <f>'Growth&amp;Taper'!B110</f>
        <v>44.483945627490066</v>
      </c>
      <c r="C110" s="45">
        <f>'Growth&amp;Taper'!C110</f>
        <v>487.81178999254297</v>
      </c>
      <c r="D110" s="44">
        <f>'Growth&amp;Taper'!D110</f>
        <v>63.551738631422815</v>
      </c>
      <c r="E110" s="44">
        <f>'Growth&amp;Taper'!E110</f>
        <v>36.094212583879148</v>
      </c>
      <c r="F110" s="44">
        <f>'Growth&amp;Taper'!F110</f>
        <v>705.00305957034368</v>
      </c>
      <c r="G110" s="44">
        <f>'Growth&amp;Taper'!G110</f>
        <v>34.444982991646292</v>
      </c>
      <c r="H110" s="134">
        <f>IF(OR(ISERROR((int+SED*('Growth&amp;Taper'!I110/100))*Volume!J110),'Growth&amp;Taper'!I110&lt;pulpCutoff*100),"",(int+SED*('Growth&amp;Taper'!I110/100))*Volume!J110)</f>
        <v>20.900034502627921</v>
      </c>
      <c r="I110" s="134">
        <f>IF(OR(ISERROR((int+SED*('Growth&amp;Taper'!J110/100))*Volume!K110),'Growth&amp;Taper'!J110&lt;pulpCutoff*100),"",(int+SED*('Growth&amp;Taper'!J110/100))*Volume!K110)</f>
        <v>15.127093620884448</v>
      </c>
      <c r="J110" s="134" t="str">
        <f>IF(OR(ISERROR((int+SED*('Growth&amp;Taper'!K110/100))*Volume!L110),'Growth&amp;Taper'!K110&lt;pulpCutoff*100),"",(int+SED*('Growth&amp;Taper'!K110/100))*Volume!L110)</f>
        <v/>
      </c>
      <c r="K110" s="134" t="str">
        <f>IF(OR(ISERROR((int+SED*('Growth&amp;Taper'!L110/100))*Volume!M110),'Growth&amp;Taper'!L110&lt;pulpCutoff*100),"",(int+SED*('Growth&amp;Taper'!L110/100))*Volume!M110)</f>
        <v/>
      </c>
      <c r="L110" s="134" t="str">
        <f>IF(OR(ISERROR((int+SED*('Growth&amp;Taper'!M110/100))*Volume!N110),'Growth&amp;Taper'!M110&lt;pulpCutoff*100),"",(int+SED*('Growth&amp;Taper'!M110/100))*Volume!N110)</f>
        <v/>
      </c>
      <c r="M110" s="134" t="str">
        <f>IF(OR(ISERROR((int+SED*('Growth&amp;Taper'!N110/100))*Volume!O110),'Growth&amp;Taper'!N110&lt;pulpCutoff*100),"",(int+SED*('Growth&amp;Taper'!N110/100))*Volume!O110)</f>
        <v/>
      </c>
      <c r="N110" s="134" t="str">
        <f>IF(OR(ISERROR((int+SED*('Growth&amp;Taper'!O110/100))*Volume!P110),'Growth&amp;Taper'!O110&lt;pulpCutoff*100),"",(int+SED*('Growth&amp;Taper'!O110/100))*Volume!P110)</f>
        <v/>
      </c>
      <c r="O110" s="134" t="str">
        <f>IF(OR(ISERROR((int+SED*('Growth&amp;Taper'!P110/100))*Volume!Q110),'Growth&amp;Taper'!P110&lt;pulpCutoff*100),"",(int+SED*('Growth&amp;Taper'!P110/100))*Volume!Q110)</f>
        <v/>
      </c>
      <c r="P110" s="134" t="str">
        <f>IF(OR(ISERROR((int+SED*('Growth&amp;Taper'!Q110/100))*Volume!R110),'Growth&amp;Taper'!Q110&lt;pulpCutoff*100),"",(int+SED*('Growth&amp;Taper'!Q110/100))*Volume!R110)</f>
        <v/>
      </c>
      <c r="Q110" s="134" t="str">
        <f>IF(OR(ISERROR((int+SED*('Growth&amp;Taper'!R110/100))*Volume!S110),'Growth&amp;Taper'!R110&lt;pulpCutoff*100),"",(int+SED*('Growth&amp;Taper'!R110/100))*Volume!S110)</f>
        <v/>
      </c>
      <c r="R110" s="131">
        <f>Volume!V110*C110*(pulpPrice-cartageCost-harvestCost)</f>
        <v>5645.5855648333982</v>
      </c>
      <c r="S110" s="80">
        <f t="shared" si="6"/>
        <v>23220.043423054653</v>
      </c>
      <c r="T110" s="163">
        <f t="shared" si="5"/>
        <v>0.75686584809621749</v>
      </c>
    </row>
    <row r="111" spans="1:20">
      <c r="A111" s="43">
        <f>'Growth&amp;Taper'!A111</f>
        <v>29</v>
      </c>
      <c r="B111" s="44">
        <f>'Growth&amp;Taper'!B111</f>
        <v>45.068897348763649</v>
      </c>
      <c r="C111" s="45">
        <f>'Growth&amp;Taper'!C111</f>
        <v>482.23408766679404</v>
      </c>
      <c r="D111" s="44">
        <f>'Growth&amp;Taper'!D111</f>
        <v>64.348392865533881</v>
      </c>
      <c r="E111" s="44">
        <f>'Growth&amp;Taper'!E111</f>
        <v>36.529177974318102</v>
      </c>
      <c r="F111" s="44">
        <f>'Growth&amp;Taper'!F111</f>
        <v>722.3474400310688</v>
      </c>
      <c r="G111" s="44">
        <f>'Growth&amp;Taper'!G111</f>
        <v>34.640465054093077</v>
      </c>
      <c r="H111" s="134">
        <f>IF(OR(ISERROR((int+SED*('Growth&amp;Taper'!I111/100))*Volume!J111),'Growth&amp;Taper'!I111&lt;pulpCutoff*100),"",(int+SED*('Growth&amp;Taper'!I111/100))*Volume!J111)</f>
        <v>21.849598570917408</v>
      </c>
      <c r="I111" s="134">
        <f>IF(OR(ISERROR((int+SED*('Growth&amp;Taper'!J111/100))*Volume!K111),'Growth&amp;Taper'!J111&lt;pulpCutoff*100),"",(int+SED*('Growth&amp;Taper'!J111/100))*Volume!K111)</f>
        <v>15.860469200194158</v>
      </c>
      <c r="J111" s="134" t="str">
        <f>IF(OR(ISERROR((int+SED*('Growth&amp;Taper'!K111/100))*Volume!L111),'Growth&amp;Taper'!K111&lt;pulpCutoff*100),"",(int+SED*('Growth&amp;Taper'!K111/100))*Volume!L111)</f>
        <v/>
      </c>
      <c r="K111" s="134" t="str">
        <f>IF(OR(ISERROR((int+SED*('Growth&amp;Taper'!L111/100))*Volume!M111),'Growth&amp;Taper'!L111&lt;pulpCutoff*100),"",(int+SED*('Growth&amp;Taper'!L111/100))*Volume!M111)</f>
        <v/>
      </c>
      <c r="L111" s="134" t="str">
        <f>IF(OR(ISERROR((int+SED*('Growth&amp;Taper'!M111/100))*Volume!N111),'Growth&amp;Taper'!M111&lt;pulpCutoff*100),"",(int+SED*('Growth&amp;Taper'!M111/100))*Volume!N111)</f>
        <v/>
      </c>
      <c r="M111" s="134" t="str">
        <f>IF(OR(ISERROR((int+SED*('Growth&amp;Taper'!N111/100))*Volume!O111),'Growth&amp;Taper'!N111&lt;pulpCutoff*100),"",(int+SED*('Growth&amp;Taper'!N111/100))*Volume!O111)</f>
        <v/>
      </c>
      <c r="N111" s="134" t="str">
        <f>IF(OR(ISERROR((int+SED*('Growth&amp;Taper'!O111/100))*Volume!P111),'Growth&amp;Taper'!O111&lt;pulpCutoff*100),"",(int+SED*('Growth&amp;Taper'!O111/100))*Volume!P111)</f>
        <v/>
      </c>
      <c r="O111" s="134" t="str">
        <f>IF(OR(ISERROR((int+SED*('Growth&amp;Taper'!P111/100))*Volume!Q111),'Growth&amp;Taper'!P111&lt;pulpCutoff*100),"",(int+SED*('Growth&amp;Taper'!P111/100))*Volume!Q111)</f>
        <v/>
      </c>
      <c r="P111" s="134" t="str">
        <f>IF(OR(ISERROR((int+SED*('Growth&amp;Taper'!Q111/100))*Volume!R111),'Growth&amp;Taper'!Q111&lt;pulpCutoff*100),"",(int+SED*('Growth&amp;Taper'!Q111/100))*Volume!R111)</f>
        <v/>
      </c>
      <c r="Q111" s="134" t="str">
        <f>IF(OR(ISERROR((int+SED*('Growth&amp;Taper'!R111/100))*Volume!S111),'Growth&amp;Taper'!R111&lt;pulpCutoff*100),"",(int+SED*('Growth&amp;Taper'!R111/100))*Volume!S111)</f>
        <v/>
      </c>
      <c r="R111" s="131">
        <f>Volume!V111*C111*(pulpPrice-cartageCost-harvestCost)</f>
        <v>5760.7878895478552</v>
      </c>
      <c r="S111" s="80">
        <f t="shared" si="6"/>
        <v>23945.868017002816</v>
      </c>
      <c r="T111" s="163">
        <f t="shared" si="5"/>
        <v>0.75942455351973892</v>
      </c>
    </row>
    <row r="112" spans="1:20">
      <c r="A112" s="43">
        <f>'Growth&amp;Taper'!A112</f>
        <v>30</v>
      </c>
      <c r="B112" s="44">
        <f>'Growth&amp;Taper'!B112</f>
        <v>45.613131596217499</v>
      </c>
      <c r="C112" s="45">
        <f>'Growth&amp;Taper'!C112</f>
        <v>476.72016150200079</v>
      </c>
      <c r="D112" s="44">
        <f>'Growth&amp;Taper'!D112</f>
        <v>65.093219016504989</v>
      </c>
      <c r="E112" s="44">
        <f>'Growth&amp;Taper'!E112</f>
        <v>36.951843909904056</v>
      </c>
      <c r="F112" s="44">
        <f>'Growth&amp;Taper'!F112</f>
        <v>738.71480547196768</v>
      </c>
      <c r="G112" s="44">
        <f>'Growth&amp;Taper'!G112</f>
        <v>34.828202276508044</v>
      </c>
      <c r="H112" s="134">
        <f>IF(OR(ISERROR((int+SED*('Growth&amp;Taper'!I112/100))*Volume!J112),'Growth&amp;Taper'!I112&lt;pulpCutoff*100),"",(int+SED*('Growth&amp;Taper'!I112/100))*Volume!J112)</f>
        <v>22.799115407870115</v>
      </c>
      <c r="I112" s="134">
        <f>IF(OR(ISERROR((int+SED*('Growth&amp;Taper'!J112/100))*Volume!K112),'Growth&amp;Taper'!J112&lt;pulpCutoff*100),"",(int+SED*('Growth&amp;Taper'!J112/100))*Volume!K112)</f>
        <v>16.595005343935441</v>
      </c>
      <c r="J112" s="134" t="str">
        <f>IF(OR(ISERROR((int+SED*('Growth&amp;Taper'!K112/100))*Volume!L112),'Growth&amp;Taper'!K112&lt;pulpCutoff*100),"",(int+SED*('Growth&amp;Taper'!K112/100))*Volume!L112)</f>
        <v/>
      </c>
      <c r="K112" s="134" t="str">
        <f>IF(OR(ISERROR((int+SED*('Growth&amp;Taper'!L112/100))*Volume!M112),'Growth&amp;Taper'!L112&lt;pulpCutoff*100),"",(int+SED*('Growth&amp;Taper'!L112/100))*Volume!M112)</f>
        <v/>
      </c>
      <c r="L112" s="134" t="str">
        <f>IF(OR(ISERROR((int+SED*('Growth&amp;Taper'!M112/100))*Volume!N112),'Growth&amp;Taper'!M112&lt;pulpCutoff*100),"",(int+SED*('Growth&amp;Taper'!M112/100))*Volume!N112)</f>
        <v/>
      </c>
      <c r="M112" s="134" t="str">
        <f>IF(OR(ISERROR((int+SED*('Growth&amp;Taper'!N112/100))*Volume!O112),'Growth&amp;Taper'!N112&lt;pulpCutoff*100),"",(int+SED*('Growth&amp;Taper'!N112/100))*Volume!O112)</f>
        <v/>
      </c>
      <c r="N112" s="134" t="str">
        <f>IF(OR(ISERROR((int+SED*('Growth&amp;Taper'!O112/100))*Volume!P112),'Growth&amp;Taper'!O112&lt;pulpCutoff*100),"",(int+SED*('Growth&amp;Taper'!O112/100))*Volume!P112)</f>
        <v/>
      </c>
      <c r="O112" s="134" t="str">
        <f>IF(OR(ISERROR((int+SED*('Growth&amp;Taper'!P112/100))*Volume!Q112),'Growth&amp;Taper'!P112&lt;pulpCutoff*100),"",(int+SED*('Growth&amp;Taper'!P112/100))*Volume!Q112)</f>
        <v/>
      </c>
      <c r="P112" s="134" t="str">
        <f>IF(OR(ISERROR((int+SED*('Growth&amp;Taper'!Q112/100))*Volume!R112),'Growth&amp;Taper'!Q112&lt;pulpCutoff*100),"",(int+SED*('Growth&amp;Taper'!Q112/100))*Volume!R112)</f>
        <v/>
      </c>
      <c r="Q112" s="134" t="str">
        <f>IF(OR(ISERROR((int+SED*('Growth&amp;Taper'!R112/100))*Volume!S112),'Growth&amp;Taper'!R112&lt;pulpCutoff*100),"",(int+SED*('Growth&amp;Taper'!R112/100))*Volume!S112)</f>
        <v/>
      </c>
      <c r="R112" s="131">
        <f>Volume!V112*C112*(pulpPrice-cartageCost-harvestCost)</f>
        <v>5870.3373962976393</v>
      </c>
      <c r="S112" s="80">
        <f t="shared" si="6"/>
        <v>24650.309003327708</v>
      </c>
      <c r="T112" s="163">
        <f t="shared" si="5"/>
        <v>0.76185542357683367</v>
      </c>
    </row>
    <row r="113" spans="1:20">
      <c r="A113" s="43">
        <f>'Growth&amp;Taper'!A113</f>
        <v>31</v>
      </c>
      <c r="B113" s="44">
        <f>'Growth&amp;Taper'!B113</f>
        <v>46.119359481498122</v>
      </c>
      <c r="C113" s="45">
        <f>'Growth&amp;Taper'!C113</f>
        <v>471.26928227339141</v>
      </c>
      <c r="D113" s="44">
        <f>'Growth&amp;Taper'!D113</f>
        <v>65.79017951809324</v>
      </c>
      <c r="E113" s="44">
        <f>'Growth&amp;Taper'!E113</f>
        <v>37.363363855034677</v>
      </c>
      <c r="F113" s="44">
        <f>'Growth&amp;Taper'!F113</f>
        <v>754.15119903649259</v>
      </c>
      <c r="G113" s="44">
        <f>'Growth&amp;Taper'!G113</f>
        <v>35.008936821422012</v>
      </c>
      <c r="H113" s="134">
        <f>IF(OR(ISERROR((int+SED*('Growth&amp;Taper'!I113/100))*Volume!J113),'Growth&amp;Taper'!I113&lt;pulpCutoff*100),"",(int+SED*('Growth&amp;Taper'!I113/100))*Volume!J113)</f>
        <v>23.749337374840792</v>
      </c>
      <c r="I113" s="134">
        <f>IF(OR(ISERROR((int+SED*('Growth&amp;Taper'!J113/100))*Volume!K113),'Growth&amp;Taper'!J113&lt;pulpCutoff*100),"",(int+SED*('Growth&amp;Taper'!J113/100))*Volume!K113)</f>
        <v>17.331219627717228</v>
      </c>
      <c r="J113" s="134" t="str">
        <f>IF(OR(ISERROR((int+SED*('Growth&amp;Taper'!K113/100))*Volume!L113),'Growth&amp;Taper'!K113&lt;pulpCutoff*100),"",(int+SED*('Growth&amp;Taper'!K113/100))*Volume!L113)</f>
        <v/>
      </c>
      <c r="K113" s="134" t="str">
        <f>IF(OR(ISERROR((int+SED*('Growth&amp;Taper'!L113/100))*Volume!M113),'Growth&amp;Taper'!L113&lt;pulpCutoff*100),"",(int+SED*('Growth&amp;Taper'!L113/100))*Volume!M113)</f>
        <v/>
      </c>
      <c r="L113" s="134" t="str">
        <f>IF(OR(ISERROR((int+SED*('Growth&amp;Taper'!M113/100))*Volume!N113),'Growth&amp;Taper'!M113&lt;pulpCutoff*100),"",(int+SED*('Growth&amp;Taper'!M113/100))*Volume!N113)</f>
        <v/>
      </c>
      <c r="M113" s="134" t="str">
        <f>IF(OR(ISERROR((int+SED*('Growth&amp;Taper'!N113/100))*Volume!O113),'Growth&amp;Taper'!N113&lt;pulpCutoff*100),"",(int+SED*('Growth&amp;Taper'!N113/100))*Volume!O113)</f>
        <v/>
      </c>
      <c r="N113" s="134" t="str">
        <f>IF(OR(ISERROR((int+SED*('Growth&amp;Taper'!O113/100))*Volume!P113),'Growth&amp;Taper'!O113&lt;pulpCutoff*100),"",(int+SED*('Growth&amp;Taper'!O113/100))*Volume!P113)</f>
        <v/>
      </c>
      <c r="O113" s="134" t="str">
        <f>IF(OR(ISERROR((int+SED*('Growth&amp;Taper'!P113/100))*Volume!Q113),'Growth&amp;Taper'!P113&lt;pulpCutoff*100),"",(int+SED*('Growth&amp;Taper'!P113/100))*Volume!Q113)</f>
        <v/>
      </c>
      <c r="P113" s="134" t="str">
        <f>IF(OR(ISERROR((int+SED*('Growth&amp;Taper'!Q113/100))*Volume!R113),'Growth&amp;Taper'!Q113&lt;pulpCutoff*100),"",(int+SED*('Growth&amp;Taper'!Q113/100))*Volume!R113)</f>
        <v/>
      </c>
      <c r="Q113" s="134" t="str">
        <f>IF(OR(ISERROR((int+SED*('Growth&amp;Taper'!R113/100))*Volume!S113),'Growth&amp;Taper'!R113&lt;pulpCutoff*100),"",(int+SED*('Growth&amp;Taper'!R113/100))*Volume!S113)</f>
        <v/>
      </c>
      <c r="R113" s="131">
        <f>Volume!V113*C113*(pulpPrice-cartageCost-harvestCost)</f>
        <v>5974.6228774996398</v>
      </c>
      <c r="S113" s="80">
        <f t="shared" si="6"/>
        <v>25334.627491486302</v>
      </c>
      <c r="T113" s="163">
        <f t="shared" si="5"/>
        <v>0.76417167059166702</v>
      </c>
    </row>
    <row r="114" spans="1:20">
      <c r="A114" s="43">
        <f>'Growth&amp;Taper'!A114</f>
        <v>32</v>
      </c>
      <c r="B114" s="44">
        <f>'Growth&amp;Taper'!B114</f>
        <v>46.59013078307958</v>
      </c>
      <c r="C114" s="45">
        <f>'Growth&amp;Taper'!C114</f>
        <v>465.88072909424312</v>
      </c>
      <c r="D114" s="44">
        <f>'Growth&amp;Taper'!D114</f>
        <v>66.442850723154606</v>
      </c>
      <c r="E114" s="44">
        <f>'Growth&amp;Taper'!E114</f>
        <v>37.764762303760207</v>
      </c>
      <c r="F114" s="44">
        <f>'Growth&amp;Taper'!F114</f>
        <v>768.70189443516472</v>
      </c>
      <c r="G114" s="44">
        <f>'Growth&amp;Taper'!G114</f>
        <v>35.183318479805472</v>
      </c>
      <c r="H114" s="134">
        <f>IF(OR(ISERROR((int+SED*('Growth&amp;Taper'!I114/100))*Volume!J114),'Growth&amp;Taper'!I114&lt;pulpCutoff*100),"",(int+SED*('Growth&amp;Taper'!I114/100))*Volume!J114)</f>
        <v>24.700993984662592</v>
      </c>
      <c r="I114" s="134">
        <f>IF(OR(ISERROR((int+SED*('Growth&amp;Taper'!J114/100))*Volume!K114),'Growth&amp;Taper'!J114&lt;pulpCutoff*100),"",(int+SED*('Growth&amp;Taper'!J114/100))*Volume!K114)</f>
        <v>18.069621343196623</v>
      </c>
      <c r="J114" s="134" t="str">
        <f>IF(OR(ISERROR((int+SED*('Growth&amp;Taper'!K114/100))*Volume!L114),'Growth&amp;Taper'!K114&lt;pulpCutoff*100),"",(int+SED*('Growth&amp;Taper'!K114/100))*Volume!L114)</f>
        <v/>
      </c>
      <c r="K114" s="134" t="str">
        <f>IF(OR(ISERROR((int+SED*('Growth&amp;Taper'!L114/100))*Volume!M114),'Growth&amp;Taper'!L114&lt;pulpCutoff*100),"",(int+SED*('Growth&amp;Taper'!L114/100))*Volume!M114)</f>
        <v/>
      </c>
      <c r="L114" s="134" t="str">
        <f>IF(OR(ISERROR((int+SED*('Growth&amp;Taper'!M114/100))*Volume!N114),'Growth&amp;Taper'!M114&lt;pulpCutoff*100),"",(int+SED*('Growth&amp;Taper'!M114/100))*Volume!N114)</f>
        <v/>
      </c>
      <c r="M114" s="134" t="str">
        <f>IF(OR(ISERROR((int+SED*('Growth&amp;Taper'!N114/100))*Volume!O114),'Growth&amp;Taper'!N114&lt;pulpCutoff*100),"",(int+SED*('Growth&amp;Taper'!N114/100))*Volume!O114)</f>
        <v/>
      </c>
      <c r="N114" s="134" t="str">
        <f>IF(OR(ISERROR((int+SED*('Growth&amp;Taper'!O114/100))*Volume!P114),'Growth&amp;Taper'!O114&lt;pulpCutoff*100),"",(int+SED*('Growth&amp;Taper'!O114/100))*Volume!P114)</f>
        <v/>
      </c>
      <c r="O114" s="134" t="str">
        <f>IF(OR(ISERROR((int+SED*('Growth&amp;Taper'!P114/100))*Volume!Q114),'Growth&amp;Taper'!P114&lt;pulpCutoff*100),"",(int+SED*('Growth&amp;Taper'!P114/100))*Volume!Q114)</f>
        <v/>
      </c>
      <c r="P114" s="134" t="str">
        <f>IF(OR(ISERROR((int+SED*('Growth&amp;Taper'!Q114/100))*Volume!R114),'Growth&amp;Taper'!Q114&lt;pulpCutoff*100),"",(int+SED*('Growth&amp;Taper'!Q114/100))*Volume!R114)</f>
        <v/>
      </c>
      <c r="Q114" s="134" t="str">
        <f>IF(OR(ISERROR((int+SED*('Growth&amp;Taper'!R114/100))*Volume!S114),'Growth&amp;Taper'!R114&lt;pulpCutoff*100),"",(int+SED*('Growth&amp;Taper'!R114/100))*Volume!S114)</f>
        <v/>
      </c>
      <c r="R114" s="131">
        <f>Volume!V114*C114*(pulpPrice-cartageCost-harvestCost)</f>
        <v>6073.9992593098996</v>
      </c>
      <c r="S114" s="80">
        <f t="shared" si="6"/>
        <v>26000.004712062364</v>
      </c>
      <c r="T114" s="163">
        <f t="shared" si="5"/>
        <v>0.76638468621153943</v>
      </c>
    </row>
    <row r="115" spans="1:20">
      <c r="A115" s="43">
        <f>'Growth&amp;Taper'!A115</f>
        <v>33</v>
      </c>
      <c r="B115" s="44">
        <f>'Growth&amp;Taper'!B115</f>
        <v>47.027840337308113</v>
      </c>
      <c r="C115" s="45">
        <f>'Growth&amp;Taper'!C115</f>
        <v>460.55378932054413</v>
      </c>
      <c r="D115" s="44">
        <f>'Growth&amp;Taper'!D115</f>
        <v>67.054467592521959</v>
      </c>
      <c r="E115" s="44">
        <f>'Growth&amp;Taper'!E115</f>
        <v>38.156952318165594</v>
      </c>
      <c r="F115" s="44">
        <f>'Growth&amp;Taper'!F115</f>
        <v>782.41110215704009</v>
      </c>
      <c r="G115" s="44">
        <f>'Growth&amp;Taper'!G115</f>
        <v>35.35191861762852</v>
      </c>
      <c r="H115" s="134">
        <f>IF(OR(ISERROR((int+SED*('Growth&amp;Taper'!I115/100))*Volume!J115),'Growth&amp;Taper'!I115&lt;pulpCutoff*100),"",(int+SED*('Growth&amp;Taper'!I115/100))*Volume!J115)</f>
        <v>25.654790588769618</v>
      </c>
      <c r="I115" s="134">
        <f>IF(OR(ISERROR((int+SED*('Growth&amp;Taper'!J115/100))*Volume!K115),'Growth&amp;Taper'!J115&lt;pulpCutoff*100),"",(int+SED*('Growth&amp;Taper'!J115/100))*Volume!K115)</f>
        <v>18.810709164855339</v>
      </c>
      <c r="J115" s="134" t="str">
        <f>IF(OR(ISERROR((int+SED*('Growth&amp;Taper'!K115/100))*Volume!L115),'Growth&amp;Taper'!K115&lt;pulpCutoff*100),"",(int+SED*('Growth&amp;Taper'!K115/100))*Volume!L115)</f>
        <v/>
      </c>
      <c r="K115" s="134" t="str">
        <f>IF(OR(ISERROR((int+SED*('Growth&amp;Taper'!L115/100))*Volume!M115),'Growth&amp;Taper'!L115&lt;pulpCutoff*100),"",(int+SED*('Growth&amp;Taper'!L115/100))*Volume!M115)</f>
        <v/>
      </c>
      <c r="L115" s="134" t="str">
        <f>IF(OR(ISERROR((int+SED*('Growth&amp;Taper'!M115/100))*Volume!N115),'Growth&amp;Taper'!M115&lt;pulpCutoff*100),"",(int+SED*('Growth&amp;Taper'!M115/100))*Volume!N115)</f>
        <v/>
      </c>
      <c r="M115" s="134" t="str">
        <f>IF(OR(ISERROR((int+SED*('Growth&amp;Taper'!N115/100))*Volume!O115),'Growth&amp;Taper'!N115&lt;pulpCutoff*100),"",(int+SED*('Growth&amp;Taper'!N115/100))*Volume!O115)</f>
        <v/>
      </c>
      <c r="N115" s="134" t="str">
        <f>IF(OR(ISERROR((int+SED*('Growth&amp;Taper'!O115/100))*Volume!P115),'Growth&amp;Taper'!O115&lt;pulpCutoff*100),"",(int+SED*('Growth&amp;Taper'!O115/100))*Volume!P115)</f>
        <v/>
      </c>
      <c r="O115" s="134" t="str">
        <f>IF(OR(ISERROR((int+SED*('Growth&amp;Taper'!P115/100))*Volume!Q115),'Growth&amp;Taper'!P115&lt;pulpCutoff*100),"",(int+SED*('Growth&amp;Taper'!P115/100))*Volume!Q115)</f>
        <v/>
      </c>
      <c r="P115" s="134" t="str">
        <f>IF(OR(ISERROR((int+SED*('Growth&amp;Taper'!Q115/100))*Volume!R115),'Growth&amp;Taper'!Q115&lt;pulpCutoff*100),"",(int+SED*('Growth&amp;Taper'!Q115/100))*Volume!R115)</f>
        <v/>
      </c>
      <c r="Q115" s="134" t="str">
        <f>IF(OR(ISERROR((int+SED*('Growth&amp;Taper'!R115/100))*Volume!S115),'Growth&amp;Taper'!R115&lt;pulpCutoff*100),"",(int+SED*('Growth&amp;Taper'!R115/100))*Volume!S115)</f>
        <v/>
      </c>
      <c r="R115" s="131">
        <f>Volume!V115*C115*(pulpPrice-cartageCost-harvestCost)</f>
        <v>6168.7908857411157</v>
      </c>
      <c r="S115" s="80">
        <f t="shared" si="6"/>
        <v>26647.54529130481</v>
      </c>
      <c r="T115" s="163">
        <f t="shared" si="5"/>
        <v>0.76850434746220264</v>
      </c>
    </row>
    <row r="116" spans="1:20">
      <c r="A116" s="43">
        <f>'Growth&amp;Taper'!A116</f>
        <v>34</v>
      </c>
      <c r="B116" s="44">
        <f>'Growth&amp;Taper'!B116</f>
        <v>47.434734796097516</v>
      </c>
      <c r="C116" s="45">
        <f>'Growth&amp;Taper'!C116</f>
        <v>455.28775845674528</v>
      </c>
      <c r="D116" s="44">
        <f>'Growth&amp;Taper'!D116</f>
        <v>67.627962536003167</v>
      </c>
      <c r="E116" s="44">
        <f>'Growth&amp;Taper'!E116</f>
        <v>38.540750290350729</v>
      </c>
      <c r="F116" s="44">
        <f>'Growth&amp;Taper'!F116</f>
        <v>795.32175073667804</v>
      </c>
      <c r="G116" s="44">
        <f>'Growth&amp;Taper'!G116</f>
        <v>35.515241668344643</v>
      </c>
      <c r="H116" s="134">
        <f>IF(OR(ISERROR((int+SED*('Growth&amp;Taper'!I116/100))*Volume!J116),'Growth&amp;Taper'!I116&lt;pulpCutoff*100),"",(int+SED*('Growth&amp;Taper'!I116/100))*Volume!J116)</f>
        <v>26.611407944419714</v>
      </c>
      <c r="I116" s="134">
        <f>IF(OR(ISERROR((int+SED*('Growth&amp;Taper'!J116/100))*Volume!K116),'Growth&amp;Taper'!J116&lt;pulpCutoff*100),"",(int+SED*('Growth&amp;Taper'!J116/100))*Volume!K116)</f>
        <v>19.55496971074297</v>
      </c>
      <c r="J116" s="134" t="str">
        <f>IF(OR(ISERROR((int+SED*('Growth&amp;Taper'!K116/100))*Volume!L116),'Growth&amp;Taper'!K116&lt;pulpCutoff*100),"",(int+SED*('Growth&amp;Taper'!K116/100))*Volume!L116)</f>
        <v/>
      </c>
      <c r="K116" s="134" t="str">
        <f>IF(OR(ISERROR((int+SED*('Growth&amp;Taper'!L116/100))*Volume!M116),'Growth&amp;Taper'!L116&lt;pulpCutoff*100),"",(int+SED*('Growth&amp;Taper'!L116/100))*Volume!M116)</f>
        <v/>
      </c>
      <c r="L116" s="134" t="str">
        <f>IF(OR(ISERROR((int+SED*('Growth&amp;Taper'!M116/100))*Volume!N116),'Growth&amp;Taper'!M116&lt;pulpCutoff*100),"",(int+SED*('Growth&amp;Taper'!M116/100))*Volume!N116)</f>
        <v/>
      </c>
      <c r="M116" s="134" t="str">
        <f>IF(OR(ISERROR((int+SED*('Growth&amp;Taper'!N116/100))*Volume!O116),'Growth&amp;Taper'!N116&lt;pulpCutoff*100),"",(int+SED*('Growth&amp;Taper'!N116/100))*Volume!O116)</f>
        <v/>
      </c>
      <c r="N116" s="134" t="str">
        <f>IF(OR(ISERROR((int+SED*('Growth&amp;Taper'!O116/100))*Volume!P116),'Growth&amp;Taper'!O116&lt;pulpCutoff*100),"",(int+SED*('Growth&amp;Taper'!O116/100))*Volume!P116)</f>
        <v/>
      </c>
      <c r="O116" s="134" t="str">
        <f>IF(OR(ISERROR((int+SED*('Growth&amp;Taper'!P116/100))*Volume!Q116),'Growth&amp;Taper'!P116&lt;pulpCutoff*100),"",(int+SED*('Growth&amp;Taper'!P116/100))*Volume!Q116)</f>
        <v/>
      </c>
      <c r="P116" s="134" t="str">
        <f>IF(OR(ISERROR((int+SED*('Growth&amp;Taper'!Q116/100))*Volume!R116),'Growth&amp;Taper'!Q116&lt;pulpCutoff*100),"",(int+SED*('Growth&amp;Taper'!Q116/100))*Volume!R116)</f>
        <v/>
      </c>
      <c r="Q116" s="134" t="str">
        <f>IF(OR(ISERROR((int+SED*('Growth&amp;Taper'!R116/100))*Volume!S116),'Growth&amp;Taper'!R116&lt;pulpCutoff*100),"",(int+SED*('Growth&amp;Taper'!R116/100))*Volume!S116)</f>
        <v/>
      </c>
      <c r="R116" s="131">
        <f>Volume!V116*C116*(pulpPrice-cartageCost-harvestCost)</f>
        <v>6259.2944960464483</v>
      </c>
      <c r="S116" s="80">
        <f t="shared" si="6"/>
        <v>27278.28109473304</v>
      </c>
      <c r="T116" s="163">
        <f t="shared" si="5"/>
        <v>0.77053926256170857</v>
      </c>
    </row>
    <row r="117" spans="1:20">
      <c r="A117" s="43">
        <f>'Growth&amp;Taper'!A117</f>
        <v>35</v>
      </c>
      <c r="B117" s="44">
        <f>'Growth&amp;Taper'!B117</f>
        <v>47.812919588283179</v>
      </c>
      <c r="C117" s="45">
        <f>'Growth&amp;Taper'!C117</f>
        <v>450.08194006258952</v>
      </c>
      <c r="D117" s="44">
        <f>'Growth&amp;Taper'!D117</f>
        <v>68.165999233774329</v>
      </c>
      <c r="E117" s="44">
        <f>'Growth&amp;Taper'!E117</f>
        <v>38.916888425624109</v>
      </c>
      <c r="F117" s="44">
        <f>'Growth&amp;Taper'!F117</f>
        <v>807.47532864751531</v>
      </c>
      <c r="G117" s="44">
        <f>'Growth&amp;Taper'!G117</f>
        <v>35.673734660919493</v>
      </c>
      <c r="H117" s="134">
        <f>IF(OR(ISERROR((int+SED*('Growth&amp;Taper'!I117/100))*Volume!J117),'Growth&amp;Taper'!I117&lt;pulpCutoff*100),"",(int+SED*('Growth&amp;Taper'!I117/100))*Volume!J117)</f>
        <v>27.57150239930284</v>
      </c>
      <c r="I117" s="134">
        <f>IF(OR(ISERROR((int+SED*('Growth&amp;Taper'!J117/100))*Volume!K117),'Growth&amp;Taper'!J117&lt;pulpCutoff*100),"",(int+SED*('Growth&amp;Taper'!J117/100))*Volume!K117)</f>
        <v>20.30287675612481</v>
      </c>
      <c r="J117" s="134" t="str">
        <f>IF(OR(ISERROR((int+SED*('Growth&amp;Taper'!K117/100))*Volume!L117),'Growth&amp;Taper'!K117&lt;pulpCutoff*100),"",(int+SED*('Growth&amp;Taper'!K117/100))*Volume!L117)</f>
        <v/>
      </c>
      <c r="K117" s="134" t="str">
        <f>IF(OR(ISERROR((int+SED*('Growth&amp;Taper'!L117/100))*Volume!M117),'Growth&amp;Taper'!L117&lt;pulpCutoff*100),"",(int+SED*('Growth&amp;Taper'!L117/100))*Volume!M117)</f>
        <v/>
      </c>
      <c r="L117" s="134" t="str">
        <f>IF(OR(ISERROR((int+SED*('Growth&amp;Taper'!M117/100))*Volume!N117),'Growth&amp;Taper'!M117&lt;pulpCutoff*100),"",(int+SED*('Growth&amp;Taper'!M117/100))*Volume!N117)</f>
        <v/>
      </c>
      <c r="M117" s="134" t="str">
        <f>IF(OR(ISERROR((int+SED*('Growth&amp;Taper'!N117/100))*Volume!O117),'Growth&amp;Taper'!N117&lt;pulpCutoff*100),"",(int+SED*('Growth&amp;Taper'!N117/100))*Volume!O117)</f>
        <v/>
      </c>
      <c r="N117" s="134" t="str">
        <f>IF(OR(ISERROR((int+SED*('Growth&amp;Taper'!O117/100))*Volume!P117),'Growth&amp;Taper'!O117&lt;pulpCutoff*100),"",(int+SED*('Growth&amp;Taper'!O117/100))*Volume!P117)</f>
        <v/>
      </c>
      <c r="O117" s="134" t="str">
        <f>IF(OR(ISERROR((int+SED*('Growth&amp;Taper'!P117/100))*Volume!Q117),'Growth&amp;Taper'!P117&lt;pulpCutoff*100),"",(int+SED*('Growth&amp;Taper'!P117/100))*Volume!Q117)</f>
        <v/>
      </c>
      <c r="P117" s="134" t="str">
        <f>IF(OR(ISERROR((int+SED*('Growth&amp;Taper'!Q117/100))*Volume!R117),'Growth&amp;Taper'!Q117&lt;pulpCutoff*100),"",(int+SED*('Growth&amp;Taper'!Q117/100))*Volume!R117)</f>
        <v/>
      </c>
      <c r="Q117" s="134" t="str">
        <f>IF(OR(ISERROR((int+SED*('Growth&amp;Taper'!R117/100))*Volume!S117),'Growth&amp;Taper'!R117&lt;pulpCutoff*100),"",(int+SED*('Growth&amp;Taper'!R117/100))*Volume!S117)</f>
        <v/>
      </c>
      <c r="R117" s="131">
        <f>Volume!V117*C117*(pulpPrice-cartageCost-harvestCost)</f>
        <v>6345.781910865695</v>
      </c>
      <c r="S117" s="80">
        <f t="shared" si="6"/>
        <v>27893.175360432568</v>
      </c>
      <c r="T117" s="163">
        <f t="shared" si="5"/>
        <v>0.77249696999835282</v>
      </c>
    </row>
    <row r="118" spans="1:20">
      <c r="A118" s="43">
        <f>'Growth&amp;Taper'!A118</f>
        <v>36</v>
      </c>
      <c r="B118" s="44">
        <f>'Growth&amp;Taper'!B118</f>
        <v>48.164365957328627</v>
      </c>
      <c r="C118" s="45">
        <f>'Growth&amp;Taper'!C118</f>
        <v>444.93564566100673</v>
      </c>
      <c r="D118" s="44">
        <f>'Growth&amp;Taper'!D118</f>
        <v>68.67100214584579</v>
      </c>
      <c r="E118" s="44">
        <f>'Growth&amp;Taper'!E118</f>
        <v>39.286025345577585</v>
      </c>
      <c r="F118" s="44">
        <f>'Growth&amp;Taper'!F118</f>
        <v>818.91177506171721</v>
      </c>
      <c r="G118" s="44">
        <f>'Growth&amp;Taper'!G118</f>
        <v>35.827795164450379</v>
      </c>
      <c r="H118" s="134">
        <f>IF(OR(ISERROR((int+SED*('Growth&amp;Taper'!I118/100))*Volume!J118),'Growth&amp;Taper'!I118&lt;pulpCutoff*100),"",(int+SED*('Growth&amp;Taper'!I118/100))*Volume!J118)</f>
        <v>28.535706501340528</v>
      </c>
      <c r="I118" s="134">
        <f>IF(OR(ISERROR((int+SED*('Growth&amp;Taper'!J118/100))*Volume!K118),'Growth&amp;Taper'!J118&lt;pulpCutoff*100),"",(int+SED*('Growth&amp;Taper'!J118/100))*Volume!K118)</f>
        <v>21.054890920767676</v>
      </c>
      <c r="J118" s="134">
        <f>IF(OR(ISERROR((int+SED*('Growth&amp;Taper'!K118/100))*Volume!L118),'Growth&amp;Taper'!K118&lt;pulpCutoff*100),"",(int+SED*('Growth&amp;Taper'!K118/100))*Volume!L118)</f>
        <v>15.189044762194102</v>
      </c>
      <c r="K118" s="134" t="str">
        <f>IF(OR(ISERROR((int+SED*('Growth&amp;Taper'!L118/100))*Volume!M118),'Growth&amp;Taper'!L118&lt;pulpCutoff*100),"",(int+SED*('Growth&amp;Taper'!L118/100))*Volume!M118)</f>
        <v/>
      </c>
      <c r="L118" s="134" t="str">
        <f>IF(OR(ISERROR((int+SED*('Growth&amp;Taper'!M118/100))*Volume!N118),'Growth&amp;Taper'!M118&lt;pulpCutoff*100),"",(int+SED*('Growth&amp;Taper'!M118/100))*Volume!N118)</f>
        <v/>
      </c>
      <c r="M118" s="134" t="str">
        <f>IF(OR(ISERROR((int+SED*('Growth&amp;Taper'!N118/100))*Volume!O118),'Growth&amp;Taper'!N118&lt;pulpCutoff*100),"",(int+SED*('Growth&amp;Taper'!N118/100))*Volume!O118)</f>
        <v/>
      </c>
      <c r="N118" s="134" t="str">
        <f>IF(OR(ISERROR((int+SED*('Growth&amp;Taper'!O118/100))*Volume!P118),'Growth&amp;Taper'!O118&lt;pulpCutoff*100),"",(int+SED*('Growth&amp;Taper'!O118/100))*Volume!P118)</f>
        <v/>
      </c>
      <c r="O118" s="134" t="str">
        <f>IF(OR(ISERROR((int+SED*('Growth&amp;Taper'!P118/100))*Volume!Q118),'Growth&amp;Taper'!P118&lt;pulpCutoff*100),"",(int+SED*('Growth&amp;Taper'!P118/100))*Volume!Q118)</f>
        <v/>
      </c>
      <c r="P118" s="134" t="str">
        <f>IF(OR(ISERROR((int+SED*('Growth&amp;Taper'!Q118/100))*Volume!R118),'Growth&amp;Taper'!Q118&lt;pulpCutoff*100),"",(int+SED*('Growth&amp;Taper'!Q118/100))*Volume!R118)</f>
        <v/>
      </c>
      <c r="Q118" s="134" t="str">
        <f>IF(OR(ISERROR((int+SED*('Growth&amp;Taper'!R118/100))*Volume!S118),'Growth&amp;Taper'!R118&lt;pulpCutoff*100),"",(int+SED*('Growth&amp;Taper'!R118/100))*Volume!S118)</f>
        <v/>
      </c>
      <c r="R118" s="131">
        <f>Volume!V118*C118*(pulpPrice-cartageCost-harvestCost)</f>
        <v>4766.0434486203421</v>
      </c>
      <c r="S118" s="80">
        <f t="shared" si="6"/>
        <v>33588.815369581876</v>
      </c>
      <c r="T118" s="163">
        <f t="shared" si="5"/>
        <v>0.85810623577583856</v>
      </c>
    </row>
    <row r="119" spans="1:20">
      <c r="A119" s="43">
        <f>'Growth&amp;Taper'!A119</f>
        <v>37</v>
      </c>
      <c r="B119" s="44">
        <f>'Growth&amp;Taper'!B119</f>
        <v>48.490917976674957</v>
      </c>
      <c r="C119" s="45">
        <f>'Growth&amp;Taper'!C119</f>
        <v>439.84819464706146</v>
      </c>
      <c r="D119" s="44">
        <f>'Growth&amp;Taper'!D119</f>
        <v>69.145182313119776</v>
      </c>
      <c r="E119" s="44">
        <f>'Growth&amp;Taper'!E119</f>
        <v>39.648755132254365</v>
      </c>
      <c r="F119" s="44">
        <f>'Growth&amp;Taper'!F119</f>
        <v>829.6694098759109</v>
      </c>
      <c r="G119" s="44">
        <f>'Growth&amp;Taper'!G119</f>
        <v>35.977777948206587</v>
      </c>
      <c r="H119" s="134">
        <f>IF(OR(ISERROR((int+SED*('Growth&amp;Taper'!I119/100))*Volume!J119),'Growth&amp;Taper'!I119&lt;pulpCutoff*100),"",(int+SED*('Growth&amp;Taper'!I119/100))*Volume!J119)</f>
        <v>29.504629893224589</v>
      </c>
      <c r="I119" s="134">
        <f>IF(OR(ISERROR((int+SED*('Growth&amp;Taper'!J119/100))*Volume!K119),'Growth&amp;Taper'!J119&lt;pulpCutoff*100),"",(int+SED*('Growth&amp;Taper'!J119/100))*Volume!K119)</f>
        <v>21.81145969640226</v>
      </c>
      <c r="J119" s="134">
        <f>IF(OR(ISERROR((int+SED*('Growth&amp;Taper'!K119/100))*Volume!L119),'Growth&amp;Taper'!K119&lt;pulpCutoff*100),"",(int+SED*('Growth&amp;Taper'!K119/100))*Volume!L119)</f>
        <v>15.776609334735568</v>
      </c>
      <c r="K119" s="134" t="str">
        <f>IF(OR(ISERROR((int+SED*('Growth&amp;Taper'!L119/100))*Volume!M119),'Growth&amp;Taper'!L119&lt;pulpCutoff*100),"",(int+SED*('Growth&amp;Taper'!L119/100))*Volume!M119)</f>
        <v/>
      </c>
      <c r="L119" s="134" t="str">
        <f>IF(OR(ISERROR((int+SED*('Growth&amp;Taper'!M119/100))*Volume!N119),'Growth&amp;Taper'!M119&lt;pulpCutoff*100),"",(int+SED*('Growth&amp;Taper'!M119/100))*Volume!N119)</f>
        <v/>
      </c>
      <c r="M119" s="134" t="str">
        <f>IF(OR(ISERROR((int+SED*('Growth&amp;Taper'!N119/100))*Volume!O119),'Growth&amp;Taper'!N119&lt;pulpCutoff*100),"",(int+SED*('Growth&amp;Taper'!N119/100))*Volume!O119)</f>
        <v/>
      </c>
      <c r="N119" s="134" t="str">
        <f>IF(OR(ISERROR((int+SED*('Growth&amp;Taper'!O119/100))*Volume!P119),'Growth&amp;Taper'!O119&lt;pulpCutoff*100),"",(int+SED*('Growth&amp;Taper'!O119/100))*Volume!P119)</f>
        <v/>
      </c>
      <c r="O119" s="134" t="str">
        <f>IF(OR(ISERROR((int+SED*('Growth&amp;Taper'!P119/100))*Volume!Q119),'Growth&amp;Taper'!P119&lt;pulpCutoff*100),"",(int+SED*('Growth&amp;Taper'!P119/100))*Volume!Q119)</f>
        <v/>
      </c>
      <c r="P119" s="134" t="str">
        <f>IF(OR(ISERROR((int+SED*('Growth&amp;Taper'!Q119/100))*Volume!R119),'Growth&amp;Taper'!Q119&lt;pulpCutoff*100),"",(int+SED*('Growth&amp;Taper'!Q119/100))*Volume!R119)</f>
        <v/>
      </c>
      <c r="Q119" s="134" t="str">
        <f>IF(OR(ISERROR((int+SED*('Growth&amp;Taper'!R119/100))*Volume!S119),'Growth&amp;Taper'!R119&lt;pulpCutoff*100),"",(int+SED*('Growth&amp;Taper'!R119/100))*Volume!S119)</f>
        <v/>
      </c>
      <c r="R119" s="131">
        <f>Volume!V119*C119*(pulpPrice-cartageCost-harvestCost)</f>
        <v>4831.3944697682646</v>
      </c>
      <c r="S119" s="80">
        <f t="shared" si="6"/>
        <v>34341.996965647922</v>
      </c>
      <c r="T119" s="163">
        <f t="shared" si="5"/>
        <v>0.85931527294114329</v>
      </c>
    </row>
    <row r="120" spans="1:20">
      <c r="A120" s="43">
        <f>'Growth&amp;Taper'!A120</f>
        <v>38</v>
      </c>
      <c r="B120" s="44">
        <f>'Growth&amp;Taper'!B120</f>
        <v>48.794299466966052</v>
      </c>
      <c r="C120" s="45">
        <f>'Growth&amp;Taper'!C120</f>
        <v>434.81891419794215</v>
      </c>
      <c r="D120" s="44">
        <f>'Growth&amp;Taper'!D120</f>
        <v>69.590559964339235</v>
      </c>
      <c r="E120" s="44">
        <f>'Growth&amp;Taper'!E120</f>
        <v>40.005615073622579</v>
      </c>
      <c r="F120" s="44">
        <f>'Growth&amp;Taper'!F120</f>
        <v>839.78489515499768</v>
      </c>
      <c r="G120" s="44">
        <f>'Growth&amp;Taper'!G120</f>
        <v>36.124000593143066</v>
      </c>
      <c r="H120" s="134">
        <f>IF(OR(ISERROR((int+SED*('Growth&amp;Taper'!I120/100))*Volume!J120),'Growth&amp;Taper'!I120&lt;pulpCutoff*100),"",(int+SED*('Growth&amp;Taper'!I120/100))*Volume!J120)</f>
        <v>30.478860389316509</v>
      </c>
      <c r="I120" s="134">
        <f>IF(OR(ISERROR((int+SED*('Growth&amp;Taper'!J120/100))*Volume!K120),'Growth&amp;Taper'!J120&lt;pulpCutoff*100),"",(int+SED*('Growth&amp;Taper'!J120/100))*Volume!K120)</f>
        <v>22.573017714965335</v>
      </c>
      <c r="J120" s="134">
        <f>IF(OR(ISERROR((int+SED*('Growth&amp;Taper'!K120/100))*Volume!L120),'Growth&amp;Taper'!K120&lt;pulpCutoff*100),"",(int+SED*('Growth&amp;Taper'!K120/100))*Volume!L120)</f>
        <v>16.36893834579972</v>
      </c>
      <c r="K120" s="134" t="str">
        <f>IF(OR(ISERROR((int+SED*('Growth&amp;Taper'!L120/100))*Volume!M120),'Growth&amp;Taper'!L120&lt;pulpCutoff*100),"",(int+SED*('Growth&amp;Taper'!L120/100))*Volume!M120)</f>
        <v/>
      </c>
      <c r="L120" s="134" t="str">
        <f>IF(OR(ISERROR((int+SED*('Growth&amp;Taper'!M120/100))*Volume!N120),'Growth&amp;Taper'!M120&lt;pulpCutoff*100),"",(int+SED*('Growth&amp;Taper'!M120/100))*Volume!N120)</f>
        <v/>
      </c>
      <c r="M120" s="134" t="str">
        <f>IF(OR(ISERROR((int+SED*('Growth&amp;Taper'!N120/100))*Volume!O120),'Growth&amp;Taper'!N120&lt;pulpCutoff*100),"",(int+SED*('Growth&amp;Taper'!N120/100))*Volume!O120)</f>
        <v/>
      </c>
      <c r="N120" s="134" t="str">
        <f>IF(OR(ISERROR((int+SED*('Growth&amp;Taper'!O120/100))*Volume!P120),'Growth&amp;Taper'!O120&lt;pulpCutoff*100),"",(int+SED*('Growth&amp;Taper'!O120/100))*Volume!P120)</f>
        <v/>
      </c>
      <c r="O120" s="134" t="str">
        <f>IF(OR(ISERROR((int+SED*('Growth&amp;Taper'!P120/100))*Volume!Q120),'Growth&amp;Taper'!P120&lt;pulpCutoff*100),"",(int+SED*('Growth&amp;Taper'!P120/100))*Volume!Q120)</f>
        <v/>
      </c>
      <c r="P120" s="134" t="str">
        <f>IF(OR(ISERROR((int+SED*('Growth&amp;Taper'!Q120/100))*Volume!R120),'Growth&amp;Taper'!Q120&lt;pulpCutoff*100),"",(int+SED*('Growth&amp;Taper'!Q120/100))*Volume!R120)</f>
        <v/>
      </c>
      <c r="Q120" s="134" t="str">
        <f>IF(OR(ISERROR((int+SED*('Growth&amp;Taper'!R120/100))*Volume!S120),'Growth&amp;Taper'!R120&lt;pulpCutoff*100),"",(int+SED*('Growth&amp;Taper'!R120/100))*Volume!S120)</f>
        <v/>
      </c>
      <c r="R120" s="131">
        <f>Volume!V120*C120*(pulpPrice-cartageCost-harvestCost)</f>
        <v>4894.1613878603648</v>
      </c>
      <c r="S120" s="80">
        <f t="shared" si="6"/>
        <v>35079.645419419474</v>
      </c>
      <c r="T120" s="163">
        <f t="shared" si="5"/>
        <v>0.86048429710891428</v>
      </c>
    </row>
    <row r="121" spans="1:20">
      <c r="A121" s="43">
        <f>'Growth&amp;Taper'!A121</f>
        <v>39</v>
      </c>
      <c r="B121" s="44">
        <f>'Growth&amp;Taper'!B121</f>
        <v>49.07612075780132</v>
      </c>
      <c r="C121" s="45">
        <f>'Growth&amp;Taper'!C121</f>
        <v>429.84713918397915</v>
      </c>
      <c r="D121" s="44">
        <f>'Growth&amp;Taper'!D121</f>
        <v>70.008984367210132</v>
      </c>
      <c r="E121" s="44">
        <f>'Growth&amp;Taper'!E121</f>
        <v>40.357092322245101</v>
      </c>
      <c r="F121" s="44">
        <f>'Growth&amp;Taper'!F121</f>
        <v>849.29322157348633</v>
      </c>
      <c r="G121" s="44">
        <f>'Growth&amp;Taper'!G121</f>
        <v>36.266748242620586</v>
      </c>
      <c r="H121" s="134">
        <f>IF(OR(ISERROR((int+SED*('Growth&amp;Taper'!I121/100))*Volume!J121),'Growth&amp;Taper'!I121&lt;pulpCutoff*100),"",(int+SED*('Growth&amp;Taper'!I121/100))*Volume!J121)</f>
        <v>31.458965160601974</v>
      </c>
      <c r="I121" s="134">
        <f>IF(OR(ISERROR((int+SED*('Growth&amp;Taper'!J121/100))*Volume!K121),'Growth&amp;Taper'!J121&lt;pulpCutoff*100),"",(int+SED*('Growth&amp;Taper'!J121/100))*Volume!K121)</f>
        <v>23.339987183640407</v>
      </c>
      <c r="J121" s="134">
        <f>IF(OR(ISERROR((int+SED*('Growth&amp;Taper'!K121/100))*Volume!L121),'Growth&amp;Taper'!K121&lt;pulpCutoff*100),"",(int+SED*('Growth&amp;Taper'!K121/100))*Volume!L121)</f>
        <v>16.966337988129844</v>
      </c>
      <c r="K121" s="134" t="str">
        <f>IF(OR(ISERROR((int+SED*('Growth&amp;Taper'!L121/100))*Volume!M121),'Growth&amp;Taper'!L121&lt;pulpCutoff*100),"",(int+SED*('Growth&amp;Taper'!L121/100))*Volume!M121)</f>
        <v/>
      </c>
      <c r="L121" s="134" t="str">
        <f>IF(OR(ISERROR((int+SED*('Growth&amp;Taper'!M121/100))*Volume!N121),'Growth&amp;Taper'!M121&lt;pulpCutoff*100),"",(int+SED*('Growth&amp;Taper'!M121/100))*Volume!N121)</f>
        <v/>
      </c>
      <c r="M121" s="134" t="str">
        <f>IF(OR(ISERROR((int+SED*('Growth&amp;Taper'!N121/100))*Volume!O121),'Growth&amp;Taper'!N121&lt;pulpCutoff*100),"",(int+SED*('Growth&amp;Taper'!N121/100))*Volume!O121)</f>
        <v/>
      </c>
      <c r="N121" s="134" t="str">
        <f>IF(OR(ISERROR((int+SED*('Growth&amp;Taper'!O121/100))*Volume!P121),'Growth&amp;Taper'!O121&lt;pulpCutoff*100),"",(int+SED*('Growth&amp;Taper'!O121/100))*Volume!P121)</f>
        <v/>
      </c>
      <c r="O121" s="134" t="str">
        <f>IF(OR(ISERROR((int+SED*('Growth&amp;Taper'!P121/100))*Volume!Q121),'Growth&amp;Taper'!P121&lt;pulpCutoff*100),"",(int+SED*('Growth&amp;Taper'!P121/100))*Volume!Q121)</f>
        <v/>
      </c>
      <c r="P121" s="134" t="str">
        <f>IF(OR(ISERROR((int+SED*('Growth&amp;Taper'!Q121/100))*Volume!R121),'Growth&amp;Taper'!Q121&lt;pulpCutoff*100),"",(int+SED*('Growth&amp;Taper'!Q121/100))*Volume!R121)</f>
        <v/>
      </c>
      <c r="Q121" s="134" t="str">
        <f>IF(OR(ISERROR((int+SED*('Growth&amp;Taper'!R121/100))*Volume!S121),'Growth&amp;Taper'!R121&lt;pulpCutoff*100),"",(int+SED*('Growth&amp;Taper'!R121/100))*Volume!S121)</f>
        <v/>
      </c>
      <c r="R121" s="131">
        <f>Volume!V121*C121*(pulpPrice-cartageCost-harvestCost)</f>
        <v>4954.4915531040979</v>
      </c>
      <c r="S121" s="80">
        <f t="shared" si="6"/>
        <v>35802.596295181975</v>
      </c>
      <c r="T121" s="163">
        <f t="shared" si="5"/>
        <v>0.86161641708171788</v>
      </c>
    </row>
    <row r="122" spans="1:20">
      <c r="A122" s="22">
        <f>'Growth&amp;Taper'!A122</f>
        <v>40</v>
      </c>
      <c r="B122" s="35">
        <f>'Growth&amp;Taper'!B122</f>
        <v>49.337885251448235</v>
      </c>
      <c r="C122" s="29">
        <f>'Growth&amp;Taper'!C122</f>
        <v>424.93221208068042</v>
      </c>
      <c r="D122" s="35">
        <f>'Growth&amp;Taper'!D122</f>
        <v>70.402151297424027</v>
      </c>
      <c r="E122" s="35">
        <f>'Growth&amp;Taper'!E122</f>
        <v>40.703629640545167</v>
      </c>
      <c r="F122" s="35">
        <f>'Growth&amp;Taper'!F122</f>
        <v>858.2277145991543</v>
      </c>
      <c r="G122" s="35">
        <f>'Growth&amp;Taper'!G122</f>
        <v>36.40627764259996</v>
      </c>
      <c r="H122" s="24">
        <f>IF(OR(ISERROR((int+SED*('Growth&amp;Taper'!I122/100))*Volume!J122),'Growth&amp;Taper'!I122&lt;pulpCutoff*100),"",(int+SED*('Growth&amp;Taper'!I122/100))*Volume!J122)</f>
        <v>32.445491974120131</v>
      </c>
      <c r="I122" s="24">
        <f>IF(OR(ISERROR((int+SED*('Growth&amp;Taper'!J122/100))*Volume!K122),'Growth&amp;Taper'!J122&lt;pulpCutoff*100),"",(int+SED*('Growth&amp;Taper'!J122/100))*Volume!K122)</f>
        <v>24.112778431726298</v>
      </c>
      <c r="J122" s="24">
        <f>IF(OR(ISERROR((int+SED*('Growth&amp;Taper'!K122/100))*Volume!L122),'Growth&amp;Taper'!K122&lt;pulpCutoff*100),"",(int+SED*('Growth&amp;Taper'!K122/100))*Volume!L122)</f>
        <v>17.569108680053773</v>
      </c>
      <c r="K122" s="24" t="str">
        <f>IF(OR(ISERROR((int+SED*('Growth&amp;Taper'!L122/100))*Volume!M122),'Growth&amp;Taper'!L122&lt;pulpCutoff*100),"",(int+SED*('Growth&amp;Taper'!L122/100))*Volume!M122)</f>
        <v/>
      </c>
      <c r="L122" s="24" t="str">
        <f>IF(OR(ISERROR((int+SED*('Growth&amp;Taper'!M122/100))*Volume!N122),'Growth&amp;Taper'!M122&lt;pulpCutoff*100),"",(int+SED*('Growth&amp;Taper'!M122/100))*Volume!N122)</f>
        <v/>
      </c>
      <c r="M122" s="24" t="str">
        <f>IF(OR(ISERROR((int+SED*('Growth&amp;Taper'!N122/100))*Volume!O122),'Growth&amp;Taper'!N122&lt;pulpCutoff*100),"",(int+SED*('Growth&amp;Taper'!N122/100))*Volume!O122)</f>
        <v/>
      </c>
      <c r="N122" s="24" t="str">
        <f>IF(OR(ISERROR((int+SED*('Growth&amp;Taper'!O122/100))*Volume!P122),'Growth&amp;Taper'!O122&lt;pulpCutoff*100),"",(int+SED*('Growth&amp;Taper'!O122/100))*Volume!P122)</f>
        <v/>
      </c>
      <c r="O122" s="24" t="str">
        <f>IF(OR(ISERROR((int+SED*('Growth&amp;Taper'!P122/100))*Volume!Q122),'Growth&amp;Taper'!P122&lt;pulpCutoff*100),"",(int+SED*('Growth&amp;Taper'!P122/100))*Volume!Q122)</f>
        <v/>
      </c>
      <c r="P122" s="24" t="str">
        <f>IF(OR(ISERROR((int+SED*('Growth&amp;Taper'!Q122/100))*Volume!R122),'Growth&amp;Taper'!Q122&lt;pulpCutoff*100),"",(int+SED*('Growth&amp;Taper'!Q122/100))*Volume!R122)</f>
        <v/>
      </c>
      <c r="Q122" s="24" t="str">
        <f>IF(OR(ISERROR((int+SED*('Growth&amp;Taper'!R122/100))*Volume!S122),'Growth&amp;Taper'!R122&lt;pulpCutoff*100),"",(int+SED*('Growth&amp;Taper'!R122/100))*Volume!S122)</f>
        <v/>
      </c>
      <c r="R122" s="81">
        <f>Volume!V122*C122*(pulpPrice-cartageCost-harvestCost)</f>
        <v>5012.5210407422692</v>
      </c>
      <c r="S122" s="25">
        <f t="shared" si="6"/>
        <v>36511.632211457007</v>
      </c>
      <c r="T122" s="163">
        <f t="shared" si="5"/>
        <v>0.86271440806282584</v>
      </c>
    </row>
    <row r="123" spans="1:20">
      <c r="A123" s="4">
        <f>'Growth&amp;Taper'!A123</f>
        <v>1</v>
      </c>
      <c r="B123" s="33">
        <f>'Growth&amp;Taper'!B123</f>
        <v>1.9185685717487204</v>
      </c>
      <c r="C123" s="27">
        <f>'Growth&amp;Taper'!C123</f>
        <v>1128.7462150115782</v>
      </c>
      <c r="D123" s="33">
        <f>'Growth&amp;Taper'!D123</f>
        <v>1.6320070467005531E-3</v>
      </c>
      <c r="E123" s="33">
        <f>'Growth&amp;Taper'!E123</f>
        <v>0.12024384671731167</v>
      </c>
      <c r="F123" s="33">
        <f>'Growth&amp;Taper'!F123</f>
        <v>2.4049198674484761E-3</v>
      </c>
      <c r="G123" s="33">
        <f>'Growth&amp;Taper'!G123</f>
        <v>0.38371371434974411</v>
      </c>
      <c r="H123" s="8" t="str">
        <f>IF(OR(ISERROR((int+SED*('Growth&amp;Taper'!I123/100))*Volume!J123),'Growth&amp;Taper'!I123&lt;pulpCutoff*100),"",(int+SED*('Growth&amp;Taper'!I123/100))*Volume!J123)</f>
        <v/>
      </c>
      <c r="I123" s="8" t="str">
        <f>IF(OR(ISERROR((int+SED*('Growth&amp;Taper'!J123/100))*Volume!K123),'Growth&amp;Taper'!J123&lt;pulpCutoff*100),"",(int+SED*('Growth&amp;Taper'!J123/100))*Volume!K123)</f>
        <v/>
      </c>
      <c r="J123" s="8" t="str">
        <f>IF(OR(ISERROR((int+SED*('Growth&amp;Taper'!K123/100))*Volume!L123),'Growth&amp;Taper'!K123&lt;pulpCutoff*100),"",(int+SED*('Growth&amp;Taper'!K123/100))*Volume!L123)</f>
        <v/>
      </c>
      <c r="K123" s="8" t="str">
        <f>IF(OR(ISERROR((int+SED*('Growth&amp;Taper'!L123/100))*Volume!M123),'Growth&amp;Taper'!L123&lt;pulpCutoff*100),"",(int+SED*('Growth&amp;Taper'!L123/100))*Volume!M123)</f>
        <v/>
      </c>
      <c r="L123" s="8" t="str">
        <f>IF(OR(ISERROR((int+SED*('Growth&amp;Taper'!M123/100))*Volume!N123),'Growth&amp;Taper'!M123&lt;pulpCutoff*100),"",(int+SED*('Growth&amp;Taper'!M123/100))*Volume!N123)</f>
        <v/>
      </c>
      <c r="M123" s="8" t="str">
        <f>IF(OR(ISERROR((int+SED*('Growth&amp;Taper'!N123/100))*Volume!O123),'Growth&amp;Taper'!N123&lt;pulpCutoff*100),"",(int+SED*('Growth&amp;Taper'!N123/100))*Volume!O123)</f>
        <v/>
      </c>
      <c r="N123" s="8" t="str">
        <f>IF(OR(ISERROR((int+SED*('Growth&amp;Taper'!O123/100))*Volume!P123),'Growth&amp;Taper'!O123&lt;pulpCutoff*100),"",(int+SED*('Growth&amp;Taper'!O123/100))*Volume!P123)</f>
        <v/>
      </c>
      <c r="O123" s="8" t="str">
        <f>IF(OR(ISERROR((int+SED*('Growth&amp;Taper'!P123/100))*Volume!Q123),'Growth&amp;Taper'!P123&lt;pulpCutoff*100),"",(int+SED*('Growth&amp;Taper'!P123/100))*Volume!Q123)</f>
        <v/>
      </c>
      <c r="P123" s="8" t="str">
        <f>IF(OR(ISERROR((int+SED*('Growth&amp;Taper'!Q123/100))*Volume!R123),'Growth&amp;Taper'!Q123&lt;pulpCutoff*100),"",(int+SED*('Growth&amp;Taper'!Q123/100))*Volume!R123)</f>
        <v/>
      </c>
      <c r="Q123" s="8" t="str">
        <f>IF(OR(ISERROR((int+SED*('Growth&amp;Taper'!R123/100))*Volume!S123),'Growth&amp;Taper'!R123&lt;pulpCutoff*100),"",(int+SED*('Growth&amp;Taper'!R123/100))*Volume!S123)</f>
        <v/>
      </c>
      <c r="R123" s="16">
        <f>Volume!V123*C123*(pulpPrice-cartageCost-harvestCost)</f>
        <v>0</v>
      </c>
      <c r="S123" s="80">
        <f t="shared" si="3"/>
        <v>0</v>
      </c>
      <c r="T123" s="163">
        <f t="shared" si="5"/>
        <v>0</v>
      </c>
    </row>
    <row r="124" spans="1:20">
      <c r="A124" s="4">
        <f>'Growth&amp;Taper'!A124</f>
        <v>2</v>
      </c>
      <c r="B124" s="33">
        <f>'Growth&amp;Taper'!B124</f>
        <v>4.2007205410600932</v>
      </c>
      <c r="C124" s="27">
        <f>'Growth&amp;Taper'!C124</f>
        <v>1115.8399865894512</v>
      </c>
      <c r="D124" s="33">
        <f>'Growth&amp;Taper'!D124</f>
        <v>0.39325755700131498</v>
      </c>
      <c r="E124" s="33">
        <f>'Growth&amp;Taper'!E124</f>
        <v>1.8773168501281814</v>
      </c>
      <c r="F124" s="33">
        <f>'Growth&amp;Taper'!F124</f>
        <v>0.7823319713440603</v>
      </c>
      <c r="G124" s="33">
        <f>'Growth&amp;Taper'!G124</f>
        <v>0.84014410821201868</v>
      </c>
      <c r="H124" s="8" t="str">
        <f>IF(OR(ISERROR((int+SED*('Growth&amp;Taper'!I124/100))*Volume!J124),'Growth&amp;Taper'!I124&lt;pulpCutoff*100),"",(int+SED*('Growth&amp;Taper'!I124/100))*Volume!J124)</f>
        <v/>
      </c>
      <c r="I124" s="8" t="str">
        <f>IF(OR(ISERROR((int+SED*('Growth&amp;Taper'!J124/100))*Volume!K124),'Growth&amp;Taper'!J124&lt;pulpCutoff*100),"",(int+SED*('Growth&amp;Taper'!J124/100))*Volume!K124)</f>
        <v/>
      </c>
      <c r="J124" s="8" t="str">
        <f>IF(OR(ISERROR((int+SED*('Growth&amp;Taper'!K124/100))*Volume!L124),'Growth&amp;Taper'!K124&lt;pulpCutoff*100),"",(int+SED*('Growth&amp;Taper'!K124/100))*Volume!L124)</f>
        <v/>
      </c>
      <c r="K124" s="8" t="str">
        <f>IF(OR(ISERROR((int+SED*('Growth&amp;Taper'!L124/100))*Volume!M124),'Growth&amp;Taper'!L124&lt;pulpCutoff*100),"",(int+SED*('Growth&amp;Taper'!L124/100))*Volume!M124)</f>
        <v/>
      </c>
      <c r="L124" s="8" t="str">
        <f>IF(OR(ISERROR((int+SED*('Growth&amp;Taper'!M124/100))*Volume!N124),'Growth&amp;Taper'!M124&lt;pulpCutoff*100),"",(int+SED*('Growth&amp;Taper'!M124/100))*Volume!N124)</f>
        <v/>
      </c>
      <c r="M124" s="8" t="str">
        <f>IF(OR(ISERROR((int+SED*('Growth&amp;Taper'!N124/100))*Volume!O124),'Growth&amp;Taper'!N124&lt;pulpCutoff*100),"",(int+SED*('Growth&amp;Taper'!N124/100))*Volume!O124)</f>
        <v/>
      </c>
      <c r="N124" s="8" t="str">
        <f>IF(OR(ISERROR((int+SED*('Growth&amp;Taper'!O124/100))*Volume!P124),'Growth&amp;Taper'!O124&lt;pulpCutoff*100),"",(int+SED*('Growth&amp;Taper'!O124/100))*Volume!P124)</f>
        <v/>
      </c>
      <c r="O124" s="8" t="str">
        <f>IF(OR(ISERROR((int+SED*('Growth&amp;Taper'!P124/100))*Volume!Q124),'Growth&amp;Taper'!P124&lt;pulpCutoff*100),"",(int+SED*('Growth&amp;Taper'!P124/100))*Volume!Q124)</f>
        <v/>
      </c>
      <c r="P124" s="8" t="str">
        <f>IF(OR(ISERROR((int+SED*('Growth&amp;Taper'!Q124/100))*Volume!R124),'Growth&amp;Taper'!Q124&lt;pulpCutoff*100),"",(int+SED*('Growth&amp;Taper'!Q124/100))*Volume!R124)</f>
        <v/>
      </c>
      <c r="Q124" s="8" t="str">
        <f>IF(OR(ISERROR((int+SED*('Growth&amp;Taper'!R124/100))*Volume!S124),'Growth&amp;Taper'!R124&lt;pulpCutoff*100),"",(int+SED*('Growth&amp;Taper'!R124/100))*Volume!S124)</f>
        <v/>
      </c>
      <c r="R124" s="16">
        <f>Volume!V124*C124*(pulpPrice-cartageCost-harvestCost)</f>
        <v>0</v>
      </c>
      <c r="S124" s="80">
        <f t="shared" si="3"/>
        <v>0</v>
      </c>
      <c r="T124" s="163">
        <f t="shared" si="5"/>
        <v>0</v>
      </c>
    </row>
    <row r="125" spans="1:20">
      <c r="A125" s="4">
        <f>'Growth&amp;Taper'!A125</f>
        <v>3</v>
      </c>
      <c r="B125" s="33">
        <f>'Growth&amp;Taper'!B125</f>
        <v>6.66484149405421</v>
      </c>
      <c r="C125" s="27">
        <f>'Growth&amp;Taper'!C125</f>
        <v>1103.0813296319004</v>
      </c>
      <c r="D125" s="33">
        <f>'Growth&amp;Taper'!D125</f>
        <v>2.494095849351448</v>
      </c>
      <c r="E125" s="33">
        <f>'Growth&amp;Taper'!E125</f>
        <v>4.7550249804800213</v>
      </c>
      <c r="F125" s="33">
        <f>'Growth&amp;Taper'!F125</f>
        <v>6.3506019758862422</v>
      </c>
      <c r="G125" s="33">
        <f>'Growth&amp;Taper'!G125</f>
        <v>1.3675027464923233</v>
      </c>
      <c r="H125" s="8" t="str">
        <f>IF(OR(ISERROR((int+SED*('Growth&amp;Taper'!I125/100))*Volume!J125),'Growth&amp;Taper'!I125&lt;pulpCutoff*100),"",(int+SED*('Growth&amp;Taper'!I125/100))*Volume!J125)</f>
        <v/>
      </c>
      <c r="I125" s="8" t="str">
        <f>IF(OR(ISERROR((int+SED*('Growth&amp;Taper'!J125/100))*Volume!K125),'Growth&amp;Taper'!J125&lt;pulpCutoff*100),"",(int+SED*('Growth&amp;Taper'!J125/100))*Volume!K125)</f>
        <v/>
      </c>
      <c r="J125" s="8" t="str">
        <f>IF(OR(ISERROR((int+SED*('Growth&amp;Taper'!K125/100))*Volume!L125),'Growth&amp;Taper'!K125&lt;pulpCutoff*100),"",(int+SED*('Growth&amp;Taper'!K125/100))*Volume!L125)</f>
        <v/>
      </c>
      <c r="K125" s="8" t="str">
        <f>IF(OR(ISERROR((int+SED*('Growth&amp;Taper'!L125/100))*Volume!M125),'Growth&amp;Taper'!L125&lt;pulpCutoff*100),"",(int+SED*('Growth&amp;Taper'!L125/100))*Volume!M125)</f>
        <v/>
      </c>
      <c r="L125" s="8" t="str">
        <f>IF(OR(ISERROR((int+SED*('Growth&amp;Taper'!M125/100))*Volume!N125),'Growth&amp;Taper'!M125&lt;pulpCutoff*100),"",(int+SED*('Growth&amp;Taper'!M125/100))*Volume!N125)</f>
        <v/>
      </c>
      <c r="M125" s="8" t="str">
        <f>IF(OR(ISERROR((int+SED*('Growth&amp;Taper'!N125/100))*Volume!O125),'Growth&amp;Taper'!N125&lt;pulpCutoff*100),"",(int+SED*('Growth&amp;Taper'!N125/100))*Volume!O125)</f>
        <v/>
      </c>
      <c r="N125" s="8" t="str">
        <f>IF(OR(ISERROR((int+SED*('Growth&amp;Taper'!O125/100))*Volume!P125),'Growth&amp;Taper'!O125&lt;pulpCutoff*100),"",(int+SED*('Growth&amp;Taper'!O125/100))*Volume!P125)</f>
        <v/>
      </c>
      <c r="O125" s="8" t="str">
        <f>IF(OR(ISERROR((int+SED*('Growth&amp;Taper'!P125/100))*Volume!Q125),'Growth&amp;Taper'!P125&lt;pulpCutoff*100),"",(int+SED*('Growth&amp;Taper'!P125/100))*Volume!Q125)</f>
        <v/>
      </c>
      <c r="P125" s="8" t="str">
        <f>IF(OR(ISERROR((int+SED*('Growth&amp;Taper'!Q125/100))*Volume!R125),'Growth&amp;Taper'!Q125&lt;pulpCutoff*100),"",(int+SED*('Growth&amp;Taper'!Q125/100))*Volume!R125)</f>
        <v/>
      </c>
      <c r="Q125" s="8" t="str">
        <f>IF(OR(ISERROR((int+SED*('Growth&amp;Taper'!R125/100))*Volume!S125),'Growth&amp;Taper'!R125&lt;pulpCutoff*100),"",(int+SED*('Growth&amp;Taper'!R125/100))*Volume!S125)</f>
        <v/>
      </c>
      <c r="R125" s="16">
        <f>Volume!V125*C125*(pulpPrice-cartageCost-harvestCost)</f>
        <v>0</v>
      </c>
      <c r="S125" s="80">
        <f t="shared" si="3"/>
        <v>0</v>
      </c>
      <c r="T125" s="163">
        <f t="shared" si="5"/>
        <v>0</v>
      </c>
    </row>
    <row r="126" spans="1:20">
      <c r="A126" s="4">
        <f>'Growth&amp;Taper'!A126</f>
        <v>4</v>
      </c>
      <c r="B126" s="33">
        <f>'Growth&amp;Taper'!B126</f>
        <v>9.1785543631405062</v>
      </c>
      <c r="C126" s="27">
        <f>'Growth&amp;Taper'!C126</f>
        <v>1090.4685567879474</v>
      </c>
      <c r="D126" s="33">
        <f>'Growth&amp;Taper'!D126</f>
        <v>6.3150643116886034</v>
      </c>
      <c r="E126" s="33">
        <f>'Growth&amp;Taper'!E126</f>
        <v>7.609958968770111</v>
      </c>
      <c r="F126" s="33">
        <f>'Growth&amp;Taper'!F126</f>
        <v>19.667341290849233</v>
      </c>
      <c r="G126" s="33">
        <f>'Growth&amp;Taper'!G126</f>
        <v>9.0416076461430066</v>
      </c>
      <c r="H126" s="8" t="str">
        <f>IF(OR(ISERROR((int+SED*('Growth&amp;Taper'!I126/100))*Volume!J126),'Growth&amp;Taper'!I126&lt;pulpCutoff*100),"",(int+SED*('Growth&amp;Taper'!I126/100))*Volume!J126)</f>
        <v/>
      </c>
      <c r="I126" s="8" t="str">
        <f>IF(OR(ISERROR((int+SED*('Growth&amp;Taper'!J126/100))*Volume!K126),'Growth&amp;Taper'!J126&lt;pulpCutoff*100),"",(int+SED*('Growth&amp;Taper'!J126/100))*Volume!K126)</f>
        <v/>
      </c>
      <c r="J126" s="8" t="str">
        <f>IF(OR(ISERROR((int+SED*('Growth&amp;Taper'!K126/100))*Volume!L126),'Growth&amp;Taper'!K126&lt;pulpCutoff*100),"",(int+SED*('Growth&amp;Taper'!K126/100))*Volume!L126)</f>
        <v/>
      </c>
      <c r="K126" s="8" t="str">
        <f>IF(OR(ISERROR((int+SED*('Growth&amp;Taper'!L126/100))*Volume!M126),'Growth&amp;Taper'!L126&lt;pulpCutoff*100),"",(int+SED*('Growth&amp;Taper'!L126/100))*Volume!M126)</f>
        <v/>
      </c>
      <c r="L126" s="8" t="str">
        <f>IF(OR(ISERROR((int+SED*('Growth&amp;Taper'!M126/100))*Volume!N126),'Growth&amp;Taper'!M126&lt;pulpCutoff*100),"",(int+SED*('Growth&amp;Taper'!M126/100))*Volume!N126)</f>
        <v/>
      </c>
      <c r="M126" s="8" t="str">
        <f>IF(OR(ISERROR((int+SED*('Growth&amp;Taper'!N126/100))*Volume!O126),'Growth&amp;Taper'!N126&lt;pulpCutoff*100),"",(int+SED*('Growth&amp;Taper'!N126/100))*Volume!O126)</f>
        <v/>
      </c>
      <c r="N126" s="8" t="str">
        <f>IF(OR(ISERROR((int+SED*('Growth&amp;Taper'!O126/100))*Volume!P126),'Growth&amp;Taper'!O126&lt;pulpCutoff*100),"",(int+SED*('Growth&amp;Taper'!O126/100))*Volume!P126)</f>
        <v/>
      </c>
      <c r="O126" s="8" t="str">
        <f>IF(OR(ISERROR((int+SED*('Growth&amp;Taper'!P126/100))*Volume!Q126),'Growth&amp;Taper'!P126&lt;pulpCutoff*100),"",(int+SED*('Growth&amp;Taper'!P126/100))*Volume!Q126)</f>
        <v/>
      </c>
      <c r="P126" s="8" t="str">
        <f>IF(OR(ISERROR((int+SED*('Growth&amp;Taper'!Q126/100))*Volume!R126),'Growth&amp;Taper'!Q126&lt;pulpCutoff*100),"",(int+SED*('Growth&amp;Taper'!Q126/100))*Volume!R126)</f>
        <v/>
      </c>
      <c r="Q126" s="8" t="str">
        <f>IF(OR(ISERROR((int+SED*('Growth&amp;Taper'!R126/100))*Volume!S126),'Growth&amp;Taper'!R126&lt;pulpCutoff*100),"",(int+SED*('Growth&amp;Taper'!R126/100))*Volume!S126)</f>
        <v/>
      </c>
      <c r="R126" s="16">
        <f>Volume!V126*C126*(pulpPrice-cartageCost-harvestCost)</f>
        <v>0</v>
      </c>
      <c r="S126" s="80">
        <f t="shared" si="3"/>
        <v>0</v>
      </c>
      <c r="T126" s="163">
        <f t="shared" si="5"/>
        <v>0</v>
      </c>
    </row>
    <row r="127" spans="1:20">
      <c r="A127" s="4">
        <f>'Growth&amp;Taper'!A127</f>
        <v>5</v>
      </c>
      <c r="B127" s="33">
        <f>'Growth&amp;Taper'!B127</f>
        <v>11.674351093832627</v>
      </c>
      <c r="C127" s="27">
        <f>'Growth&amp;Taper'!C127</f>
        <v>1078</v>
      </c>
      <c r="D127" s="33">
        <f>'Growth&amp;Taper'!D127</f>
        <v>11.05</v>
      </c>
      <c r="E127" s="33">
        <f>'Growth&amp;Taper'!E127</f>
        <v>10.124457428372343</v>
      </c>
      <c r="F127" s="33">
        <f>'Growth&amp;Taper'!F127</f>
        <v>40.646356986628227</v>
      </c>
      <c r="G127" s="33">
        <f>'Growth&amp;Taper'!G127</f>
        <v>13.700620854068973</v>
      </c>
      <c r="H127" s="8" t="str">
        <f>IF(OR(ISERROR((int+SED*('Growth&amp;Taper'!I127/100))*Volume!J127),'Growth&amp;Taper'!I127&lt;pulpCutoff*100),"",(int+SED*('Growth&amp;Taper'!I127/100))*Volume!J127)</f>
        <v/>
      </c>
      <c r="I127" s="8" t="str">
        <f>IF(OR(ISERROR((int+SED*('Growth&amp;Taper'!J127/100))*Volume!K127),'Growth&amp;Taper'!J127&lt;pulpCutoff*100),"",(int+SED*('Growth&amp;Taper'!J127/100))*Volume!K127)</f>
        <v/>
      </c>
      <c r="J127" s="8" t="str">
        <f>IF(OR(ISERROR((int+SED*('Growth&amp;Taper'!K127/100))*Volume!L127),'Growth&amp;Taper'!K127&lt;pulpCutoff*100),"",(int+SED*('Growth&amp;Taper'!K127/100))*Volume!L127)</f>
        <v/>
      </c>
      <c r="K127" s="8" t="str">
        <f>IF(OR(ISERROR((int+SED*('Growth&amp;Taper'!L127/100))*Volume!M127),'Growth&amp;Taper'!L127&lt;pulpCutoff*100),"",(int+SED*('Growth&amp;Taper'!L127/100))*Volume!M127)</f>
        <v/>
      </c>
      <c r="L127" s="8" t="str">
        <f>IF(OR(ISERROR((int+SED*('Growth&amp;Taper'!M127/100))*Volume!N127),'Growth&amp;Taper'!M127&lt;pulpCutoff*100),"",(int+SED*('Growth&amp;Taper'!M127/100))*Volume!N127)</f>
        <v/>
      </c>
      <c r="M127" s="8" t="str">
        <f>IF(OR(ISERROR((int+SED*('Growth&amp;Taper'!N127/100))*Volume!O127),'Growth&amp;Taper'!N127&lt;pulpCutoff*100),"",(int+SED*('Growth&amp;Taper'!N127/100))*Volume!O127)</f>
        <v/>
      </c>
      <c r="N127" s="8" t="str">
        <f>IF(OR(ISERROR((int+SED*('Growth&amp;Taper'!O127/100))*Volume!P127),'Growth&amp;Taper'!O127&lt;pulpCutoff*100),"",(int+SED*('Growth&amp;Taper'!O127/100))*Volume!P127)</f>
        <v/>
      </c>
      <c r="O127" s="8" t="str">
        <f>IF(OR(ISERROR((int+SED*('Growth&amp;Taper'!P127/100))*Volume!Q127),'Growth&amp;Taper'!P127&lt;pulpCutoff*100),"",(int+SED*('Growth&amp;Taper'!P127/100))*Volume!Q127)</f>
        <v/>
      </c>
      <c r="P127" s="8" t="str">
        <f>IF(OR(ISERROR((int+SED*('Growth&amp;Taper'!Q127/100))*Volume!R127),'Growth&amp;Taper'!Q127&lt;pulpCutoff*100),"",(int+SED*('Growth&amp;Taper'!Q127/100))*Volume!R127)</f>
        <v/>
      </c>
      <c r="Q127" s="8" t="str">
        <f>IF(OR(ISERROR((int+SED*('Growth&amp;Taper'!R127/100))*Volume!S127),'Growth&amp;Taper'!R127&lt;pulpCutoff*100),"",(int+SED*('Growth&amp;Taper'!R127/100))*Volume!S127)</f>
        <v/>
      </c>
      <c r="R127" s="16">
        <f>Volume!V127*C127*(pulpPrice-cartageCost-harvestCost)</f>
        <v>613.22225435939333</v>
      </c>
      <c r="S127" s="80">
        <f t="shared" si="3"/>
        <v>613.22225435939333</v>
      </c>
      <c r="T127" s="163">
        <f t="shared" si="5"/>
        <v>0</v>
      </c>
    </row>
    <row r="128" spans="1:20">
      <c r="A128" s="4">
        <f>'Growth&amp;Taper'!A128</f>
        <v>6</v>
      </c>
      <c r="B128" s="33">
        <f>'Growth&amp;Taper'!B128</f>
        <v>14.113219235602134</v>
      </c>
      <c r="C128" s="27">
        <f>'Growth&amp;Taper'!C128</f>
        <v>1065.6740102832503</v>
      </c>
      <c r="D128" s="33">
        <f>'Growth&amp;Taper'!D128</f>
        <v>16.059935339860473</v>
      </c>
      <c r="E128" s="33">
        <f>'Growth&amp;Taper'!E128</f>
        <v>12.27607997436264</v>
      </c>
      <c r="F128" s="33">
        <f>'Growth&amp;Taper'!F128</f>
        <v>67.92690252305114</v>
      </c>
      <c r="G128" s="33">
        <f>'Growth&amp;Taper'!G128</f>
        <v>16.845269751232614</v>
      </c>
      <c r="H128" s="8" t="str">
        <f>IF(OR(ISERROR((int+SED*('Growth&amp;Taper'!I128/100))*Volume!J128),'Growth&amp;Taper'!I128&lt;pulpCutoff*100),"",(int+SED*('Growth&amp;Taper'!I128/100))*Volume!J128)</f>
        <v/>
      </c>
      <c r="I128" s="8" t="str">
        <f>IF(OR(ISERROR((int+SED*('Growth&amp;Taper'!J128/100))*Volume!K128),'Growth&amp;Taper'!J128&lt;pulpCutoff*100),"",(int+SED*('Growth&amp;Taper'!J128/100))*Volume!K128)</f>
        <v/>
      </c>
      <c r="J128" s="8" t="str">
        <f>IF(OR(ISERROR((int+SED*('Growth&amp;Taper'!K128/100))*Volume!L128),'Growth&amp;Taper'!K128&lt;pulpCutoff*100),"",(int+SED*('Growth&amp;Taper'!K128/100))*Volume!L128)</f>
        <v/>
      </c>
      <c r="K128" s="8" t="str">
        <f>IF(OR(ISERROR((int+SED*('Growth&amp;Taper'!L128/100))*Volume!M128),'Growth&amp;Taper'!L128&lt;pulpCutoff*100),"",(int+SED*('Growth&amp;Taper'!L128/100))*Volume!M128)</f>
        <v/>
      </c>
      <c r="L128" s="8" t="str">
        <f>IF(OR(ISERROR((int+SED*('Growth&amp;Taper'!M128/100))*Volume!N128),'Growth&amp;Taper'!M128&lt;pulpCutoff*100),"",(int+SED*('Growth&amp;Taper'!M128/100))*Volume!N128)</f>
        <v/>
      </c>
      <c r="M128" s="8" t="str">
        <f>IF(OR(ISERROR((int+SED*('Growth&amp;Taper'!N128/100))*Volume!O128),'Growth&amp;Taper'!N128&lt;pulpCutoff*100),"",(int+SED*('Growth&amp;Taper'!N128/100))*Volume!O128)</f>
        <v/>
      </c>
      <c r="N128" s="8" t="str">
        <f>IF(OR(ISERROR((int+SED*('Growth&amp;Taper'!O128/100))*Volume!P128),'Growth&amp;Taper'!O128&lt;pulpCutoff*100),"",(int+SED*('Growth&amp;Taper'!O128/100))*Volume!P128)</f>
        <v/>
      </c>
      <c r="O128" s="8" t="str">
        <f>IF(OR(ISERROR((int+SED*('Growth&amp;Taper'!P128/100))*Volume!Q128),'Growth&amp;Taper'!P128&lt;pulpCutoff*100),"",(int+SED*('Growth&amp;Taper'!P128/100))*Volume!Q128)</f>
        <v/>
      </c>
      <c r="P128" s="8" t="str">
        <f>IF(OR(ISERROR((int+SED*('Growth&amp;Taper'!Q128/100))*Volume!R128),'Growth&amp;Taper'!Q128&lt;pulpCutoff*100),"",(int+SED*('Growth&amp;Taper'!Q128/100))*Volume!R128)</f>
        <v/>
      </c>
      <c r="Q128" s="8" t="str">
        <f>IF(OR(ISERROR((int+SED*('Growth&amp;Taper'!R128/100))*Volume!S128),'Growth&amp;Taper'!R128&lt;pulpCutoff*100),"",(int+SED*('Growth&amp;Taper'!R128/100))*Volume!S128)</f>
        <v/>
      </c>
      <c r="R128" s="16">
        <f>Volume!V128*C128*(pulpPrice-cartageCost-harvestCost)</f>
        <v>1173.5849318540252</v>
      </c>
      <c r="S128" s="80">
        <f t="shared" si="3"/>
        <v>1173.5849318540252</v>
      </c>
      <c r="T128" s="163">
        <f t="shared" si="5"/>
        <v>0</v>
      </c>
    </row>
    <row r="129" spans="1:20">
      <c r="A129" s="4">
        <f>'Growth&amp;Taper'!A129</f>
        <v>7</v>
      </c>
      <c r="B129" s="33">
        <f>'Growth&amp;Taper'!B129</f>
        <v>16.471613052056259</v>
      </c>
      <c r="C129" s="27">
        <f>'Growth&amp;Taper'!C129</f>
        <v>1053.4889575075927</v>
      </c>
      <c r="D129" s="33">
        <f>'Growth&amp;Taper'!D129</f>
        <v>20.984547145864152</v>
      </c>
      <c r="E129" s="33">
        <f>'Growth&amp;Taper'!E129</f>
        <v>14.113502574990584</v>
      </c>
      <c r="F129" s="33">
        <f>'Growth&amp;Taper'!F129</f>
        <v>99.940680020701834</v>
      </c>
      <c r="G129" s="33">
        <f>'Growth&amp;Taper'!G129</f>
        <v>19.121432727851936</v>
      </c>
      <c r="H129" s="8" t="str">
        <f>IF(OR(ISERROR((int+SED*('Growth&amp;Taper'!I129/100))*Volume!J129),'Growth&amp;Taper'!I129&lt;pulpCutoff*100),"",(int+SED*('Growth&amp;Taper'!I129/100))*Volume!J129)</f>
        <v/>
      </c>
      <c r="I129" s="8" t="str">
        <f>IF(OR(ISERROR((int+SED*('Growth&amp;Taper'!J129/100))*Volume!K129),'Growth&amp;Taper'!J129&lt;pulpCutoff*100),"",(int+SED*('Growth&amp;Taper'!J129/100))*Volume!K129)</f>
        <v/>
      </c>
      <c r="J129" s="8" t="str">
        <f>IF(OR(ISERROR((int+SED*('Growth&amp;Taper'!K129/100))*Volume!L129),'Growth&amp;Taper'!K129&lt;pulpCutoff*100),"",(int+SED*('Growth&amp;Taper'!K129/100))*Volume!L129)</f>
        <v/>
      </c>
      <c r="K129" s="8" t="str">
        <f>IF(OR(ISERROR((int+SED*('Growth&amp;Taper'!L129/100))*Volume!M129),'Growth&amp;Taper'!L129&lt;pulpCutoff*100),"",(int+SED*('Growth&amp;Taper'!L129/100))*Volume!M129)</f>
        <v/>
      </c>
      <c r="L129" s="8" t="str">
        <f>IF(OR(ISERROR((int+SED*('Growth&amp;Taper'!M129/100))*Volume!N129),'Growth&amp;Taper'!M129&lt;pulpCutoff*100),"",(int+SED*('Growth&amp;Taper'!M129/100))*Volume!N129)</f>
        <v/>
      </c>
      <c r="M129" s="8" t="str">
        <f>IF(OR(ISERROR((int+SED*('Growth&amp;Taper'!N129/100))*Volume!O129),'Growth&amp;Taper'!N129&lt;pulpCutoff*100),"",(int+SED*('Growth&amp;Taper'!N129/100))*Volume!O129)</f>
        <v/>
      </c>
      <c r="N129" s="8" t="str">
        <f>IF(OR(ISERROR((int+SED*('Growth&amp;Taper'!O129/100))*Volume!P129),'Growth&amp;Taper'!O129&lt;pulpCutoff*100),"",(int+SED*('Growth&amp;Taper'!O129/100))*Volume!P129)</f>
        <v/>
      </c>
      <c r="O129" s="8" t="str">
        <f>IF(OR(ISERROR((int+SED*('Growth&amp;Taper'!P129/100))*Volume!Q129),'Growth&amp;Taper'!P129&lt;pulpCutoff*100),"",(int+SED*('Growth&amp;Taper'!P129/100))*Volume!Q129)</f>
        <v/>
      </c>
      <c r="P129" s="8" t="str">
        <f>IF(OR(ISERROR((int+SED*('Growth&amp;Taper'!Q129/100))*Volume!R129),'Growth&amp;Taper'!Q129&lt;pulpCutoff*100),"",(int+SED*('Growth&amp;Taper'!Q129/100))*Volume!R129)</f>
        <v/>
      </c>
      <c r="Q129" s="8" t="str">
        <f>IF(OR(ISERROR((int+SED*('Growth&amp;Taper'!R129/100))*Volume!S129),'Growth&amp;Taper'!R129&lt;pulpCutoff*100),"",(int+SED*('Growth&amp;Taper'!R129/100))*Volume!S129)</f>
        <v/>
      </c>
      <c r="R129" s="16">
        <f>Volume!V129*C129*(pulpPrice-cartageCost-harvestCost)</f>
        <v>1608.3586445403628</v>
      </c>
      <c r="S129" s="80">
        <f t="shared" si="3"/>
        <v>1608.3586445403628</v>
      </c>
      <c r="T129" s="163">
        <f t="shared" si="5"/>
        <v>0</v>
      </c>
    </row>
    <row r="130" spans="1:20">
      <c r="A130" s="4">
        <f>'Growth&amp;Taper'!A130</f>
        <v>8</v>
      </c>
      <c r="B130" s="33">
        <f>'Growth&amp;Taper'!B130</f>
        <v>18.735353492979787</v>
      </c>
      <c r="C130" s="27">
        <f>'Growth&amp;Taper'!C130</f>
        <v>1041.443230182038</v>
      </c>
      <c r="D130" s="33">
        <f>'Growth&amp;Taper'!D130</f>
        <v>25.649371270593686</v>
      </c>
      <c r="E130" s="33">
        <f>'Growth&amp;Taper'!E130</f>
        <v>15.693527088408633</v>
      </c>
      <c r="F130" s="33">
        <f>'Growth&amp;Taper'!F130</f>
        <v>135.27965462517656</v>
      </c>
      <c r="G130" s="33">
        <f>'Growth&amp;Taper'!G130</f>
        <v>20.853145792670045</v>
      </c>
      <c r="H130" s="8" t="str">
        <f>IF(OR(ISERROR((int+SED*('Growth&amp;Taper'!I130/100))*Volume!J130),'Growth&amp;Taper'!I130&lt;pulpCutoff*100),"",(int+SED*('Growth&amp;Taper'!I130/100))*Volume!J130)</f>
        <v/>
      </c>
      <c r="I130" s="8" t="str">
        <f>IF(OR(ISERROR((int+SED*('Growth&amp;Taper'!J130/100))*Volume!K130),'Growth&amp;Taper'!J130&lt;pulpCutoff*100),"",(int+SED*('Growth&amp;Taper'!J130/100))*Volume!K130)</f>
        <v/>
      </c>
      <c r="J130" s="8" t="str">
        <f>IF(OR(ISERROR((int+SED*('Growth&amp;Taper'!K130/100))*Volume!L130),'Growth&amp;Taper'!K130&lt;pulpCutoff*100),"",(int+SED*('Growth&amp;Taper'!K130/100))*Volume!L130)</f>
        <v/>
      </c>
      <c r="K130" s="8" t="str">
        <f>IF(OR(ISERROR((int+SED*('Growth&amp;Taper'!L130/100))*Volume!M130),'Growth&amp;Taper'!L130&lt;pulpCutoff*100),"",(int+SED*('Growth&amp;Taper'!L130/100))*Volume!M130)</f>
        <v/>
      </c>
      <c r="L130" s="8" t="str">
        <f>IF(OR(ISERROR((int+SED*('Growth&amp;Taper'!M130/100))*Volume!N130),'Growth&amp;Taper'!M130&lt;pulpCutoff*100),"",(int+SED*('Growth&amp;Taper'!M130/100))*Volume!N130)</f>
        <v/>
      </c>
      <c r="M130" s="8" t="str">
        <f>IF(OR(ISERROR((int+SED*('Growth&amp;Taper'!N130/100))*Volume!O130),'Growth&amp;Taper'!N130&lt;pulpCutoff*100),"",(int+SED*('Growth&amp;Taper'!N130/100))*Volume!O130)</f>
        <v/>
      </c>
      <c r="N130" s="8" t="str">
        <f>IF(OR(ISERROR((int+SED*('Growth&amp;Taper'!O130/100))*Volume!P130),'Growth&amp;Taper'!O130&lt;pulpCutoff*100),"",(int+SED*('Growth&amp;Taper'!O130/100))*Volume!P130)</f>
        <v/>
      </c>
      <c r="O130" s="8" t="str">
        <f>IF(OR(ISERROR((int+SED*('Growth&amp;Taper'!P130/100))*Volume!Q130),'Growth&amp;Taper'!P130&lt;pulpCutoff*100),"",(int+SED*('Growth&amp;Taper'!P130/100))*Volume!Q130)</f>
        <v/>
      </c>
      <c r="P130" s="8" t="str">
        <f>IF(OR(ISERROR((int+SED*('Growth&amp;Taper'!Q130/100))*Volume!R130),'Growth&amp;Taper'!Q130&lt;pulpCutoff*100),"",(int+SED*('Growth&amp;Taper'!Q130/100))*Volume!R130)</f>
        <v/>
      </c>
      <c r="Q130" s="8" t="str">
        <f>IF(OR(ISERROR((int+SED*('Growth&amp;Taper'!R130/100))*Volume!S130),'Growth&amp;Taper'!R130&lt;pulpCutoff*100),"",(int+SED*('Growth&amp;Taper'!R130/100))*Volume!S130)</f>
        <v/>
      </c>
      <c r="R130" s="16">
        <f>Volume!V130*C130*(pulpPrice-cartageCost-harvestCost)</f>
        <v>2326.0174483819756</v>
      </c>
      <c r="S130" s="80">
        <f t="shared" si="3"/>
        <v>2326.0174483819756</v>
      </c>
      <c r="T130" s="163">
        <f t="shared" si="5"/>
        <v>0</v>
      </c>
    </row>
    <row r="131" spans="1:20">
      <c r="A131" s="4">
        <f>'Growth&amp;Taper'!A131</f>
        <v>9</v>
      </c>
      <c r="B131" s="33">
        <f>'Growth&amp;Taper'!B131</f>
        <v>20.896311548372974</v>
      </c>
      <c r="C131" s="27">
        <f>'Growth&amp;Taper'!C131</f>
        <v>1029.5352352415905</v>
      </c>
      <c r="D131" s="33">
        <f>'Growth&amp;Taper'!D131</f>
        <v>29.983629355617023</v>
      </c>
      <c r="E131" s="33">
        <f>'Growth&amp;Taper'!E131</f>
        <v>17.065597288558312</v>
      </c>
      <c r="F131" s="33">
        <f>'Growth&amp;Taper'!F131</f>
        <v>172.78265537253847</v>
      </c>
      <c r="G131" s="33">
        <f>'Growth&amp;Taper'!G131</f>
        <v>22.220943055050963</v>
      </c>
      <c r="H131" s="8" t="str">
        <f>IF(OR(ISERROR((int+SED*('Growth&amp;Taper'!I131/100))*Volume!J131),'Growth&amp;Taper'!I131&lt;pulpCutoff*100),"",(int+SED*('Growth&amp;Taper'!I131/100))*Volume!J131)</f>
        <v/>
      </c>
      <c r="I131" s="8" t="str">
        <f>IF(OR(ISERROR((int+SED*('Growth&amp;Taper'!J131/100))*Volume!K131),'Growth&amp;Taper'!J131&lt;pulpCutoff*100),"",(int+SED*('Growth&amp;Taper'!J131/100))*Volume!K131)</f>
        <v/>
      </c>
      <c r="J131" s="8" t="str">
        <f>IF(OR(ISERROR((int+SED*('Growth&amp;Taper'!K131/100))*Volume!L131),'Growth&amp;Taper'!K131&lt;pulpCutoff*100),"",(int+SED*('Growth&amp;Taper'!K131/100))*Volume!L131)</f>
        <v/>
      </c>
      <c r="K131" s="8" t="str">
        <f>IF(OR(ISERROR((int+SED*('Growth&amp;Taper'!L131/100))*Volume!M131),'Growth&amp;Taper'!L131&lt;pulpCutoff*100),"",(int+SED*('Growth&amp;Taper'!L131/100))*Volume!M131)</f>
        <v/>
      </c>
      <c r="L131" s="8" t="str">
        <f>IF(OR(ISERROR((int+SED*('Growth&amp;Taper'!M131/100))*Volume!N131),'Growth&amp;Taper'!M131&lt;pulpCutoff*100),"",(int+SED*('Growth&amp;Taper'!M131/100))*Volume!N131)</f>
        <v/>
      </c>
      <c r="M131" s="8" t="str">
        <f>IF(OR(ISERROR((int+SED*('Growth&amp;Taper'!N131/100))*Volume!O131),'Growth&amp;Taper'!N131&lt;pulpCutoff*100),"",(int+SED*('Growth&amp;Taper'!N131/100))*Volume!O131)</f>
        <v/>
      </c>
      <c r="N131" s="8" t="str">
        <f>IF(OR(ISERROR((int+SED*('Growth&amp;Taper'!O131/100))*Volume!P131),'Growth&amp;Taper'!O131&lt;pulpCutoff*100),"",(int+SED*('Growth&amp;Taper'!O131/100))*Volume!P131)</f>
        <v/>
      </c>
      <c r="O131" s="8" t="str">
        <f>IF(OR(ISERROR((int+SED*('Growth&amp;Taper'!P131/100))*Volume!Q131),'Growth&amp;Taper'!P131&lt;pulpCutoff*100),"",(int+SED*('Growth&amp;Taper'!P131/100))*Volume!Q131)</f>
        <v/>
      </c>
      <c r="P131" s="8" t="str">
        <f>IF(OR(ISERROR((int+SED*('Growth&amp;Taper'!Q131/100))*Volume!R131),'Growth&amp;Taper'!Q131&lt;pulpCutoff*100),"",(int+SED*('Growth&amp;Taper'!Q131/100))*Volume!R131)</f>
        <v/>
      </c>
      <c r="Q131" s="8" t="str">
        <f>IF(OR(ISERROR((int+SED*('Growth&amp;Taper'!R131/100))*Volume!S131),'Growth&amp;Taper'!R131&lt;pulpCutoff*100),"",(int+SED*('Growth&amp;Taper'!R131/100))*Volume!S131)</f>
        <v/>
      </c>
      <c r="R131" s="16">
        <f>Volume!V131*C131*(pulpPrice-cartageCost-harvestCost)</f>
        <v>2802.0153310156529</v>
      </c>
      <c r="S131" s="80">
        <f t="shared" si="3"/>
        <v>2802.0153310156529</v>
      </c>
      <c r="T131" s="163">
        <f t="shared" si="5"/>
        <v>0</v>
      </c>
    </row>
    <row r="132" spans="1:20">
      <c r="A132" s="4">
        <f>'Growth&amp;Taper'!A132</f>
        <v>10</v>
      </c>
      <c r="B132" s="33">
        <f>'Growth&amp;Taper'!B132</f>
        <v>22.950423605072722</v>
      </c>
      <c r="C132" s="27">
        <f>'Growth&amp;Taper'!C132</f>
        <v>300</v>
      </c>
      <c r="D132" s="33">
        <f>'Growth&amp;Taper'!D132</f>
        <v>27.978351109198794</v>
      </c>
      <c r="E132" s="33">
        <f>'Growth&amp;Taper'!E132</f>
        <v>30.538691911081585</v>
      </c>
      <c r="F132" s="33">
        <f>'Growth&amp;Taper'!F132</f>
        <v>174.21547735199724</v>
      </c>
      <c r="G132" s="33">
        <f>'Growth&amp;Taper'!G132</f>
        <v>31.717456837666315</v>
      </c>
      <c r="H132" s="8" t="str">
        <f>IF(OR(ISERROR((int+SED*('Growth&amp;Taper'!I132/100))*Volume!J132),'Growth&amp;Taper'!I132&lt;pulpCutoff*100),"",(int+SED*('Growth&amp;Taper'!I132/100))*Volume!J132)</f>
        <v/>
      </c>
      <c r="I132" s="8" t="str">
        <f>IF(OR(ISERROR((int+SED*('Growth&amp;Taper'!J132/100))*Volume!K132),'Growth&amp;Taper'!J132&lt;pulpCutoff*100),"",(int+SED*('Growth&amp;Taper'!J132/100))*Volume!K132)</f>
        <v/>
      </c>
      <c r="J132" s="8" t="str">
        <f>IF(OR(ISERROR((int+SED*('Growth&amp;Taper'!K132/100))*Volume!L132),'Growth&amp;Taper'!K132&lt;pulpCutoff*100),"",(int+SED*('Growth&amp;Taper'!K132/100))*Volume!L132)</f>
        <v/>
      </c>
      <c r="K132" s="8" t="str">
        <f>IF(OR(ISERROR((int+SED*('Growth&amp;Taper'!L132/100))*Volume!M132),'Growth&amp;Taper'!L132&lt;pulpCutoff*100),"",(int+SED*('Growth&amp;Taper'!L132/100))*Volume!M132)</f>
        <v/>
      </c>
      <c r="L132" s="8" t="str">
        <f>IF(OR(ISERROR((int+SED*('Growth&amp;Taper'!M132/100))*Volume!N132),'Growth&amp;Taper'!M132&lt;pulpCutoff*100),"",(int+SED*('Growth&amp;Taper'!M132/100))*Volume!N132)</f>
        <v/>
      </c>
      <c r="M132" s="8" t="str">
        <f>IF(OR(ISERROR((int+SED*('Growth&amp;Taper'!N132/100))*Volume!O132),'Growth&amp;Taper'!N132&lt;pulpCutoff*100),"",(int+SED*('Growth&amp;Taper'!N132/100))*Volume!O132)</f>
        <v/>
      </c>
      <c r="N132" s="8" t="str">
        <f>IF(OR(ISERROR((int+SED*('Growth&amp;Taper'!O132/100))*Volume!P132),'Growth&amp;Taper'!O132&lt;pulpCutoff*100),"",(int+SED*('Growth&amp;Taper'!O132/100))*Volume!P132)</f>
        <v/>
      </c>
      <c r="O132" s="8" t="str">
        <f>IF(OR(ISERROR((int+SED*('Growth&amp;Taper'!P132/100))*Volume!Q132),'Growth&amp;Taper'!P132&lt;pulpCutoff*100),"",(int+SED*('Growth&amp;Taper'!P132/100))*Volume!Q132)</f>
        <v/>
      </c>
      <c r="P132" s="8" t="str">
        <f>IF(OR(ISERROR((int+SED*('Growth&amp;Taper'!Q132/100))*Volume!R132),'Growth&amp;Taper'!Q132&lt;pulpCutoff*100),"",(int+SED*('Growth&amp;Taper'!Q132/100))*Volume!R132)</f>
        <v/>
      </c>
      <c r="Q132" s="8" t="str">
        <f>IF(OR(ISERROR((int+SED*('Growth&amp;Taper'!R132/100))*Volume!S132),'Growth&amp;Taper'!R132&lt;pulpCutoff*100),"",(int+SED*('Growth&amp;Taper'!R132/100))*Volume!S132)</f>
        <v/>
      </c>
      <c r="R132" s="16">
        <f>Volume!V132*C132*(pulpPrice-cartageCost-harvestCost)</f>
        <v>3964.4081407686003</v>
      </c>
      <c r="S132" s="80">
        <f t="shared" si="3"/>
        <v>3964.4081407686003</v>
      </c>
      <c r="T132" s="163">
        <f t="shared" ref="T132:T195" si="7">IF(S132=0,0,(S132-R132)/S132)</f>
        <v>0</v>
      </c>
    </row>
    <row r="133" spans="1:20">
      <c r="A133" s="4">
        <f>'Growth&amp;Taper'!A133</f>
        <v>11</v>
      </c>
      <c r="B133" s="33">
        <f>'Growth&amp;Taper'!B133</f>
        <v>24.896423131258256</v>
      </c>
      <c r="C133" s="27">
        <f>'Growth&amp;Taper'!C133</f>
        <v>296.56976167437392</v>
      </c>
      <c r="D133" s="33">
        <f>'Growth&amp;Taper'!D133</f>
        <v>30.972826749110528</v>
      </c>
      <c r="E133" s="33">
        <f>'Growth&amp;Taper'!E133</f>
        <v>32.316698577507339</v>
      </c>
      <c r="F133" s="33">
        <f>'Growth&amp;Taper'!F133</f>
        <v>206.48318749071916</v>
      </c>
      <c r="G133" s="33">
        <f>'Growth&amp;Taper'!G133</f>
        <v>32.640942741633637</v>
      </c>
      <c r="H133" s="8" t="str">
        <f>IF(OR(ISERROR((int+SED*('Growth&amp;Taper'!I133/100))*Volume!J133),'Growth&amp;Taper'!I133&lt;pulpCutoff*100),"",(int+SED*('Growth&amp;Taper'!I133/100))*Volume!J133)</f>
        <v/>
      </c>
      <c r="I133" s="8" t="str">
        <f>IF(OR(ISERROR((int+SED*('Growth&amp;Taper'!J133/100))*Volume!K133),'Growth&amp;Taper'!J133&lt;pulpCutoff*100),"",(int+SED*('Growth&amp;Taper'!J133/100))*Volume!K133)</f>
        <v/>
      </c>
      <c r="J133" s="8" t="str">
        <f>IF(OR(ISERROR((int+SED*('Growth&amp;Taper'!K133/100))*Volume!L133),'Growth&amp;Taper'!K133&lt;pulpCutoff*100),"",(int+SED*('Growth&amp;Taper'!K133/100))*Volume!L133)</f>
        <v/>
      </c>
      <c r="K133" s="8" t="str">
        <f>IF(OR(ISERROR((int+SED*('Growth&amp;Taper'!L133/100))*Volume!M133),'Growth&amp;Taper'!L133&lt;pulpCutoff*100),"",(int+SED*('Growth&amp;Taper'!L133/100))*Volume!M133)</f>
        <v/>
      </c>
      <c r="L133" s="8" t="str">
        <f>IF(OR(ISERROR((int+SED*('Growth&amp;Taper'!M133/100))*Volume!N133),'Growth&amp;Taper'!M133&lt;pulpCutoff*100),"",(int+SED*('Growth&amp;Taper'!M133/100))*Volume!N133)</f>
        <v/>
      </c>
      <c r="M133" s="8" t="str">
        <f>IF(OR(ISERROR((int+SED*('Growth&amp;Taper'!N133/100))*Volume!O133),'Growth&amp;Taper'!N133&lt;pulpCutoff*100),"",(int+SED*('Growth&amp;Taper'!N133/100))*Volume!O133)</f>
        <v/>
      </c>
      <c r="N133" s="8" t="str">
        <f>IF(OR(ISERROR((int+SED*('Growth&amp;Taper'!O133/100))*Volume!P133),'Growth&amp;Taper'!O133&lt;pulpCutoff*100),"",(int+SED*('Growth&amp;Taper'!O133/100))*Volume!P133)</f>
        <v/>
      </c>
      <c r="O133" s="8" t="str">
        <f>IF(OR(ISERROR((int+SED*('Growth&amp;Taper'!P133/100))*Volume!Q133),'Growth&amp;Taper'!P133&lt;pulpCutoff*100),"",(int+SED*('Growth&amp;Taper'!P133/100))*Volume!Q133)</f>
        <v/>
      </c>
      <c r="P133" s="8" t="str">
        <f>IF(OR(ISERROR((int+SED*('Growth&amp;Taper'!Q133/100))*Volume!R133),'Growth&amp;Taper'!Q133&lt;pulpCutoff*100),"",(int+SED*('Growth&amp;Taper'!Q133/100))*Volume!R133)</f>
        <v/>
      </c>
      <c r="Q133" s="8" t="str">
        <f>IF(OR(ISERROR((int+SED*('Growth&amp;Taper'!R133/100))*Volume!S133),'Growth&amp;Taper'!R133&lt;pulpCutoff*100),"",(int+SED*('Growth&amp;Taper'!R133/100))*Volume!S133)</f>
        <v/>
      </c>
      <c r="R133" s="16">
        <f>Volume!V133*C133*(pulpPrice-cartageCost-harvestCost)</f>
        <v>4489.5453097422087</v>
      </c>
      <c r="S133" s="80">
        <f t="shared" si="3"/>
        <v>4489.5453097422087</v>
      </c>
      <c r="T133" s="163">
        <f t="shared" si="7"/>
        <v>0</v>
      </c>
    </row>
    <row r="134" spans="1:20">
      <c r="A134" s="4">
        <f>'Growth&amp;Taper'!A134</f>
        <v>12</v>
      </c>
      <c r="B134" s="33">
        <f>'Growth&amp;Taper'!B134</f>
        <v>26.734991187586083</v>
      </c>
      <c r="C134" s="27">
        <f>'Growth&amp;Taper'!C134</f>
        <v>293.17874513198313</v>
      </c>
      <c r="D134" s="33">
        <f>'Growth&amp;Taper'!D134</f>
        <v>33.705212791208197</v>
      </c>
      <c r="E134" s="33">
        <f>'Growth&amp;Taper'!E134</f>
        <v>33.906447989314273</v>
      </c>
      <c r="F134" s="33">
        <f>'Growth&amp;Taper'!F134</f>
        <v>238.7039574332548</v>
      </c>
      <c r="G134" s="33">
        <f>'Growth&amp;Taper'!G134</f>
        <v>33.424599431742479</v>
      </c>
      <c r="H134" s="8">
        <f>IF(OR(ISERROR((int+SED*('Growth&amp;Taper'!I134/100))*Volume!J134),'Growth&amp;Taper'!I134&lt;pulpCutoff*100),"",(int+SED*('Growth&amp;Taper'!I134/100))*Volume!J134)</f>
        <v>16.53377437405074</v>
      </c>
      <c r="I134" s="8" t="str">
        <f>IF(OR(ISERROR((int+SED*('Growth&amp;Taper'!J134/100))*Volume!K134),'Growth&amp;Taper'!J134&lt;pulpCutoff*100),"",(int+SED*('Growth&amp;Taper'!J134/100))*Volume!K134)</f>
        <v/>
      </c>
      <c r="J134" s="8" t="str">
        <f>IF(OR(ISERROR((int+SED*('Growth&amp;Taper'!K134/100))*Volume!L134),'Growth&amp;Taper'!K134&lt;pulpCutoff*100),"",(int+SED*('Growth&amp;Taper'!K134/100))*Volume!L134)</f>
        <v/>
      </c>
      <c r="K134" s="8" t="str">
        <f>IF(OR(ISERROR((int+SED*('Growth&amp;Taper'!L134/100))*Volume!M134),'Growth&amp;Taper'!L134&lt;pulpCutoff*100),"",(int+SED*('Growth&amp;Taper'!L134/100))*Volume!M134)</f>
        <v/>
      </c>
      <c r="L134" s="8" t="str">
        <f>IF(OR(ISERROR((int+SED*('Growth&amp;Taper'!M134/100))*Volume!N134),'Growth&amp;Taper'!M134&lt;pulpCutoff*100),"",(int+SED*('Growth&amp;Taper'!M134/100))*Volume!N134)</f>
        <v/>
      </c>
      <c r="M134" s="8" t="str">
        <f>IF(OR(ISERROR((int+SED*('Growth&amp;Taper'!N134/100))*Volume!O134),'Growth&amp;Taper'!N134&lt;pulpCutoff*100),"",(int+SED*('Growth&amp;Taper'!N134/100))*Volume!O134)</f>
        <v/>
      </c>
      <c r="N134" s="8" t="str">
        <f>IF(OR(ISERROR((int+SED*('Growth&amp;Taper'!O134/100))*Volume!P134),'Growth&amp;Taper'!O134&lt;pulpCutoff*100),"",(int+SED*('Growth&amp;Taper'!O134/100))*Volume!P134)</f>
        <v/>
      </c>
      <c r="O134" s="8" t="str">
        <f>IF(OR(ISERROR((int+SED*('Growth&amp;Taper'!P134/100))*Volume!Q134),'Growth&amp;Taper'!P134&lt;pulpCutoff*100),"",(int+SED*('Growth&amp;Taper'!P134/100))*Volume!Q134)</f>
        <v/>
      </c>
      <c r="P134" s="8" t="str">
        <f>IF(OR(ISERROR((int+SED*('Growth&amp;Taper'!Q134/100))*Volume!R134),'Growth&amp;Taper'!Q134&lt;pulpCutoff*100),"",(int+SED*('Growth&amp;Taper'!Q134/100))*Volume!R134)</f>
        <v/>
      </c>
      <c r="Q134" s="8" t="str">
        <f>IF(OR(ISERROR((int+SED*('Growth&amp;Taper'!R134/100))*Volume!S134),'Growth&amp;Taper'!R134&lt;pulpCutoff*100),"",(int+SED*('Growth&amp;Taper'!R134/100))*Volume!S134)</f>
        <v/>
      </c>
      <c r="R134" s="16">
        <f>Volume!V134*C134*(pulpPrice-cartageCost-harvestCost)</f>
        <v>3762.1436357093726</v>
      </c>
      <c r="S134" s="80">
        <f t="shared" si="3"/>
        <v>8609.4948589889082</v>
      </c>
      <c r="T134" s="163">
        <f t="shared" si="7"/>
        <v>0.56302388266351833</v>
      </c>
    </row>
    <row r="135" spans="1:20">
      <c r="A135" s="4">
        <f>'Growth&amp;Taper'!A135</f>
        <v>13</v>
      </c>
      <c r="B135" s="33">
        <f>'Growth&amp;Taper'!B135</f>
        <v>28.468167638575657</v>
      </c>
      <c r="C135" s="27">
        <f>'Growth&amp;Taper'!C135</f>
        <v>289.82650190594751</v>
      </c>
      <c r="D135" s="33">
        <f>'Growth&amp;Taper'!D135</f>
        <v>36.197479814475031</v>
      </c>
      <c r="E135" s="33">
        <f>'Growth&amp;Taper'!E135</f>
        <v>35.340290876970514</v>
      </c>
      <c r="F135" s="33">
        <f>'Growth&amp;Taper'!F135</f>
        <v>270.53293770730403</v>
      </c>
      <c r="G135" s="33">
        <f>'Growth&amp;Taper'!G135</f>
        <v>34.100507854875673</v>
      </c>
      <c r="H135" s="8">
        <f>IF(OR(ISERROR((int+SED*('Growth&amp;Taper'!I135/100))*Volume!J135),'Growth&amp;Taper'!I135&lt;pulpCutoff*100),"",(int+SED*('Growth&amp;Taper'!I135/100))*Volume!J135)</f>
        <v>19.319243011779918</v>
      </c>
      <c r="I135" s="8" t="str">
        <f>IF(OR(ISERROR((int+SED*('Growth&amp;Taper'!J135/100))*Volume!K135),'Growth&amp;Taper'!J135&lt;pulpCutoff*100),"",(int+SED*('Growth&amp;Taper'!J135/100))*Volume!K135)</f>
        <v/>
      </c>
      <c r="J135" s="8" t="str">
        <f>IF(OR(ISERROR((int+SED*('Growth&amp;Taper'!K135/100))*Volume!L135),'Growth&amp;Taper'!K135&lt;pulpCutoff*100),"",(int+SED*('Growth&amp;Taper'!K135/100))*Volume!L135)</f>
        <v/>
      </c>
      <c r="K135" s="8" t="str">
        <f>IF(OR(ISERROR((int+SED*('Growth&amp;Taper'!L135/100))*Volume!M135),'Growth&amp;Taper'!L135&lt;pulpCutoff*100),"",(int+SED*('Growth&amp;Taper'!L135/100))*Volume!M135)</f>
        <v/>
      </c>
      <c r="L135" s="8" t="str">
        <f>IF(OR(ISERROR((int+SED*('Growth&amp;Taper'!M135/100))*Volume!N135),'Growth&amp;Taper'!M135&lt;pulpCutoff*100),"",(int+SED*('Growth&amp;Taper'!M135/100))*Volume!N135)</f>
        <v/>
      </c>
      <c r="M135" s="8" t="str">
        <f>IF(OR(ISERROR((int+SED*('Growth&amp;Taper'!N135/100))*Volume!O135),'Growth&amp;Taper'!N135&lt;pulpCutoff*100),"",(int+SED*('Growth&amp;Taper'!N135/100))*Volume!O135)</f>
        <v/>
      </c>
      <c r="N135" s="8" t="str">
        <f>IF(OR(ISERROR((int+SED*('Growth&amp;Taper'!O135/100))*Volume!P135),'Growth&amp;Taper'!O135&lt;pulpCutoff*100),"",(int+SED*('Growth&amp;Taper'!O135/100))*Volume!P135)</f>
        <v/>
      </c>
      <c r="O135" s="8" t="str">
        <f>IF(OR(ISERROR((int+SED*('Growth&amp;Taper'!P135/100))*Volume!Q135),'Growth&amp;Taper'!P135&lt;pulpCutoff*100),"",(int+SED*('Growth&amp;Taper'!P135/100))*Volume!Q135)</f>
        <v/>
      </c>
      <c r="P135" s="8" t="str">
        <f>IF(OR(ISERROR((int+SED*('Growth&amp;Taper'!Q135/100))*Volume!R135),'Growth&amp;Taper'!Q135&lt;pulpCutoff*100),"",(int+SED*('Growth&amp;Taper'!Q135/100))*Volume!R135)</f>
        <v/>
      </c>
      <c r="Q135" s="8" t="str">
        <f>IF(OR(ISERROR((int+SED*('Growth&amp;Taper'!R135/100))*Volume!S135),'Growth&amp;Taper'!R135&lt;pulpCutoff*100),"",(int+SED*('Growth&amp;Taper'!R135/100))*Volume!S135)</f>
        <v/>
      </c>
      <c r="R135" s="16">
        <f>Volume!V135*C135*(pulpPrice-cartageCost-harvestCost)</f>
        <v>4200.9113993467199</v>
      </c>
      <c r="S135" s="80">
        <f t="shared" si="3"/>
        <v>9800.1400209218154</v>
      </c>
      <c r="T135" s="163">
        <f t="shared" si="7"/>
        <v>0.57134169610042207</v>
      </c>
    </row>
    <row r="136" spans="1:20">
      <c r="A136" s="4">
        <f>'Growth&amp;Taper'!A136</f>
        <v>14</v>
      </c>
      <c r="B136" s="33">
        <f>'Growth&amp;Taper'!B136</f>
        <v>30.098932651522215</v>
      </c>
      <c r="C136" s="27">
        <f>'Growth&amp;Taper'!C136</f>
        <v>286.51258865721445</v>
      </c>
      <c r="D136" s="33">
        <f>'Growth&amp;Taper'!D136</f>
        <v>38.472131879760489</v>
      </c>
      <c r="E136" s="33">
        <f>'Growth&amp;Taper'!E136</f>
        <v>36.643864800835715</v>
      </c>
      <c r="F136" s="33">
        <f>'Growth&amp;Taper'!F136</f>
        <v>301.71226120347347</v>
      </c>
      <c r="G136" s="33">
        <f>'Growth&amp;Taper'!G136</f>
        <v>34.691619845078868</v>
      </c>
      <c r="H136" s="8">
        <f>IF(OR(ISERROR((int+SED*('Growth&amp;Taper'!I136/100))*Volume!J136),'Growth&amp;Taper'!I136&lt;pulpCutoff*100),"",(int+SED*('Growth&amp;Taper'!I136/100))*Volume!J136)</f>
        <v>22.104614110348209</v>
      </c>
      <c r="I136" s="8">
        <f>IF(OR(ISERROR((int+SED*('Growth&amp;Taper'!J136/100))*Volume!K136),'Growth&amp;Taper'!J136&lt;pulpCutoff*100),"",(int+SED*('Growth&amp;Taper'!J136/100))*Volume!K136)</f>
        <v>16.057631785535602</v>
      </c>
      <c r="J136" s="8" t="str">
        <f>IF(OR(ISERROR((int+SED*('Growth&amp;Taper'!K136/100))*Volume!L136),'Growth&amp;Taper'!K136&lt;pulpCutoff*100),"",(int+SED*('Growth&amp;Taper'!K136/100))*Volume!L136)</f>
        <v/>
      </c>
      <c r="K136" s="8" t="str">
        <f>IF(OR(ISERROR((int+SED*('Growth&amp;Taper'!L136/100))*Volume!M136),'Growth&amp;Taper'!L136&lt;pulpCutoff*100),"",(int+SED*('Growth&amp;Taper'!L136/100))*Volume!M136)</f>
        <v/>
      </c>
      <c r="L136" s="8" t="str">
        <f>IF(OR(ISERROR((int+SED*('Growth&amp;Taper'!M136/100))*Volume!N136),'Growth&amp;Taper'!M136&lt;pulpCutoff*100),"",(int+SED*('Growth&amp;Taper'!M136/100))*Volume!N136)</f>
        <v/>
      </c>
      <c r="M136" s="8" t="str">
        <f>IF(OR(ISERROR((int+SED*('Growth&amp;Taper'!N136/100))*Volume!O136),'Growth&amp;Taper'!N136&lt;pulpCutoff*100),"",(int+SED*('Growth&amp;Taper'!N136/100))*Volume!O136)</f>
        <v/>
      </c>
      <c r="N136" s="8" t="str">
        <f>IF(OR(ISERROR((int+SED*('Growth&amp;Taper'!O136/100))*Volume!P136),'Growth&amp;Taper'!O136&lt;pulpCutoff*100),"",(int+SED*('Growth&amp;Taper'!O136/100))*Volume!P136)</f>
        <v/>
      </c>
      <c r="O136" s="8" t="str">
        <f>IF(OR(ISERROR((int+SED*('Growth&amp;Taper'!P136/100))*Volume!Q136),'Growth&amp;Taper'!P136&lt;pulpCutoff*100),"",(int+SED*('Growth&amp;Taper'!P136/100))*Volume!Q136)</f>
        <v/>
      </c>
      <c r="P136" s="8" t="str">
        <f>IF(OR(ISERROR((int+SED*('Growth&amp;Taper'!Q136/100))*Volume!R136),'Growth&amp;Taper'!Q136&lt;pulpCutoff*100),"",(int+SED*('Growth&amp;Taper'!Q136/100))*Volume!R136)</f>
        <v/>
      </c>
      <c r="Q136" s="8" t="str">
        <f>IF(OR(ISERROR((int+SED*('Growth&amp;Taper'!R136/100))*Volume!S136),'Growth&amp;Taper'!R136&lt;pulpCutoff*100),"",(int+SED*('Growth&amp;Taper'!R136/100))*Volume!S136)</f>
        <v/>
      </c>
      <c r="R136" s="16">
        <f>Volume!V136*C136*(pulpPrice-cartageCost-harvestCost)</f>
        <v>3451.1373556530498</v>
      </c>
      <c r="S136" s="80">
        <f t="shared" si="3"/>
        <v>14385.10121625588</v>
      </c>
      <c r="T136" s="163">
        <f t="shared" si="7"/>
        <v>0.76008946313474024</v>
      </c>
    </row>
    <row r="137" spans="1:20">
      <c r="A137" s="4">
        <f>'Growth&amp;Taper'!A137</f>
        <v>15</v>
      </c>
      <c r="B137" s="33">
        <f>'Growth&amp;Taper'!B137</f>
        <v>31.630903714821294</v>
      </c>
      <c r="C137" s="27">
        <f>'Growth&amp;Taper'!C137</f>
        <v>283.23656711592673</v>
      </c>
      <c r="D137" s="33">
        <f>'Growth&amp;Taper'!D137</f>
        <v>40.55066806076821</v>
      </c>
      <c r="E137" s="33">
        <f>'Growth&amp;Taper'!E137</f>
        <v>37.837666561763101</v>
      </c>
      <c r="F137" s="33">
        <f>'Growth&amp;Taper'!F137</f>
        <v>332.05256138561441</v>
      </c>
      <c r="G137" s="33">
        <f>'Growth&amp;Taper'!G137</f>
        <v>35.214791673801358</v>
      </c>
      <c r="H137" s="8">
        <f>IF(OR(ISERROR((int+SED*('Growth&amp;Taper'!I137/100))*Volume!J137),'Growth&amp;Taper'!I137&lt;pulpCutoff*100),"",(int+SED*('Growth&amp;Taper'!I137/100))*Volume!J137)</f>
        <v>24.876493358933402</v>
      </c>
      <c r="I137" s="8">
        <f>IF(OR(ISERROR((int+SED*('Growth&amp;Taper'!J137/100))*Volume!K137),'Growth&amp;Taper'!J137&lt;pulpCutoff*100),"",(int+SED*('Growth&amp;Taper'!J137/100))*Volume!K137)</f>
        <v>18.20590658022223</v>
      </c>
      <c r="J137" s="8" t="str">
        <f>IF(OR(ISERROR((int+SED*('Growth&amp;Taper'!K137/100))*Volume!L137),'Growth&amp;Taper'!K137&lt;pulpCutoff*100),"",(int+SED*('Growth&amp;Taper'!K137/100))*Volume!L137)</f>
        <v/>
      </c>
      <c r="K137" s="8" t="str">
        <f>IF(OR(ISERROR((int+SED*('Growth&amp;Taper'!L137/100))*Volume!M137),'Growth&amp;Taper'!L137&lt;pulpCutoff*100),"",(int+SED*('Growth&amp;Taper'!L137/100))*Volume!M137)</f>
        <v/>
      </c>
      <c r="L137" s="8" t="str">
        <f>IF(OR(ISERROR((int+SED*('Growth&amp;Taper'!M137/100))*Volume!N137),'Growth&amp;Taper'!M137&lt;pulpCutoff*100),"",(int+SED*('Growth&amp;Taper'!M137/100))*Volume!N137)</f>
        <v/>
      </c>
      <c r="M137" s="8" t="str">
        <f>IF(OR(ISERROR((int+SED*('Growth&amp;Taper'!N137/100))*Volume!O137),'Growth&amp;Taper'!N137&lt;pulpCutoff*100),"",(int+SED*('Growth&amp;Taper'!N137/100))*Volume!O137)</f>
        <v/>
      </c>
      <c r="N137" s="8" t="str">
        <f>IF(OR(ISERROR((int+SED*('Growth&amp;Taper'!O137/100))*Volume!P137),'Growth&amp;Taper'!O137&lt;pulpCutoff*100),"",(int+SED*('Growth&amp;Taper'!O137/100))*Volume!P137)</f>
        <v/>
      </c>
      <c r="O137" s="8" t="str">
        <f>IF(OR(ISERROR((int+SED*('Growth&amp;Taper'!P137/100))*Volume!Q137),'Growth&amp;Taper'!P137&lt;pulpCutoff*100),"",(int+SED*('Growth&amp;Taper'!P137/100))*Volume!Q137)</f>
        <v/>
      </c>
      <c r="P137" s="8" t="str">
        <f>IF(OR(ISERROR((int+SED*('Growth&amp;Taper'!Q137/100))*Volume!R137),'Growth&amp;Taper'!Q137&lt;pulpCutoff*100),"",(int+SED*('Growth&amp;Taper'!Q137/100))*Volume!R137)</f>
        <v/>
      </c>
      <c r="Q137" s="8" t="str">
        <f>IF(OR(ISERROR((int+SED*('Growth&amp;Taper'!R137/100))*Volume!S137),'Growth&amp;Taper'!R137&lt;pulpCutoff*100),"",(int+SED*('Growth&amp;Taper'!R137/100))*Volume!S137)</f>
        <v/>
      </c>
      <c r="R137" s="16">
        <f>Volume!V137*C137*(pulpPrice-cartageCost-harvestCost)</f>
        <v>3711.4167904338674</v>
      </c>
      <c r="S137" s="80">
        <f t="shared" ref="S137:S181" si="8">R137+SUMIF(H137:Q137,"&gt;0",H137:Q137)*C137</f>
        <v>15913.927852315719</v>
      </c>
      <c r="T137" s="163">
        <f t="shared" si="7"/>
        <v>0.76678185141490385</v>
      </c>
    </row>
    <row r="138" spans="1:20">
      <c r="A138" s="4">
        <f>'Growth&amp;Taper'!A138</f>
        <v>16</v>
      </c>
      <c r="B138" s="33">
        <f>'Growth&amp;Taper'!B138</f>
        <v>33.068113414735379</v>
      </c>
      <c r="C138" s="27">
        <f>'Growth&amp;Taper'!C138</f>
        <v>279.99800402346068</v>
      </c>
      <c r="D138" s="33">
        <f>'Growth&amp;Taper'!D138</f>
        <v>42.452906467386505</v>
      </c>
      <c r="E138" s="33">
        <f>'Growth&amp;Taper'!E138</f>
        <v>38.938233641133877</v>
      </c>
      <c r="F138" s="33">
        <f>'Growth&amp;Taper'!F138</f>
        <v>361.41830356788591</v>
      </c>
      <c r="G138" s="33">
        <f>'Growth&amp;Taper'!G138</f>
        <v>35.682682886068584</v>
      </c>
      <c r="H138" s="8">
        <f>IF(OR(ISERROR((int+SED*('Growth&amp;Taper'!I138/100))*Volume!J138),'Growth&amp;Taper'!I138&lt;pulpCutoff*100),"",(int+SED*('Growth&amp;Taper'!I138/100))*Volume!J138)</f>
        <v>27.62666158557165</v>
      </c>
      <c r="I138" s="8">
        <f>IF(OR(ISERROR((int+SED*('Growth&amp;Taper'!J138/100))*Volume!K138),'Growth&amp;Taper'!J138&lt;pulpCutoff*100),"",(int+SED*('Growth&amp;Taper'!J138/100))*Volume!K138)</f>
        <v>20.345873118887262</v>
      </c>
      <c r="J138" s="8">
        <f>IF(OR(ISERROR((int+SED*('Growth&amp;Taper'!K138/100))*Volume!L138),'Growth&amp;Taper'!K138&lt;pulpCutoff*100),"",(int+SED*('Growth&amp;Taper'!K138/100))*Volume!L138)</f>
        <v>14.639246701287215</v>
      </c>
      <c r="K138" s="8" t="str">
        <f>IF(OR(ISERROR((int+SED*('Growth&amp;Taper'!L138/100))*Volume!M138),'Growth&amp;Taper'!L138&lt;pulpCutoff*100),"",(int+SED*('Growth&amp;Taper'!L138/100))*Volume!M138)</f>
        <v/>
      </c>
      <c r="L138" s="8" t="str">
        <f>IF(OR(ISERROR((int+SED*('Growth&amp;Taper'!M138/100))*Volume!N138),'Growth&amp;Taper'!M138&lt;pulpCutoff*100),"",(int+SED*('Growth&amp;Taper'!M138/100))*Volume!N138)</f>
        <v/>
      </c>
      <c r="M138" s="8" t="str">
        <f>IF(OR(ISERROR((int+SED*('Growth&amp;Taper'!N138/100))*Volume!O138),'Growth&amp;Taper'!N138&lt;pulpCutoff*100),"",(int+SED*('Growth&amp;Taper'!N138/100))*Volume!O138)</f>
        <v/>
      </c>
      <c r="N138" s="8" t="str">
        <f>IF(OR(ISERROR((int+SED*('Growth&amp;Taper'!O138/100))*Volume!P138),'Growth&amp;Taper'!O138&lt;pulpCutoff*100),"",(int+SED*('Growth&amp;Taper'!O138/100))*Volume!P138)</f>
        <v/>
      </c>
      <c r="O138" s="8" t="str">
        <f>IF(OR(ISERROR((int+SED*('Growth&amp;Taper'!P138/100))*Volume!Q138),'Growth&amp;Taper'!P138&lt;pulpCutoff*100),"",(int+SED*('Growth&amp;Taper'!P138/100))*Volume!Q138)</f>
        <v/>
      </c>
      <c r="P138" s="8" t="str">
        <f>IF(OR(ISERROR((int+SED*('Growth&amp;Taper'!Q138/100))*Volume!R138),'Growth&amp;Taper'!Q138&lt;pulpCutoff*100),"",(int+SED*('Growth&amp;Taper'!Q138/100))*Volume!R138)</f>
        <v/>
      </c>
      <c r="Q138" s="8" t="str">
        <f>IF(OR(ISERROR((int+SED*('Growth&amp;Taper'!R138/100))*Volume!S138),'Growth&amp;Taper'!R138&lt;pulpCutoff*100),"",(int+SED*('Growth&amp;Taper'!R138/100))*Volume!S138)</f>
        <v/>
      </c>
      <c r="R138" s="16">
        <f>Volume!V138*C138*(pulpPrice-cartageCost-harvestCost)</f>
        <v>2927.0205764540001</v>
      </c>
      <c r="S138" s="80">
        <f t="shared" si="8"/>
        <v>20458.194398416144</v>
      </c>
      <c r="T138" s="163">
        <f t="shared" si="7"/>
        <v>0.85692673950343301</v>
      </c>
    </row>
    <row r="139" spans="1:20">
      <c r="A139" s="4">
        <f>'Growth&amp;Taper'!A139</f>
        <v>17</v>
      </c>
      <c r="B139" s="33">
        <f>'Growth&amp;Taper'!B139</f>
        <v>34.414845046252857</v>
      </c>
      <c r="C139" s="27">
        <f>'Growth&amp;Taper'!C139</f>
        <v>276.79647107512704</v>
      </c>
      <c r="D139" s="33">
        <f>'Growth&amp;Taper'!D139</f>
        <v>44.196759204811393</v>
      </c>
      <c r="E139" s="33">
        <f>'Growth&amp;Taper'!E139</f>
        <v>39.959030082605032</v>
      </c>
      <c r="F139" s="33">
        <f>'Growth&amp;Taper'!F139</f>
        <v>389.71619359811405</v>
      </c>
      <c r="G139" s="33">
        <f>'Growth&amp;Taper'!G139</f>
        <v>36.104986676356887</v>
      </c>
      <c r="H139" s="8">
        <f>IF(OR(ISERROR((int+SED*('Growth&amp;Taper'!I139/100))*Volume!J139),'Growth&amp;Taper'!I139&lt;pulpCutoff*100),"",(int+SED*('Growth&amp;Taper'!I139/100))*Volume!J139)</f>
        <v>30.350493606119763</v>
      </c>
      <c r="I139" s="8">
        <f>IF(OR(ISERROR((int+SED*('Growth&amp;Taper'!J139/100))*Volume!K139),'Growth&amp;Taper'!J139&lt;pulpCutoff*100),"",(int+SED*('Growth&amp;Taper'!J139/100))*Volume!K139)</f>
        <v>22.472625934651798</v>
      </c>
      <c r="J139" s="8">
        <f>IF(OR(ISERROR((int+SED*('Growth&amp;Taper'!K139/100))*Volume!L139),'Growth&amp;Taper'!K139&lt;pulpCutoff*100),"",(int+SED*('Growth&amp;Taper'!K139/100))*Volume!L139)</f>
        <v>16.290805420403029</v>
      </c>
      <c r="K139" s="8" t="str">
        <f>IF(OR(ISERROR((int+SED*('Growth&amp;Taper'!L139/100))*Volume!M139),'Growth&amp;Taper'!L139&lt;pulpCutoff*100),"",(int+SED*('Growth&amp;Taper'!L139/100))*Volume!M139)</f>
        <v/>
      </c>
      <c r="L139" s="8" t="str">
        <f>IF(OR(ISERROR((int+SED*('Growth&amp;Taper'!M139/100))*Volume!N139),'Growth&amp;Taper'!M139&lt;pulpCutoff*100),"",(int+SED*('Growth&amp;Taper'!M139/100))*Volume!N139)</f>
        <v/>
      </c>
      <c r="M139" s="8" t="str">
        <f>IF(OR(ISERROR((int+SED*('Growth&amp;Taper'!N139/100))*Volume!O139),'Growth&amp;Taper'!N139&lt;pulpCutoff*100),"",(int+SED*('Growth&amp;Taper'!N139/100))*Volume!O139)</f>
        <v/>
      </c>
      <c r="N139" s="8" t="str">
        <f>IF(OR(ISERROR((int+SED*('Growth&amp;Taper'!O139/100))*Volume!P139),'Growth&amp;Taper'!O139&lt;pulpCutoff*100),"",(int+SED*('Growth&amp;Taper'!O139/100))*Volume!P139)</f>
        <v/>
      </c>
      <c r="O139" s="8" t="str">
        <f>IF(OR(ISERROR((int+SED*('Growth&amp;Taper'!P139/100))*Volume!Q139),'Growth&amp;Taper'!P139&lt;pulpCutoff*100),"",(int+SED*('Growth&amp;Taper'!P139/100))*Volume!Q139)</f>
        <v/>
      </c>
      <c r="P139" s="8" t="str">
        <f>IF(OR(ISERROR((int+SED*('Growth&amp;Taper'!Q139/100))*Volume!R139),'Growth&amp;Taper'!Q139&lt;pulpCutoff*100),"",(int+SED*('Growth&amp;Taper'!Q139/100))*Volume!R139)</f>
        <v/>
      </c>
      <c r="Q139" s="8" t="str">
        <f>IF(OR(ISERROR((int+SED*('Growth&amp;Taper'!R139/100))*Volume!S139),'Growth&amp;Taper'!R139&lt;pulpCutoff*100),"",(int+SED*('Growth&amp;Taper'!R139/100))*Volume!S139)</f>
        <v/>
      </c>
      <c r="R139" s="16">
        <f>Volume!V139*C139*(pulpPrice-cartageCost-harvestCost)</f>
        <v>3105.6604689422097</v>
      </c>
      <c r="S139" s="80">
        <f t="shared" si="8"/>
        <v>22236.151000346472</v>
      </c>
      <c r="T139" s="163">
        <f t="shared" si="7"/>
        <v>0.86033282158887037</v>
      </c>
    </row>
    <row r="140" spans="1:20">
      <c r="A140" s="4">
        <f>'Growth&amp;Taper'!A140</f>
        <v>18</v>
      </c>
      <c r="B140" s="33">
        <f>'Growth&amp;Taper'!B140</f>
        <v>35.675510450869666</v>
      </c>
      <c r="C140" s="27">
        <f>'Growth&amp;Taper'!C140</f>
        <v>273.63154486352721</v>
      </c>
      <c r="D140" s="33">
        <f>'Growth&amp;Taper'!D140</f>
        <v>45.798236781965059</v>
      </c>
      <c r="E140" s="33">
        <f>'Growth&amp;Taper'!E140</f>
        <v>40.911113290919801</v>
      </c>
      <c r="F140" s="33">
        <f>'Growth&amp;Taper'!F140</f>
        <v>416.88602359112963</v>
      </c>
      <c r="G140" s="33">
        <f>'Growth&amp;Taper'!G140</f>
        <v>36.489251205052689</v>
      </c>
      <c r="H140" s="8">
        <f>IF(OR(ISERROR((int+SED*('Growth&amp;Taper'!I140/100))*Volume!J140),'Growth&amp;Taper'!I140&lt;pulpCutoff*100),"",(int+SED*('Growth&amp;Taper'!I140/100))*Volume!J140)</f>
        <v>33.045844001513629</v>
      </c>
      <c r="I140" s="8">
        <f>IF(OR(ISERROR((int+SED*('Growth&amp;Taper'!J140/100))*Volume!K140),'Growth&amp;Taper'!J140&lt;pulpCutoff*100),"",(int+SED*('Growth&amp;Taper'!J140/100))*Volume!K140)</f>
        <v>24.583438887345014</v>
      </c>
      <c r="J140" s="8">
        <f>IF(OR(ISERROR((int+SED*('Growth&amp;Taper'!K140/100))*Volume!L140),'Growth&amp;Taper'!K140&lt;pulpCutoff*100),"",(int+SED*('Growth&amp;Taper'!K140/100))*Volume!L140)</f>
        <v>17.936615975317185</v>
      </c>
      <c r="K140" s="8" t="str">
        <f>IF(OR(ISERROR((int+SED*('Growth&amp;Taper'!L140/100))*Volume!M140),'Growth&amp;Taper'!L140&lt;pulpCutoff*100),"",(int+SED*('Growth&amp;Taper'!L140/100))*Volume!M140)</f>
        <v/>
      </c>
      <c r="L140" s="8" t="str">
        <f>IF(OR(ISERROR((int+SED*('Growth&amp;Taper'!M140/100))*Volume!N140),'Growth&amp;Taper'!M140&lt;pulpCutoff*100),"",(int+SED*('Growth&amp;Taper'!M140/100))*Volume!N140)</f>
        <v/>
      </c>
      <c r="M140" s="8" t="str">
        <f>IF(OR(ISERROR((int+SED*('Growth&amp;Taper'!N140/100))*Volume!O140),'Growth&amp;Taper'!N140&lt;pulpCutoff*100),"",(int+SED*('Growth&amp;Taper'!N140/100))*Volume!O140)</f>
        <v/>
      </c>
      <c r="N140" s="8" t="str">
        <f>IF(OR(ISERROR((int+SED*('Growth&amp;Taper'!O140/100))*Volume!P140),'Growth&amp;Taper'!O140&lt;pulpCutoff*100),"",(int+SED*('Growth&amp;Taper'!O140/100))*Volume!P140)</f>
        <v/>
      </c>
      <c r="O140" s="8" t="str">
        <f>IF(OR(ISERROR((int+SED*('Growth&amp;Taper'!P140/100))*Volume!Q140),'Growth&amp;Taper'!P140&lt;pulpCutoff*100),"",(int+SED*('Growth&amp;Taper'!P140/100))*Volume!Q140)</f>
        <v/>
      </c>
      <c r="P140" s="8" t="str">
        <f>IF(OR(ISERROR((int+SED*('Growth&amp;Taper'!Q140/100))*Volume!R140),'Growth&amp;Taper'!Q140&lt;pulpCutoff*100),"",(int+SED*('Growth&amp;Taper'!Q140/100))*Volume!R140)</f>
        <v/>
      </c>
      <c r="Q140" s="8" t="str">
        <f>IF(OR(ISERROR((int+SED*('Growth&amp;Taper'!R140/100))*Volume!S140),'Growth&amp;Taper'!R140&lt;pulpCutoff*100),"",(int+SED*('Growth&amp;Taper'!R140/100))*Volume!S140)</f>
        <v/>
      </c>
      <c r="R140" s="16">
        <f>Volume!V140*C140*(pulpPrice-cartageCost-harvestCost)</f>
        <v>3272.3940762376583</v>
      </c>
      <c r="S140" s="80">
        <f t="shared" si="8"/>
        <v>23949.607721443146</v>
      </c>
      <c r="T140" s="163">
        <f t="shared" si="7"/>
        <v>0.86336335382613638</v>
      </c>
    </row>
    <row r="141" spans="1:20">
      <c r="A141" s="43">
        <f>'Growth&amp;Taper'!A141</f>
        <v>19</v>
      </c>
      <c r="B141" s="44">
        <f>'Growth&amp;Taper'!B141</f>
        <v>36.854559168727612</v>
      </c>
      <c r="C141" s="45">
        <f>'Growth&amp;Taper'!C141</f>
        <v>270.50280682255675</v>
      </c>
      <c r="D141" s="44">
        <f>'Growth&amp;Taper'!D141</f>
        <v>47.271562654848864</v>
      </c>
      <c r="E141" s="44">
        <f>'Growth&amp;Taper'!E141</f>
        <v>41.803639278637512</v>
      </c>
      <c r="F141" s="44">
        <f>'Growth&amp;Taper'!F141</f>
        <v>442.89343340770603</v>
      </c>
      <c r="G141" s="44">
        <f>'Growth&amp;Taper'!G141</f>
        <v>36.841442234282837</v>
      </c>
      <c r="H141" s="134">
        <f>IF(OR(ISERROR((int+SED*('Growth&amp;Taper'!I141/100))*Volume!J141),'Growth&amp;Taper'!I141&lt;pulpCutoff*100),"",(int+SED*('Growth&amp;Taper'!I141/100))*Volume!J141)</f>
        <v>35.712264045790008</v>
      </c>
      <c r="I141" s="134">
        <f>IF(OR(ISERROR((int+SED*('Growth&amp;Taper'!J141/100))*Volume!K141),'Growth&amp;Taper'!J141&lt;pulpCutoff*100),"",(int+SED*('Growth&amp;Taper'!J141/100))*Volume!K141)</f>
        <v>26.677107197215342</v>
      </c>
      <c r="J141" s="134">
        <f>IF(OR(ISERROR((int+SED*('Growth&amp;Taper'!K141/100))*Volume!L141),'Growth&amp;Taper'!K141&lt;pulpCutoff*100),"",(int+SED*('Growth&amp;Taper'!K141/100))*Volume!L141)</f>
        <v>19.574844392059376</v>
      </c>
      <c r="K141" s="134" t="str">
        <f>IF(OR(ISERROR((int+SED*('Growth&amp;Taper'!L141/100))*Volume!M141),'Growth&amp;Taper'!L141&lt;pulpCutoff*100),"",(int+SED*('Growth&amp;Taper'!L141/100))*Volume!M141)</f>
        <v/>
      </c>
      <c r="L141" s="134" t="str">
        <f>IF(OR(ISERROR((int+SED*('Growth&amp;Taper'!M141/100))*Volume!N141),'Growth&amp;Taper'!M141&lt;pulpCutoff*100),"",(int+SED*('Growth&amp;Taper'!M141/100))*Volume!N141)</f>
        <v/>
      </c>
      <c r="M141" s="134" t="str">
        <f>IF(OR(ISERROR((int+SED*('Growth&amp;Taper'!N141/100))*Volume!O141),'Growth&amp;Taper'!N141&lt;pulpCutoff*100),"",(int+SED*('Growth&amp;Taper'!N141/100))*Volume!O141)</f>
        <v/>
      </c>
      <c r="N141" s="134" t="str">
        <f>IF(OR(ISERROR((int+SED*('Growth&amp;Taper'!O141/100))*Volume!P141),'Growth&amp;Taper'!O141&lt;pulpCutoff*100),"",(int+SED*('Growth&amp;Taper'!O141/100))*Volume!P141)</f>
        <v/>
      </c>
      <c r="O141" s="134" t="str">
        <f>IF(OR(ISERROR((int+SED*('Growth&amp;Taper'!P141/100))*Volume!Q141),'Growth&amp;Taper'!P141&lt;pulpCutoff*100),"",(int+SED*('Growth&amp;Taper'!P141/100))*Volume!Q141)</f>
        <v/>
      </c>
      <c r="P141" s="134" t="str">
        <f>IF(OR(ISERROR((int+SED*('Growth&amp;Taper'!Q141/100))*Volume!R141),'Growth&amp;Taper'!Q141&lt;pulpCutoff*100),"",(int+SED*('Growth&amp;Taper'!Q141/100))*Volume!R141)</f>
        <v/>
      </c>
      <c r="Q141" s="134" t="str">
        <f>IF(OR(ISERROR((int+SED*('Growth&amp;Taper'!R141/100))*Volume!S141),'Growth&amp;Taper'!R141&lt;pulpCutoff*100),"",(int+SED*('Growth&amp;Taper'!R141/100))*Volume!S141)</f>
        <v/>
      </c>
      <c r="R141" s="131">
        <f>Volume!V141*C141*(pulpPrice-cartageCost-harvestCost)</f>
        <v>3428.1824568634615</v>
      </c>
      <c r="S141" s="80">
        <f t="shared" si="8"/>
        <v>25599.732845157763</v>
      </c>
      <c r="T141" s="163">
        <f t="shared" si="7"/>
        <v>0.86608522527953224</v>
      </c>
    </row>
    <row r="142" spans="1:20">
      <c r="A142" s="43">
        <f>'Growth&amp;Taper'!A142</f>
        <v>20</v>
      </c>
      <c r="B142" s="44">
        <f>'Growth&amp;Taper'!B142</f>
        <v>37.956411101780581</v>
      </c>
      <c r="C142" s="45">
        <f>'Growth&amp;Taper'!C142</f>
        <v>267.40984317204953</v>
      </c>
      <c r="D142" s="44">
        <f>'Growth&amp;Taper'!D142</f>
        <v>48.629333991018783</v>
      </c>
      <c r="E142" s="44">
        <f>'Growth&amp;Taper'!E142</f>
        <v>42.644248573259411</v>
      </c>
      <c r="F142" s="44">
        <f>'Growth&amp;Taper'!F142</f>
        <v>467.72417567123114</v>
      </c>
      <c r="G142" s="44">
        <f>'Growth&amp;Taper'!G142</f>
        <v>37.166337422008795</v>
      </c>
      <c r="H142" s="134">
        <f>IF(OR(ISERROR((int+SED*('Growth&amp;Taper'!I142/100))*Volume!J142),'Growth&amp;Taper'!I142&lt;pulpCutoff*100),"",(int+SED*('Growth&amp;Taper'!I142/100))*Volume!J142)</f>
        <v>38.350451827858784</v>
      </c>
      <c r="I142" s="134">
        <f>IF(OR(ISERROR((int+SED*('Growth&amp;Taper'!J142/100))*Volume!K142),'Growth&amp;Taper'!J142&lt;pulpCutoff*100),"",(int+SED*('Growth&amp;Taper'!J142/100))*Volume!K142)</f>
        <v>28.753480047852641</v>
      </c>
      <c r="J142" s="134">
        <f>IF(OR(ISERROR((int+SED*('Growth&amp;Taper'!K142/100))*Volume!L142),'Growth&amp;Taper'!K142&lt;pulpCutoff*100),"",(int+SED*('Growth&amp;Taper'!K142/100))*Volume!L142)</f>
        <v>21.204642033112243</v>
      </c>
      <c r="K142" s="134">
        <f>IF(OR(ISERROR((int+SED*('Growth&amp;Taper'!L142/100))*Volume!M142),'Growth&amp;Taper'!L142&lt;pulpCutoff*100),"",(int+SED*('Growth&amp;Taper'!L142/100))*Volume!M142)</f>
        <v>14.865400953014165</v>
      </c>
      <c r="L142" s="134" t="str">
        <f>IF(OR(ISERROR((int+SED*('Growth&amp;Taper'!M142/100))*Volume!N142),'Growth&amp;Taper'!M142&lt;pulpCutoff*100),"",(int+SED*('Growth&amp;Taper'!M142/100))*Volume!N142)</f>
        <v/>
      </c>
      <c r="M142" s="134" t="str">
        <f>IF(OR(ISERROR((int+SED*('Growth&amp;Taper'!N142/100))*Volume!O142),'Growth&amp;Taper'!N142&lt;pulpCutoff*100),"",(int+SED*('Growth&amp;Taper'!N142/100))*Volume!O142)</f>
        <v/>
      </c>
      <c r="N142" s="134" t="str">
        <f>IF(OR(ISERROR((int+SED*('Growth&amp;Taper'!O142/100))*Volume!P142),'Growth&amp;Taper'!O142&lt;pulpCutoff*100),"",(int+SED*('Growth&amp;Taper'!O142/100))*Volume!P142)</f>
        <v/>
      </c>
      <c r="O142" s="134" t="str">
        <f>IF(OR(ISERROR((int+SED*('Growth&amp;Taper'!P142/100))*Volume!Q142),'Growth&amp;Taper'!P142&lt;pulpCutoff*100),"",(int+SED*('Growth&amp;Taper'!P142/100))*Volume!Q142)</f>
        <v/>
      </c>
      <c r="P142" s="134" t="str">
        <f>IF(OR(ISERROR((int+SED*('Growth&amp;Taper'!Q142/100))*Volume!R142),'Growth&amp;Taper'!Q142&lt;pulpCutoff*100),"",(int+SED*('Growth&amp;Taper'!Q142/100))*Volume!R142)</f>
        <v/>
      </c>
      <c r="Q142" s="134" t="str">
        <f>IF(OR(ISERROR((int+SED*('Growth&amp;Taper'!R142/100))*Volume!S142),'Growth&amp;Taper'!R142&lt;pulpCutoff*100),"",(int+SED*('Growth&amp;Taper'!R142/100))*Volume!S142)</f>
        <v/>
      </c>
      <c r="R142" s="131">
        <f>Volume!V142*C142*(pulpPrice-cartageCost-harvestCost)</f>
        <v>2650.9533518715521</v>
      </c>
      <c r="S142" s="80">
        <f t="shared" ref="S142:S162" si="9">R142+SUMIF(H142:Q142,"&gt;0",H142:Q142)*C142</f>
        <v>30240.689789112585</v>
      </c>
      <c r="T142" s="163">
        <f t="shared" si="7"/>
        <v>0.91233819828984319</v>
      </c>
    </row>
    <row r="143" spans="1:20" s="3" customFormat="1">
      <c r="A143" s="43">
        <f>'Growth&amp;Taper'!A143</f>
        <v>21</v>
      </c>
      <c r="B143" s="44">
        <f>'Growth&amp;Taper'!B143</f>
        <v>38.985407001081995</v>
      </c>
      <c r="C143" s="45">
        <f>'Growth&amp;Taper'!C143</f>
        <v>264.35224486305481</v>
      </c>
      <c r="D143" s="44">
        <f>'Growth&amp;Taper'!D143</f>
        <v>49.88269499116911</v>
      </c>
      <c r="E143" s="44">
        <f>'Growth&amp;Taper'!E143</f>
        <v>43.439363498218832</v>
      </c>
      <c r="F143" s="44">
        <f>'Growth&amp;Taper'!F143</f>
        <v>491.37956242920882</v>
      </c>
      <c r="G143" s="44">
        <f>'Growth&amp;Taper'!G143</f>
        <v>37.467808263264928</v>
      </c>
      <c r="H143" s="134">
        <f>IF(OR(ISERROR((int+SED*('Growth&amp;Taper'!I143/100))*Volume!J143),'Growth&amp;Taper'!I143&lt;pulpCutoff*100),"",(int+SED*('Growth&amp;Taper'!I143/100))*Volume!J143)</f>
        <v>40.961866243539347</v>
      </c>
      <c r="I143" s="134">
        <f>IF(OR(ISERROR((int+SED*('Growth&amp;Taper'!J143/100))*Volume!K143),'Growth&amp;Taper'!J143&lt;pulpCutoff*100),"",(int+SED*('Growth&amp;Taper'!J143/100))*Volume!K143)</f>
        <v>30.813128519445435</v>
      </c>
      <c r="J143" s="134">
        <f>IF(OR(ISERROR((int+SED*('Growth&amp;Taper'!K143/100))*Volume!L143),'Growth&amp;Taper'!K143&lt;pulpCutoff*100),"",(int+SED*('Growth&amp;Taper'!K143/100))*Volume!L143)</f>
        <v>22.825855372090206</v>
      </c>
      <c r="K143" s="134">
        <f>IF(OR(ISERROR((int+SED*('Growth&amp;Taper'!L143/100))*Volume!M143),'Growth&amp;Taper'!L143&lt;pulpCutoff*100),"",(int+SED*('Growth&amp;Taper'!L143/100))*Volume!M143)</f>
        <v>16.10879222848699</v>
      </c>
      <c r="L143" s="134" t="str">
        <f>IF(OR(ISERROR((int+SED*('Growth&amp;Taper'!M143/100))*Volume!N143),'Growth&amp;Taper'!M143&lt;pulpCutoff*100),"",(int+SED*('Growth&amp;Taper'!M143/100))*Volume!N143)</f>
        <v/>
      </c>
      <c r="M143" s="134" t="str">
        <f>IF(OR(ISERROR((int+SED*('Growth&amp;Taper'!N143/100))*Volume!O143),'Growth&amp;Taper'!N143&lt;pulpCutoff*100),"",(int+SED*('Growth&amp;Taper'!N143/100))*Volume!O143)</f>
        <v/>
      </c>
      <c r="N143" s="134" t="str">
        <f>IF(OR(ISERROR((int+SED*('Growth&amp;Taper'!O143/100))*Volume!P143),'Growth&amp;Taper'!O143&lt;pulpCutoff*100),"",(int+SED*('Growth&amp;Taper'!O143/100))*Volume!P143)</f>
        <v/>
      </c>
      <c r="O143" s="134" t="str">
        <f>IF(OR(ISERROR((int+SED*('Growth&amp;Taper'!P143/100))*Volume!Q143),'Growth&amp;Taper'!P143&lt;pulpCutoff*100),"",(int+SED*('Growth&amp;Taper'!P143/100))*Volume!Q143)</f>
        <v/>
      </c>
      <c r="P143" s="134" t="str">
        <f>IF(OR(ISERROR((int+SED*('Growth&amp;Taper'!Q143/100))*Volume!R143),'Growth&amp;Taper'!Q143&lt;pulpCutoff*100),"",(int+SED*('Growth&amp;Taper'!Q143/100))*Volume!R143)</f>
        <v/>
      </c>
      <c r="Q143" s="134" t="str">
        <f>IF(OR(ISERROR((int+SED*('Growth&amp;Taper'!R143/100))*Volume!S143),'Growth&amp;Taper'!R143&lt;pulpCutoff*100),"",(int+SED*('Growth&amp;Taper'!R143/100))*Volume!S143)</f>
        <v/>
      </c>
      <c r="R143" s="131">
        <f>Volume!V143*C143*(pulpPrice-cartageCost-harvestCost)</f>
        <v>2766.9468023650256</v>
      </c>
      <c r="S143" s="80">
        <f t="shared" si="9"/>
        <v>32033.289289158591</v>
      </c>
      <c r="T143" s="163">
        <f t="shared" si="7"/>
        <v>0.913622769819599</v>
      </c>
    </row>
    <row r="144" spans="1:20" s="3" customFormat="1">
      <c r="A144" s="43">
        <f>'Growth&amp;Taper'!A144</f>
        <v>22</v>
      </c>
      <c r="B144" s="44">
        <f>'Growth&amp;Taper'!B144</f>
        <v>39.945772566530472</v>
      </c>
      <c r="C144" s="45">
        <f>'Growth&amp;Taper'!C144</f>
        <v>261.32960752373964</v>
      </c>
      <c r="D144" s="44">
        <f>'Growth&amp;Taper'!D144</f>
        <v>51.041505676850967</v>
      </c>
      <c r="E144" s="44">
        <f>'Growth&amp;Taper'!E144</f>
        <v>44.194419167358518</v>
      </c>
      <c r="F144" s="44">
        <f>'Growth&amp;Taper'!F144</f>
        <v>513.87284315581735</v>
      </c>
      <c r="G144" s="44">
        <f>'Growth&amp;Taper'!G144</f>
        <v>37.749025346667075</v>
      </c>
      <c r="H144" s="134">
        <f>IF(OR(ISERROR((int+SED*('Growth&amp;Taper'!I144/100))*Volume!J144),'Growth&amp;Taper'!I144&lt;pulpCutoff*100),"",(int+SED*('Growth&amp;Taper'!I144/100))*Volume!J144)</f>
        <v>43.548456209855296</v>
      </c>
      <c r="I144" s="134">
        <f>IF(OR(ISERROR((int+SED*('Growth&amp;Taper'!J144/100))*Volume!K144),'Growth&amp;Taper'!J144&lt;pulpCutoff*100),"",(int+SED*('Growth&amp;Taper'!J144/100))*Volume!K144)</f>
        <v>32.857109609655701</v>
      </c>
      <c r="J144" s="134">
        <f>IF(OR(ISERROR((int+SED*('Growth&amp;Taper'!K144/100))*Volume!L144),'Growth&amp;Taper'!K144&lt;pulpCutoff*100),"",(int+SED*('Growth&amp;Taper'!K144/100))*Volume!L144)</f>
        <v>24.438816876652623</v>
      </c>
      <c r="K144" s="134">
        <f>IF(OR(ISERROR((int+SED*('Growth&amp;Taper'!L144/100))*Volume!M144),'Growth&amp;Taper'!L144&lt;pulpCutoff*100),"",(int+SED*('Growth&amp;Taper'!L144/100))*Volume!M144)</f>
        <v>17.350408923082544</v>
      </c>
      <c r="L144" s="134" t="str">
        <f>IF(OR(ISERROR((int+SED*('Growth&amp;Taper'!M144/100))*Volume!N144),'Growth&amp;Taper'!M144&lt;pulpCutoff*100),"",(int+SED*('Growth&amp;Taper'!M144/100))*Volume!N144)</f>
        <v/>
      </c>
      <c r="M144" s="134" t="str">
        <f>IF(OR(ISERROR((int+SED*('Growth&amp;Taper'!N144/100))*Volume!O144),'Growth&amp;Taper'!N144&lt;pulpCutoff*100),"",(int+SED*('Growth&amp;Taper'!N144/100))*Volume!O144)</f>
        <v/>
      </c>
      <c r="N144" s="134" t="str">
        <f>IF(OR(ISERROR((int+SED*('Growth&amp;Taper'!O144/100))*Volume!P144),'Growth&amp;Taper'!O144&lt;pulpCutoff*100),"",(int+SED*('Growth&amp;Taper'!O144/100))*Volume!P144)</f>
        <v/>
      </c>
      <c r="O144" s="134" t="str">
        <f>IF(OR(ISERROR((int+SED*('Growth&amp;Taper'!P144/100))*Volume!Q144),'Growth&amp;Taper'!P144&lt;pulpCutoff*100),"",(int+SED*('Growth&amp;Taper'!P144/100))*Volume!Q144)</f>
        <v/>
      </c>
      <c r="P144" s="134" t="str">
        <f>IF(OR(ISERROR((int+SED*('Growth&amp;Taper'!Q144/100))*Volume!R144),'Growth&amp;Taper'!Q144&lt;pulpCutoff*100),"",(int+SED*('Growth&amp;Taper'!Q144/100))*Volume!R144)</f>
        <v/>
      </c>
      <c r="Q144" s="134" t="str">
        <f>IF(OR(ISERROR((int+SED*('Growth&amp;Taper'!R144/100))*Volume!S144),'Growth&amp;Taper'!R144&lt;pulpCutoff*100),"",(int+SED*('Growth&amp;Taper'!R144/100))*Volume!S144)</f>
        <v/>
      </c>
      <c r="R144" s="131">
        <f>Volume!V144*C144*(pulpPrice-cartageCost-harvestCost)</f>
        <v>2876.387750553577</v>
      </c>
      <c r="S144" s="80">
        <f t="shared" si="9"/>
        <v>33764.186255761364</v>
      </c>
      <c r="T144" s="163">
        <f t="shared" si="7"/>
        <v>0.91480950469929467</v>
      </c>
    </row>
    <row r="145" spans="1:20" s="3" customFormat="1">
      <c r="A145" s="43">
        <f>'Growth&amp;Taper'!A145</f>
        <v>23</v>
      </c>
      <c r="B145" s="44">
        <f>'Growth&amp;Taper'!B145</f>
        <v>40.841592997212665</v>
      </c>
      <c r="C145" s="45">
        <f>'Growth&amp;Taper'!C145</f>
        <v>258.34153140591047</v>
      </c>
      <c r="D145" s="44">
        <f>'Growth&amp;Taper'!D145</f>
        <v>52.11449811346705</v>
      </c>
      <c r="E145" s="44">
        <f>'Growth&amp;Taper'!E145</f>
        <v>44.914044504990812</v>
      </c>
      <c r="F145" s="44">
        <f>'Growth&amp;Taper'!F145</f>
        <v>535.22631943016131</v>
      </c>
      <c r="G145" s="44">
        <f>'Growth&amp;Taper'!G145</f>
        <v>38.012610211954367</v>
      </c>
      <c r="H145" s="134">
        <f>IF(OR(ISERROR((int+SED*('Growth&amp;Taper'!I145/100))*Volume!J145),'Growth&amp;Taper'!I145&lt;pulpCutoff*100),"",(int+SED*('Growth&amp;Taper'!I145/100))*Volume!J145)</f>
        <v>46.112471051287805</v>
      </c>
      <c r="I145" s="134">
        <f>IF(OR(ISERROR((int+SED*('Growth&amp;Taper'!J145/100))*Volume!K145),'Growth&amp;Taper'!J145&lt;pulpCutoff*100),"",(int+SED*('Growth&amp;Taper'!J145/100))*Volume!K145)</f>
        <v>34.886798588505556</v>
      </c>
      <c r="J145" s="134">
        <f>IF(OR(ISERROR((int+SED*('Growth&amp;Taper'!K145/100))*Volume!L145),'Growth&amp;Taper'!K145&lt;pulpCutoff*100),"",(int+SED*('Growth&amp;Taper'!K145/100))*Volume!L145)</f>
        <v>26.044194195020555</v>
      </c>
      <c r="K145" s="134">
        <f>IF(OR(ISERROR((int+SED*('Growth&amp;Taper'!L145/100))*Volume!M145),'Growth&amp;Taper'!L145&lt;pulpCutoff*100),"",(int+SED*('Growth&amp;Taper'!L145/100))*Volume!M145)</f>
        <v>18.590298938413543</v>
      </c>
      <c r="L145" s="134" t="str">
        <f>IF(OR(ISERROR((int+SED*('Growth&amp;Taper'!M145/100))*Volume!N145),'Growth&amp;Taper'!M145&lt;pulpCutoff*100),"",(int+SED*('Growth&amp;Taper'!M145/100))*Volume!N145)</f>
        <v/>
      </c>
      <c r="M145" s="134" t="str">
        <f>IF(OR(ISERROR((int+SED*('Growth&amp;Taper'!N145/100))*Volume!O145),'Growth&amp;Taper'!N145&lt;pulpCutoff*100),"",(int+SED*('Growth&amp;Taper'!N145/100))*Volume!O145)</f>
        <v/>
      </c>
      <c r="N145" s="134" t="str">
        <f>IF(OR(ISERROR((int+SED*('Growth&amp;Taper'!O145/100))*Volume!P145),'Growth&amp;Taper'!O145&lt;pulpCutoff*100),"",(int+SED*('Growth&amp;Taper'!O145/100))*Volume!P145)</f>
        <v/>
      </c>
      <c r="O145" s="134" t="str">
        <f>IF(OR(ISERROR((int+SED*('Growth&amp;Taper'!P145/100))*Volume!Q145),'Growth&amp;Taper'!P145&lt;pulpCutoff*100),"",(int+SED*('Growth&amp;Taper'!P145/100))*Volume!Q145)</f>
        <v/>
      </c>
      <c r="P145" s="134" t="str">
        <f>IF(OR(ISERROR((int+SED*('Growth&amp;Taper'!Q145/100))*Volume!R145),'Growth&amp;Taper'!Q145&lt;pulpCutoff*100),"",(int+SED*('Growth&amp;Taper'!Q145/100))*Volume!R145)</f>
        <v/>
      </c>
      <c r="Q145" s="134" t="str">
        <f>IF(OR(ISERROR((int+SED*('Growth&amp;Taper'!R145/100))*Volume!S145),'Growth&amp;Taper'!R145&lt;pulpCutoff*100),"",(int+SED*('Growth&amp;Taper'!R145/100))*Volume!S145)</f>
        <v/>
      </c>
      <c r="R145" s="131">
        <f>Volume!V145*C145*(pulpPrice-cartageCost-harvestCost)</f>
        <v>2979.7617386532929</v>
      </c>
      <c r="S145" s="80">
        <f t="shared" si="9"/>
        <v>35436.180409775741</v>
      </c>
      <c r="T145" s="163">
        <f t="shared" si="7"/>
        <v>0.91591188146701974</v>
      </c>
    </row>
    <row r="146" spans="1:20" s="3" customFormat="1">
      <c r="A146" s="43">
        <f>'Growth&amp;Taper'!A146</f>
        <v>24</v>
      </c>
      <c r="B146" s="44">
        <f>'Growth&amp;Taper'!B146</f>
        <v>41.67679559115571</v>
      </c>
      <c r="C146" s="45">
        <f>'Growth&amp;Taper'!C146</f>
        <v>255.3876213321455</v>
      </c>
      <c r="D146" s="44">
        <f>'Growth&amp;Taper'!D146</f>
        <v>53.109416938282195</v>
      </c>
      <c r="E146" s="44">
        <f>'Growth&amp;Taper'!E146</f>
        <v>45.602205275574441</v>
      </c>
      <c r="F146" s="44">
        <f>'Growth&amp;Taper'!F146</f>
        <v>555.46904451252203</v>
      </c>
      <c r="G146" s="44">
        <f>'Growth&amp;Taper'!G146</f>
        <v>38.260749347542379</v>
      </c>
      <c r="H146" s="134">
        <f>IF(OR(ISERROR((int+SED*('Growth&amp;Taper'!I146/100))*Volume!J146),'Growth&amp;Taper'!I146&lt;pulpCutoff*100),"",(int+SED*('Growth&amp;Taper'!I146/100))*Volume!J146)</f>
        <v>48.656328209509084</v>
      </c>
      <c r="I146" s="134">
        <f>IF(OR(ISERROR((int+SED*('Growth&amp;Taper'!J146/100))*Volume!K146),'Growth&amp;Taper'!J146&lt;pulpCutoff*100),"",(int+SED*('Growth&amp;Taper'!J146/100))*Volume!K146)</f>
        <v>36.903770069272426</v>
      </c>
      <c r="J146" s="134">
        <f>IF(OR(ISERROR((int+SED*('Growth&amp;Taper'!K146/100))*Volume!L146),'Growth&amp;Taper'!K146&lt;pulpCutoff*100),"",(int+SED*('Growth&amp;Taper'!K146/100))*Volume!L146)</f>
        <v>27.642881349549295</v>
      </c>
      <c r="K146" s="134">
        <f>IF(OR(ISERROR((int+SED*('Growth&amp;Taper'!L146/100))*Volume!M146),'Growth&amp;Taper'!L146&lt;pulpCutoff*100),"",(int+SED*('Growth&amp;Taper'!L146/100))*Volume!M146)</f>
        <v>19.82876151109037</v>
      </c>
      <c r="L146" s="134" t="str">
        <f>IF(OR(ISERROR((int+SED*('Growth&amp;Taper'!M146/100))*Volume!N146),'Growth&amp;Taper'!M146&lt;pulpCutoff*100),"",(int+SED*('Growth&amp;Taper'!M146/100))*Volume!N146)</f>
        <v/>
      </c>
      <c r="M146" s="134" t="str">
        <f>IF(OR(ISERROR((int+SED*('Growth&amp;Taper'!N146/100))*Volume!O146),'Growth&amp;Taper'!N146&lt;pulpCutoff*100),"",(int+SED*('Growth&amp;Taper'!N146/100))*Volume!O146)</f>
        <v/>
      </c>
      <c r="N146" s="134" t="str">
        <f>IF(OR(ISERROR((int+SED*('Growth&amp;Taper'!O146/100))*Volume!P146),'Growth&amp;Taper'!O146&lt;pulpCutoff*100),"",(int+SED*('Growth&amp;Taper'!O146/100))*Volume!P146)</f>
        <v/>
      </c>
      <c r="O146" s="134" t="str">
        <f>IF(OR(ISERROR((int+SED*('Growth&amp;Taper'!P146/100))*Volume!Q146),'Growth&amp;Taper'!P146&lt;pulpCutoff*100),"",(int+SED*('Growth&amp;Taper'!P146/100))*Volume!Q146)</f>
        <v/>
      </c>
      <c r="P146" s="134" t="str">
        <f>IF(OR(ISERROR((int+SED*('Growth&amp;Taper'!Q146/100))*Volume!R146),'Growth&amp;Taper'!Q146&lt;pulpCutoff*100),"",(int+SED*('Growth&amp;Taper'!Q146/100))*Volume!R146)</f>
        <v/>
      </c>
      <c r="Q146" s="134" t="str">
        <f>IF(OR(ISERROR((int+SED*('Growth&amp;Taper'!R146/100))*Volume!S146),'Growth&amp;Taper'!R146&lt;pulpCutoff*100),"",(int+SED*('Growth&amp;Taper'!R146/100))*Volume!S146)</f>
        <v/>
      </c>
      <c r="R146" s="131">
        <f>Volume!V146*C146*(pulpPrice-cartageCost-harvestCost)</f>
        <v>3077.5185590486171</v>
      </c>
      <c r="S146" s="80">
        <f t="shared" si="9"/>
        <v>37052.178490319107</v>
      </c>
      <c r="T146" s="163">
        <f t="shared" si="7"/>
        <v>0.91694095504120765</v>
      </c>
    </row>
    <row r="147" spans="1:20" s="3" customFormat="1">
      <c r="A147" s="43">
        <f>'Growth&amp;Taper'!A147</f>
        <v>25</v>
      </c>
      <c r="B147" s="44">
        <f>'Growth&amp;Taper'!B147</f>
        <v>42.455138553268185</v>
      </c>
      <c r="C147" s="45">
        <f>'Growth&amp;Taper'!C147</f>
        <v>252.46748664353214</v>
      </c>
      <c r="D147" s="44">
        <f>'Growth&amp;Taper'!D147</f>
        <v>54.033143650465469</v>
      </c>
      <c r="E147" s="44">
        <f>'Growth&amp;Taper'!E147</f>
        <v>46.262317991748517</v>
      </c>
      <c r="F147" s="44">
        <f>'Growth&amp;Taper'!F147</f>
        <v>574.63498903019297</v>
      </c>
      <c r="G147" s="44">
        <f>'Growth&amp;Taper'!G147</f>
        <v>38.495280904380571</v>
      </c>
      <c r="H147" s="134">
        <f>IF(OR(ISERROR((int+SED*('Growth&amp;Taper'!I147/100))*Volume!J147),'Growth&amp;Taper'!I147&lt;pulpCutoff*100),"",(int+SED*('Growth&amp;Taper'!I147/100))*Volume!J147)</f>
        <v>51.182521532213499</v>
      </c>
      <c r="I147" s="134">
        <f>IF(OR(ISERROR((int+SED*('Growth&amp;Taper'!J147/100))*Volume!K147),'Growth&amp;Taper'!J147&lt;pulpCutoff*100),"",(int+SED*('Growth&amp;Taper'!J147/100))*Volume!K147)</f>
        <v>38.909713903831815</v>
      </c>
      <c r="J147" s="134">
        <f>IF(OR(ISERROR((int+SED*('Growth&amp;Taper'!K147/100))*Volume!L147),'Growth&amp;Taper'!K147&lt;pulpCutoff*100),"",(int+SED*('Growth&amp;Taper'!K147/100))*Volume!L147)</f>
        <v>29.235920282807427</v>
      </c>
      <c r="K147" s="134">
        <f>IF(OR(ISERROR((int+SED*('Growth&amp;Taper'!L147/100))*Volume!M147),'Growth&amp;Taper'!L147&lt;pulpCutoff*100),"",(int+SED*('Growth&amp;Taper'!L147/100))*Volume!M147)</f>
        <v>21.066273336898622</v>
      </c>
      <c r="L147" s="134">
        <f>IF(OR(ISERROR((int+SED*('Growth&amp;Taper'!M147/100))*Volume!N147),'Growth&amp;Taper'!M147&lt;pulpCutoff*100),"",(int+SED*('Growth&amp;Taper'!M147/100))*Volume!N147)</f>
        <v>14.07357018764483</v>
      </c>
      <c r="M147" s="134" t="str">
        <f>IF(OR(ISERROR((int+SED*('Growth&amp;Taper'!N147/100))*Volume!O147),'Growth&amp;Taper'!N147&lt;pulpCutoff*100),"",(int+SED*('Growth&amp;Taper'!N147/100))*Volume!O147)</f>
        <v/>
      </c>
      <c r="N147" s="134" t="str">
        <f>IF(OR(ISERROR((int+SED*('Growth&amp;Taper'!O147/100))*Volume!P147),'Growth&amp;Taper'!O147&lt;pulpCutoff*100),"",(int+SED*('Growth&amp;Taper'!O147/100))*Volume!P147)</f>
        <v/>
      </c>
      <c r="O147" s="134" t="str">
        <f>IF(OR(ISERROR((int+SED*('Growth&amp;Taper'!P147/100))*Volume!Q147),'Growth&amp;Taper'!P147&lt;pulpCutoff*100),"",(int+SED*('Growth&amp;Taper'!P147/100))*Volume!Q147)</f>
        <v/>
      </c>
      <c r="P147" s="134" t="str">
        <f>IF(OR(ISERROR((int+SED*('Growth&amp;Taper'!Q147/100))*Volume!R147),'Growth&amp;Taper'!Q147&lt;pulpCutoff*100),"",(int+SED*('Growth&amp;Taper'!Q147/100))*Volume!R147)</f>
        <v/>
      </c>
      <c r="Q147" s="134" t="str">
        <f>IF(OR(ISERROR((int+SED*('Growth&amp;Taper'!R147/100))*Volume!S147),'Growth&amp;Taper'!R147&lt;pulpCutoff*100),"",(int+SED*('Growth&amp;Taper'!R147/100))*Volume!S147)</f>
        <v/>
      </c>
      <c r="R147" s="131">
        <f>Volume!V147*C147*(pulpPrice-cartageCost-harvestCost)</f>
        <v>2211.49617778326</v>
      </c>
      <c r="S147" s="80">
        <f t="shared" si="9"/>
        <v>41209.64371361852</v>
      </c>
      <c r="T147" s="163">
        <f t="shared" si="7"/>
        <v>0.94633546960144121</v>
      </c>
    </row>
    <row r="148" spans="1:20" s="3" customFormat="1">
      <c r="A148" s="43">
        <f>'Growth&amp;Taper'!A148</f>
        <v>26</v>
      </c>
      <c r="B148" s="44">
        <f>'Growth&amp;Taper'!B148</f>
        <v>43.180204588218828</v>
      </c>
      <c r="C148" s="45">
        <f>'Growth&amp;Taper'!C148</f>
        <v>249.58074114800169</v>
      </c>
      <c r="D148" s="44">
        <f>'Growth&amp;Taper'!D148</f>
        <v>54.891805421010609</v>
      </c>
      <c r="E148" s="44">
        <f>'Growth&amp;Taper'!E148</f>
        <v>46.897341315678737</v>
      </c>
      <c r="F148" s="44">
        <f>'Growth&amp;Taper'!F148</f>
        <v>592.76157939273287</v>
      </c>
      <c r="G148" s="44">
        <f>'Growth&amp;Taper'!G148</f>
        <v>38.717761454623314</v>
      </c>
      <c r="H148" s="134">
        <f>IF(OR(ISERROR((int+SED*('Growth&amp;Taper'!I148/100))*Volume!J148),'Growth&amp;Taper'!I148&lt;pulpCutoff*100),"",(int+SED*('Growth&amp;Taper'!I148/100))*Volume!J148)</f>
        <v>53.693558344464577</v>
      </c>
      <c r="I148" s="134">
        <f>IF(OR(ISERROR((int+SED*('Growth&amp;Taper'!J148/100))*Volume!K148),'Growth&amp;Taper'!J148&lt;pulpCutoff*100),"",(int+SED*('Growth&amp;Taper'!J148/100))*Volume!K148)</f>
        <v>40.906376036096283</v>
      </c>
      <c r="J148" s="134">
        <f>IF(OR(ISERROR((int+SED*('Growth&amp;Taper'!K148/100))*Volume!L148),'Growth&amp;Taper'!K148&lt;pulpCutoff*100),"",(int+SED*('Growth&amp;Taper'!K148/100))*Volume!L148)</f>
        <v>30.824444401123877</v>
      </c>
      <c r="K148" s="134">
        <f>IF(OR(ISERROR((int+SED*('Growth&amp;Taper'!L148/100))*Volume!M148),'Growth&amp;Taper'!L148&lt;pulpCutoff*100),"",(int+SED*('Growth&amp;Taper'!L148/100))*Volume!M148)</f>
        <v>22.303434192879145</v>
      </c>
      <c r="L148" s="134">
        <f>IF(OR(ISERROR((int+SED*('Growth&amp;Taper'!M148/100))*Volume!N148),'Growth&amp;Taper'!M148&lt;pulpCutoff*100),"",(int+SED*('Growth&amp;Taper'!M148/100))*Volume!N148)</f>
        <v>14.995708748669111</v>
      </c>
      <c r="M148" s="134" t="str">
        <f>IF(OR(ISERROR((int+SED*('Growth&amp;Taper'!N148/100))*Volume!O148),'Growth&amp;Taper'!N148&lt;pulpCutoff*100),"",(int+SED*('Growth&amp;Taper'!N148/100))*Volume!O148)</f>
        <v/>
      </c>
      <c r="N148" s="134" t="str">
        <f>IF(OR(ISERROR((int+SED*('Growth&amp;Taper'!O148/100))*Volume!P148),'Growth&amp;Taper'!O148&lt;pulpCutoff*100),"",(int+SED*('Growth&amp;Taper'!O148/100))*Volume!P148)</f>
        <v/>
      </c>
      <c r="O148" s="134" t="str">
        <f>IF(OR(ISERROR((int+SED*('Growth&amp;Taper'!P148/100))*Volume!Q148),'Growth&amp;Taper'!P148&lt;pulpCutoff*100),"",(int+SED*('Growth&amp;Taper'!P148/100))*Volume!Q148)</f>
        <v/>
      </c>
      <c r="P148" s="134" t="str">
        <f>IF(OR(ISERROR((int+SED*('Growth&amp;Taper'!Q148/100))*Volume!R148),'Growth&amp;Taper'!Q148&lt;pulpCutoff*100),"",(int+SED*('Growth&amp;Taper'!Q148/100))*Volume!R148)</f>
        <v/>
      </c>
      <c r="Q148" s="134" t="str">
        <f>IF(OR(ISERROR((int+SED*('Growth&amp;Taper'!R148/100))*Volume!S148),'Growth&amp;Taper'!R148&lt;pulpCutoff*100),"",(int+SED*('Growth&amp;Taper'!R148/100))*Volume!S148)</f>
        <v/>
      </c>
      <c r="R148" s="131">
        <f>Volume!V148*C148*(pulpPrice-cartageCost-harvestCost)</f>
        <v>2279.68846670844</v>
      </c>
      <c r="S148" s="80">
        <f t="shared" si="9"/>
        <v>42892.345620605876</v>
      </c>
      <c r="T148" s="163">
        <f t="shared" si="7"/>
        <v>0.94685092564363615</v>
      </c>
    </row>
    <row r="149" spans="1:20" s="3" customFormat="1">
      <c r="A149" s="43">
        <f>'Growth&amp;Taper'!A149</f>
        <v>27</v>
      </c>
      <c r="B149" s="44">
        <f>'Growth&amp;Taper'!B149</f>
        <v>43.8553981708015</v>
      </c>
      <c r="C149" s="45">
        <f>'Growth&amp;Taper'!C149</f>
        <v>246.72700306925489</v>
      </c>
      <c r="D149" s="44">
        <f>'Growth&amp;Taper'!D149</f>
        <v>55.690869770519065</v>
      </c>
      <c r="E149" s="44">
        <f>'Growth&amp;Taper'!E149</f>
        <v>47.509849927443533</v>
      </c>
      <c r="F149" s="44">
        <f>'Growth&amp;Taper'!F149</f>
        <v>609.88853518908661</v>
      </c>
      <c r="G149" s="44">
        <f>'Growth&amp;Taper'!G149</f>
        <v>38.929517956558733</v>
      </c>
      <c r="H149" s="134">
        <f>IF(OR(ISERROR((int+SED*('Growth&amp;Taper'!I149/100))*Volume!J149),'Growth&amp;Taper'!I149&lt;pulpCutoff*100),"",(int+SED*('Growth&amp;Taper'!I149/100))*Volume!J149)</f>
        <v>56.191916960062976</v>
      </c>
      <c r="I149" s="134">
        <f>IF(OR(ISERROR((int+SED*('Growth&amp;Taper'!J149/100))*Volume!K149),'Growth&amp;Taper'!J149&lt;pulpCutoff*100),"",(int+SED*('Growth&amp;Taper'!J149/100))*Volume!K149)</f>
        <v>42.895517280389733</v>
      </c>
      <c r="J149" s="134">
        <f>IF(OR(ISERROR((int+SED*('Growth&amp;Taper'!K149/100))*Volume!L149),'Growth&amp;Taper'!K149&lt;pulpCutoff*100),"",(int+SED*('Growth&amp;Taper'!K149/100))*Volume!L149)</f>
        <v>32.409638105812263</v>
      </c>
      <c r="K149" s="134">
        <f>IF(OR(ISERROR((int+SED*('Growth&amp;Taper'!L149/100))*Volume!M149),'Growth&amp;Taper'!L149&lt;pulpCutoff*100),"",(int+SED*('Growth&amp;Taper'!L149/100))*Volume!M149)</f>
        <v>23.540926921251103</v>
      </c>
      <c r="L149" s="134">
        <f>IF(OR(ISERROR((int+SED*('Growth&amp;Taper'!M149/100))*Volume!N149),'Growth&amp;Taper'!M149&lt;pulpCutoff*100),"",(int+SED*('Growth&amp;Taper'!M149/100))*Volume!N149)</f>
        <v>15.921470415293832</v>
      </c>
      <c r="M149" s="134" t="str">
        <f>IF(OR(ISERROR((int+SED*('Growth&amp;Taper'!N149/100))*Volume!O149),'Growth&amp;Taper'!N149&lt;pulpCutoff*100),"",(int+SED*('Growth&amp;Taper'!N149/100))*Volume!O149)</f>
        <v/>
      </c>
      <c r="N149" s="134" t="str">
        <f>IF(OR(ISERROR((int+SED*('Growth&amp;Taper'!O149/100))*Volume!P149),'Growth&amp;Taper'!O149&lt;pulpCutoff*100),"",(int+SED*('Growth&amp;Taper'!O149/100))*Volume!P149)</f>
        <v/>
      </c>
      <c r="O149" s="134" t="str">
        <f>IF(OR(ISERROR((int+SED*('Growth&amp;Taper'!P149/100))*Volume!Q149),'Growth&amp;Taper'!P149&lt;pulpCutoff*100),"",(int+SED*('Growth&amp;Taper'!P149/100))*Volume!Q149)</f>
        <v/>
      </c>
      <c r="P149" s="134" t="str">
        <f>IF(OR(ISERROR((int+SED*('Growth&amp;Taper'!Q149/100))*Volume!R149),'Growth&amp;Taper'!Q149&lt;pulpCutoff*100),"",(int+SED*('Growth&amp;Taper'!Q149/100))*Volume!R149)</f>
        <v/>
      </c>
      <c r="Q149" s="134" t="str">
        <f>IF(OR(ISERROR((int+SED*('Growth&amp;Taper'!R149/100))*Volume!S149),'Growth&amp;Taper'!R149&lt;pulpCutoff*100),"",(int+SED*('Growth&amp;Taper'!R149/100))*Volume!S149)</f>
        <v/>
      </c>
      <c r="R149" s="131">
        <f>Volume!V149*C149*(pulpPrice-cartageCost-harvestCost)</f>
        <v>2344.5970242174885</v>
      </c>
      <c r="S149" s="80">
        <f t="shared" si="9"/>
        <v>44524.91462536632</v>
      </c>
      <c r="T149" s="163">
        <f t="shared" si="7"/>
        <v>0.94734190859331269</v>
      </c>
    </row>
    <row r="150" spans="1:20" s="3" customFormat="1">
      <c r="A150" s="43">
        <f>'Growth&amp;Taper'!A150</f>
        <v>28</v>
      </c>
      <c r="B150" s="44">
        <f>'Growth&amp;Taper'!B150</f>
        <v>44.483945627490066</v>
      </c>
      <c r="C150" s="45">
        <f>'Growth&amp;Taper'!C150</f>
        <v>243.90589499627148</v>
      </c>
      <c r="D150" s="44">
        <f>'Growth&amp;Taper'!D150</f>
        <v>56.435226666713731</v>
      </c>
      <c r="E150" s="44">
        <f>'Growth&amp;Taper'!E150</f>
        <v>48.102094630259856</v>
      </c>
      <c r="F150" s="44">
        <f>'Growth&amp;Taper'!F150</f>
        <v>626.05694705426288</v>
      </c>
      <c r="G150" s="44">
        <f>'Growth&amp;Taper'!G150</f>
        <v>39.131688615511997</v>
      </c>
      <c r="H150" s="134">
        <f>IF(OR(ISERROR((int+SED*('Growth&amp;Taper'!I150/100))*Volume!J150),'Growth&amp;Taper'!I150&lt;pulpCutoff*100),"",(int+SED*('Growth&amp;Taper'!I150/100))*Volume!J150)</f>
        <v>58.680018710442113</v>
      </c>
      <c r="I150" s="134">
        <f>IF(OR(ISERROR((int+SED*('Growth&amp;Taper'!J150/100))*Volume!K150),'Growth&amp;Taper'!J150&lt;pulpCutoff*100),"",(int+SED*('Growth&amp;Taper'!J150/100))*Volume!K150)</f>
        <v>44.878884991648711</v>
      </c>
      <c r="J150" s="134">
        <f>IF(OR(ISERROR((int+SED*('Growth&amp;Taper'!K150/100))*Volume!L150),'Growth&amp;Taper'!K150&lt;pulpCutoff*100),"",(int+SED*('Growth&amp;Taper'!K150/100))*Volume!L150)</f>
        <v>33.992707972656383</v>
      </c>
      <c r="K150" s="134">
        <f>IF(OR(ISERROR((int+SED*('Growth&amp;Taper'!L150/100))*Volume!M150),'Growth&amp;Taper'!L150&lt;pulpCutoff*100),"",(int+SED*('Growth&amp;Taper'!L150/100))*Volume!M150)</f>
        <v>24.779488025928583</v>
      </c>
      <c r="L150" s="134">
        <f>IF(OR(ISERROR((int+SED*('Growth&amp;Taper'!M150/100))*Volume!N150),'Growth&amp;Taper'!M150&lt;pulpCutoff*100),"",(int+SED*('Growth&amp;Taper'!M150/100))*Volume!N150)</f>
        <v>16.851172823279928</v>
      </c>
      <c r="M150" s="134" t="str">
        <f>IF(OR(ISERROR((int+SED*('Growth&amp;Taper'!N150/100))*Volume!O150),'Growth&amp;Taper'!N150&lt;pulpCutoff*100),"",(int+SED*('Growth&amp;Taper'!N150/100))*Volume!O150)</f>
        <v/>
      </c>
      <c r="N150" s="134" t="str">
        <f>IF(OR(ISERROR((int+SED*('Growth&amp;Taper'!O150/100))*Volume!P150),'Growth&amp;Taper'!O150&lt;pulpCutoff*100),"",(int+SED*('Growth&amp;Taper'!O150/100))*Volume!P150)</f>
        <v/>
      </c>
      <c r="O150" s="134" t="str">
        <f>IF(OR(ISERROR((int+SED*('Growth&amp;Taper'!P150/100))*Volume!Q150),'Growth&amp;Taper'!P150&lt;pulpCutoff*100),"",(int+SED*('Growth&amp;Taper'!P150/100))*Volume!Q150)</f>
        <v/>
      </c>
      <c r="P150" s="134" t="str">
        <f>IF(OR(ISERROR((int+SED*('Growth&amp;Taper'!Q150/100))*Volume!R150),'Growth&amp;Taper'!Q150&lt;pulpCutoff*100),"",(int+SED*('Growth&amp;Taper'!Q150/100))*Volume!R150)</f>
        <v/>
      </c>
      <c r="Q150" s="134" t="str">
        <f>IF(OR(ISERROR((int+SED*('Growth&amp;Taper'!R150/100))*Volume!S150),'Growth&amp;Taper'!R150&lt;pulpCutoff*100),"",(int+SED*('Growth&amp;Taper'!R150/100))*Volume!S150)</f>
        <v/>
      </c>
      <c r="R150" s="131">
        <f>Volume!V150*C150*(pulpPrice-cartageCost-harvestCost)</f>
        <v>2406.4461927138286</v>
      </c>
      <c r="S150" s="80">
        <f t="shared" si="9"/>
        <v>46110.058740135064</v>
      </c>
      <c r="T150" s="163">
        <f t="shared" si="7"/>
        <v>0.94781081919075483</v>
      </c>
    </row>
    <row r="151" spans="1:20" s="3" customFormat="1">
      <c r="A151" s="43">
        <f>'Growth&amp;Taper'!A151</f>
        <v>29</v>
      </c>
      <c r="B151" s="44">
        <f>'Growth&amp;Taper'!B151</f>
        <v>45.068897348763649</v>
      </c>
      <c r="C151" s="45">
        <f>'Growth&amp;Taper'!C151</f>
        <v>241.11704383339702</v>
      </c>
      <c r="D151" s="44">
        <f>'Growth&amp;Taper'!D151</f>
        <v>57.129259594241802</v>
      </c>
      <c r="E151" s="44">
        <f>'Growth&amp;Taper'!E151</f>
        <v>48.676051572407289</v>
      </c>
      <c r="F151" s="44">
        <f>'Growth&amp;Taper'!F151</f>
        <v>641.30854837361994</v>
      </c>
      <c r="G151" s="44">
        <f>'Growth&amp;Taper'!G151</f>
        <v>39.32525531465253</v>
      </c>
      <c r="H151" s="134">
        <f>IF(OR(ISERROR((int+SED*('Growth&amp;Taper'!I151/100))*Volume!J151),'Growth&amp;Taper'!I151&lt;pulpCutoff*100),"",(int+SED*('Growth&amp;Taper'!I151/100))*Volume!J151)</f>
        <v>61.160210271313566</v>
      </c>
      <c r="I151" s="134">
        <f>IF(OR(ISERROR((int+SED*('Growth&amp;Taper'!J151/100))*Volume!K151),'Growth&amp;Taper'!J151&lt;pulpCutoff*100),"",(int+SED*('Growth&amp;Taper'!J151/100))*Volume!K151)</f>
        <v>46.858194011703823</v>
      </c>
      <c r="J151" s="134">
        <f>IF(OR(ISERROR((int+SED*('Growth&amp;Taper'!K151/100))*Volume!L151),'Growth&amp;Taper'!K151&lt;pulpCutoff*100),"",(int+SED*('Growth&amp;Taper'!K151/100))*Volume!L151)</f>
        <v>35.574862433851123</v>
      </c>
      <c r="K151" s="134">
        <f>IF(OR(ISERROR((int+SED*('Growth&amp;Taper'!L151/100))*Volume!M151),'Growth&amp;Taper'!L151&lt;pulpCutoff*100),"",(int+SED*('Growth&amp;Taper'!L151/100))*Volume!M151)</f>
        <v>26.019886134174659</v>
      </c>
      <c r="L151" s="134">
        <f>IF(OR(ISERROR((int+SED*('Growth&amp;Taper'!M151/100))*Volume!N151),'Growth&amp;Taper'!M151&lt;pulpCutoff*100),"",(int+SED*('Growth&amp;Taper'!M151/100))*Volume!N151)</f>
        <v>17.785192262043985</v>
      </c>
      <c r="M151" s="134" t="str">
        <f>IF(OR(ISERROR((int+SED*('Growth&amp;Taper'!N151/100))*Volume!O151),'Growth&amp;Taper'!N151&lt;pulpCutoff*100),"",(int+SED*('Growth&amp;Taper'!N151/100))*Volume!O151)</f>
        <v/>
      </c>
      <c r="N151" s="134" t="str">
        <f>IF(OR(ISERROR((int+SED*('Growth&amp;Taper'!O151/100))*Volume!P151),'Growth&amp;Taper'!O151&lt;pulpCutoff*100),"",(int+SED*('Growth&amp;Taper'!O151/100))*Volume!P151)</f>
        <v/>
      </c>
      <c r="O151" s="134" t="str">
        <f>IF(OR(ISERROR((int+SED*('Growth&amp;Taper'!P151/100))*Volume!Q151),'Growth&amp;Taper'!P151&lt;pulpCutoff*100),"",(int+SED*('Growth&amp;Taper'!P151/100))*Volume!Q151)</f>
        <v/>
      </c>
      <c r="P151" s="134" t="str">
        <f>IF(OR(ISERROR((int+SED*('Growth&amp;Taper'!Q151/100))*Volume!R151),'Growth&amp;Taper'!Q151&lt;pulpCutoff*100),"",(int+SED*('Growth&amp;Taper'!Q151/100))*Volume!R151)</f>
        <v/>
      </c>
      <c r="Q151" s="134" t="str">
        <f>IF(OR(ISERROR((int+SED*('Growth&amp;Taper'!R151/100))*Volume!S151),'Growth&amp;Taper'!R151&lt;pulpCutoff*100),"",(int+SED*('Growth&amp;Taper'!R151/100))*Volume!S151)</f>
        <v/>
      </c>
      <c r="R151" s="131">
        <f>Volume!V151*C151*(pulpPrice-cartageCost-harvestCost)</f>
        <v>2465.4421872681773</v>
      </c>
      <c r="S151" s="80">
        <f t="shared" si="9"/>
        <v>47650.37718020648</v>
      </c>
      <c r="T151" s="163">
        <f t="shared" si="7"/>
        <v>0.94825975504990756</v>
      </c>
    </row>
    <row r="152" spans="1:20" s="3" customFormat="1">
      <c r="A152" s="43">
        <f>'Growth&amp;Taper'!A152</f>
        <v>30</v>
      </c>
      <c r="B152" s="44">
        <f>'Growth&amp;Taper'!B152</f>
        <v>45.613131596217499</v>
      </c>
      <c r="C152" s="45">
        <f>'Growth&amp;Taper'!C152</f>
        <v>238.3600807510004</v>
      </c>
      <c r="D152" s="44">
        <f>'Growth&amp;Taper'!D152</f>
        <v>57.776907049706658</v>
      </c>
      <c r="E152" s="44">
        <f>'Growth&amp;Taper'!E152</f>
        <v>49.233462802737208</v>
      </c>
      <c r="F152" s="44">
        <f>'Growth&amp;Taper'!F152</f>
        <v>655.68514350433236</v>
      </c>
      <c r="G152" s="44">
        <f>'Growth&amp;Taper'!G152</f>
        <v>39.511069578040704</v>
      </c>
      <c r="H152" s="134">
        <f>IF(OR(ISERROR((int+SED*('Growth&amp;Taper'!I152/100))*Volume!J152),'Growth&amp;Taper'!I152&lt;pulpCutoff*100),"",(int+SED*('Growth&amp;Taper'!I152/100))*Volume!J152)</f>
        <v>63.634753270798235</v>
      </c>
      <c r="I152" s="134">
        <f>IF(OR(ISERROR((int+SED*('Growth&amp;Taper'!J152/100))*Volume!K152),'Growth&amp;Taper'!J152&lt;pulpCutoff*100),"",(int+SED*('Growth&amp;Taper'!J152/100))*Volume!K152)</f>
        <v>48.83511428468173</v>
      </c>
      <c r="J152" s="134">
        <f>IF(OR(ISERROR((int+SED*('Growth&amp;Taper'!K152/100))*Volume!L152),'Growth&amp;Taper'!K152&lt;pulpCutoff*100),"",(int+SED*('Growth&amp;Taper'!K152/100))*Volume!L152)</f>
        <v>37.15729767290707</v>
      </c>
      <c r="K152" s="134">
        <f>IF(OR(ISERROR((int+SED*('Growth&amp;Taper'!L152/100))*Volume!M152),'Growth&amp;Taper'!L152&lt;pulpCutoff*100),"",(int+SED*('Growth&amp;Taper'!L152/100))*Volume!M152)</f>
        <v>27.262906301948764</v>
      </c>
      <c r="L152" s="134">
        <f>IF(OR(ISERROR((int+SED*('Growth&amp;Taper'!M152/100))*Volume!N152),'Growth&amp;Taper'!M152&lt;pulpCutoff*100),"",(int+SED*('Growth&amp;Taper'!M152/100))*Volume!N152)</f>
        <v>18.72394671385312</v>
      </c>
      <c r="M152" s="134" t="str">
        <f>IF(OR(ISERROR((int+SED*('Growth&amp;Taper'!N152/100))*Volume!O152),'Growth&amp;Taper'!N152&lt;pulpCutoff*100),"",(int+SED*('Growth&amp;Taper'!N152/100))*Volume!O152)</f>
        <v/>
      </c>
      <c r="N152" s="134" t="str">
        <f>IF(OR(ISERROR((int+SED*('Growth&amp;Taper'!O152/100))*Volume!P152),'Growth&amp;Taper'!O152&lt;pulpCutoff*100),"",(int+SED*('Growth&amp;Taper'!O152/100))*Volume!P152)</f>
        <v/>
      </c>
      <c r="O152" s="134" t="str">
        <f>IF(OR(ISERROR((int+SED*('Growth&amp;Taper'!P152/100))*Volume!Q152),'Growth&amp;Taper'!P152&lt;pulpCutoff*100),"",(int+SED*('Growth&amp;Taper'!P152/100))*Volume!Q152)</f>
        <v/>
      </c>
      <c r="P152" s="134" t="str">
        <f>IF(OR(ISERROR((int+SED*('Growth&amp;Taper'!Q152/100))*Volume!R152),'Growth&amp;Taper'!Q152&lt;pulpCutoff*100),"",(int+SED*('Growth&amp;Taper'!Q152/100))*Volume!R152)</f>
        <v/>
      </c>
      <c r="Q152" s="134" t="str">
        <f>IF(OR(ISERROR((int+SED*('Growth&amp;Taper'!R152/100))*Volume!S152),'Growth&amp;Taper'!R152&lt;pulpCutoff*100),"",(int+SED*('Growth&amp;Taper'!R152/100))*Volume!S152)</f>
        <v/>
      </c>
      <c r="R152" s="131">
        <f>Volume!V152*C152*(pulpPrice-cartageCost-harvestCost)</f>
        <v>2521.7743955376613</v>
      </c>
      <c r="S152" s="80">
        <f t="shared" si="9"/>
        <v>49148.3475802502</v>
      </c>
      <c r="T152" s="163">
        <f t="shared" si="7"/>
        <v>0.94869055584381401</v>
      </c>
    </row>
    <row r="153" spans="1:20" s="3" customFormat="1">
      <c r="A153" s="43">
        <f>'Growth&amp;Taper'!A153</f>
        <v>31</v>
      </c>
      <c r="B153" s="44">
        <f>'Growth&amp;Taper'!B153</f>
        <v>46.119359481498122</v>
      </c>
      <c r="C153" s="45">
        <f>'Growth&amp;Taper'!C153</f>
        <v>235.63464113669571</v>
      </c>
      <c r="D153" s="44">
        <f>'Growth&amp;Taper'!D153</f>
        <v>58.381715772129489</v>
      </c>
      <c r="E153" s="44">
        <f>'Growth&amp;Taper'!E153</f>
        <v>49.775869878942594</v>
      </c>
      <c r="F153" s="44">
        <f>'Growth&amp;Taper'!F153</f>
        <v>669.22816252919108</v>
      </c>
      <c r="G153" s="44">
        <f>'Growth&amp;Taper'!G153</f>
        <v>39.689873522880475</v>
      </c>
      <c r="H153" s="134">
        <f>IF(OR(ISERROR((int+SED*('Growth&amp;Taper'!I153/100))*Volume!J153),'Growth&amp;Taper'!I153&lt;pulpCutoff*100),"",(int+SED*('Growth&amp;Taper'!I153/100))*Volume!J153)</f>
        <v>66.105819017326624</v>
      </c>
      <c r="I153" s="134">
        <f>IF(OR(ISERROR((int+SED*('Growth&amp;Taper'!J153/100))*Volume!K153),'Growth&amp;Taper'!J153&lt;pulpCutoff*100),"",(int+SED*('Growth&amp;Taper'!J153/100))*Volume!K153)</f>
        <v>50.811263255803325</v>
      </c>
      <c r="J153" s="134">
        <f>IF(OR(ISERROR((int+SED*('Growth&amp;Taper'!K153/100))*Volume!L153),'Growth&amp;Taper'!K153&lt;pulpCutoff*100),"",(int+SED*('Growth&amp;Taper'!K153/100))*Volume!L153)</f>
        <v>38.741188060048302</v>
      </c>
      <c r="K153" s="134">
        <f>IF(OR(ISERROR((int+SED*('Growth&amp;Taper'!L153/100))*Volume!M153),'Growth&amp;Taper'!L153&lt;pulpCutoff*100),"",(int+SED*('Growth&amp;Taper'!L153/100))*Volume!M153)</f>
        <v>28.509338669703038</v>
      </c>
      <c r="L153" s="134">
        <f>IF(OR(ISERROR((int+SED*('Growth&amp;Taper'!M153/100))*Volume!N153),'Growth&amp;Taper'!M153&lt;pulpCutoff*100),"",(int+SED*('Growth&amp;Taper'!M153/100))*Volume!N153)</f>
        <v>19.667883030204699</v>
      </c>
      <c r="M153" s="134" t="str">
        <f>IF(OR(ISERROR((int+SED*('Growth&amp;Taper'!N153/100))*Volume!O153),'Growth&amp;Taper'!N153&lt;pulpCutoff*100),"",(int+SED*('Growth&amp;Taper'!N153/100))*Volume!O153)</f>
        <v/>
      </c>
      <c r="N153" s="134" t="str">
        <f>IF(OR(ISERROR((int+SED*('Growth&amp;Taper'!O153/100))*Volume!P153),'Growth&amp;Taper'!O153&lt;pulpCutoff*100),"",(int+SED*('Growth&amp;Taper'!O153/100))*Volume!P153)</f>
        <v/>
      </c>
      <c r="O153" s="134" t="str">
        <f>IF(OR(ISERROR((int+SED*('Growth&amp;Taper'!P153/100))*Volume!Q153),'Growth&amp;Taper'!P153&lt;pulpCutoff*100),"",(int+SED*('Growth&amp;Taper'!P153/100))*Volume!Q153)</f>
        <v/>
      </c>
      <c r="P153" s="134" t="str">
        <f>IF(OR(ISERROR((int+SED*('Growth&amp;Taper'!Q153/100))*Volume!R153),'Growth&amp;Taper'!Q153&lt;pulpCutoff*100),"",(int+SED*('Growth&amp;Taper'!Q153/100))*Volume!R153)</f>
        <v/>
      </c>
      <c r="Q153" s="134" t="str">
        <f>IF(OR(ISERROR((int+SED*('Growth&amp;Taper'!R153/100))*Volume!S153),'Growth&amp;Taper'!R153&lt;pulpCutoff*100),"",(int+SED*('Growth&amp;Taper'!R153/100))*Volume!S153)</f>
        <v/>
      </c>
      <c r="R153" s="131">
        <f>Volume!V153*C153*(pulpPrice-cartageCost-harvestCost)</f>
        <v>2575.6166966984547</v>
      </c>
      <c r="S153" s="80">
        <f t="shared" si="9"/>
        <v>50606.319712836463</v>
      </c>
      <c r="T153" s="163">
        <f t="shared" si="7"/>
        <v>0.94910484083186275</v>
      </c>
    </row>
    <row r="154" spans="1:20" s="3" customFormat="1">
      <c r="A154" s="43">
        <f>'Growth&amp;Taper'!A154</f>
        <v>32</v>
      </c>
      <c r="B154" s="44">
        <f>'Growth&amp;Taper'!B154</f>
        <v>46.59013078307958</v>
      </c>
      <c r="C154" s="45">
        <f>'Growth&amp;Taper'!C154</f>
        <v>232.94036454712156</v>
      </c>
      <c r="D154" s="44">
        <f>'Growth&amp;Taper'!D154</f>
        <v>58.946886864255298</v>
      </c>
      <c r="E154" s="44">
        <f>'Growth&amp;Taper'!E154</f>
        <v>50.30464187128171</v>
      </c>
      <c r="F154" s="44">
        <f>'Growth&amp;Taper'!F154</f>
        <v>681.97831836582282</v>
      </c>
      <c r="G154" s="44">
        <f>'Growth&amp;Taper'!G154</f>
        <v>39.862316894453741</v>
      </c>
      <c r="H154" s="134">
        <f>IF(OR(ISERROR((int+SED*('Growth&amp;Taper'!I154/100))*Volume!J154),'Growth&amp;Taper'!I154&lt;pulpCutoff*100),"",(int+SED*('Growth&amp;Taper'!I154/100))*Volume!J154)</f>
        <v>68.575486795081076</v>
      </c>
      <c r="I154" s="134">
        <f>IF(OR(ISERROR((int+SED*('Growth&amp;Taper'!J154/100))*Volume!K154),'Growth&amp;Taper'!J154&lt;pulpCutoff*100),"",(int+SED*('Growth&amp;Taper'!J154/100))*Volume!K154)</f>
        <v>52.788201685844811</v>
      </c>
      <c r="J154" s="134">
        <f>IF(OR(ISERROR((int+SED*('Growth&amp;Taper'!K154/100))*Volume!L154),'Growth&amp;Taper'!K154&lt;pulpCutoff*100),"",(int+SED*('Growth&amp;Taper'!K154/100))*Volume!L154)</f>
        <v>40.327679902209304</v>
      </c>
      <c r="K154" s="134">
        <f>IF(OR(ISERROR((int+SED*('Growth&amp;Taper'!L154/100))*Volume!M154),'Growth&amp;Taper'!L154&lt;pulpCutoff*100),"",(int+SED*('Growth&amp;Taper'!L154/100))*Volume!M154)</f>
        <v>29.759970361292471</v>
      </c>
      <c r="L154" s="134">
        <f>IF(OR(ISERROR((int+SED*('Growth&amp;Taper'!M154/100))*Volume!N154),'Growth&amp;Taper'!M154&lt;pulpCutoff*100),"",(int+SED*('Growth&amp;Taper'!M154/100))*Volume!N154)</f>
        <v>20.617467256580785</v>
      </c>
      <c r="M154" s="134">
        <f>IF(OR(ISERROR((int+SED*('Growth&amp;Taper'!N154/100))*Volume!O154),'Growth&amp;Taper'!N154&lt;pulpCutoff*100),"",(int+SED*('Growth&amp;Taper'!N154/100))*Volume!O154)</f>
        <v>12.899999482449305</v>
      </c>
      <c r="N154" s="134" t="str">
        <f>IF(OR(ISERROR((int+SED*('Growth&amp;Taper'!O154/100))*Volume!P154),'Growth&amp;Taper'!O154&lt;pulpCutoff*100),"",(int+SED*('Growth&amp;Taper'!O154/100))*Volume!P154)</f>
        <v/>
      </c>
      <c r="O154" s="134" t="str">
        <f>IF(OR(ISERROR((int+SED*('Growth&amp;Taper'!P154/100))*Volume!Q154),'Growth&amp;Taper'!P154&lt;pulpCutoff*100),"",(int+SED*('Growth&amp;Taper'!P154/100))*Volume!Q154)</f>
        <v/>
      </c>
      <c r="P154" s="134" t="str">
        <f>IF(OR(ISERROR((int+SED*('Growth&amp;Taper'!Q154/100))*Volume!R154),'Growth&amp;Taper'!Q154&lt;pulpCutoff*100),"",(int+SED*('Growth&amp;Taper'!Q154/100))*Volume!R154)</f>
        <v/>
      </c>
      <c r="Q154" s="134" t="str">
        <f>IF(OR(ISERROR((int+SED*('Growth&amp;Taper'!R154/100))*Volume!S154),'Growth&amp;Taper'!R154&lt;pulpCutoff*100),"",(int+SED*('Growth&amp;Taper'!R154/100))*Volume!S154)</f>
        <v/>
      </c>
      <c r="R154" s="131">
        <f>Volume!V154*C154*(pulpPrice-cartageCost-harvestCost)</f>
        <v>1742.1147680303943</v>
      </c>
      <c r="S154" s="80">
        <f t="shared" si="9"/>
        <v>54146.430329077528</v>
      </c>
      <c r="T154" s="163">
        <f t="shared" si="7"/>
        <v>0.96782586114278257</v>
      </c>
    </row>
    <row r="155" spans="1:20" s="3" customFormat="1">
      <c r="A155" s="43">
        <f>'Growth&amp;Taper'!A155</f>
        <v>33</v>
      </c>
      <c r="B155" s="44">
        <f>'Growth&amp;Taper'!B155</f>
        <v>47.027840337308113</v>
      </c>
      <c r="C155" s="45">
        <f>'Growth&amp;Taper'!C155</f>
        <v>230.27689466027206</v>
      </c>
      <c r="D155" s="44">
        <f>'Growth&amp;Taper'!D155</f>
        <v>59.475315809480982</v>
      </c>
      <c r="E155" s="44">
        <f>'Growth&amp;Taper'!E155</f>
        <v>50.820998817565396</v>
      </c>
      <c r="F155" s="44">
        <f>'Growth&amp;Taper'!F155</f>
        <v>693.97534667509046</v>
      </c>
      <c r="G155" s="44">
        <f>'Growth&amp;Taper'!G155</f>
        <v>40.028971012676621</v>
      </c>
      <c r="H155" s="134">
        <f>IF(OR(ISERROR((int+SED*('Growth&amp;Taper'!I155/100))*Volume!J155),'Growth&amp;Taper'!I155&lt;pulpCutoff*100),"",(int+SED*('Growth&amp;Taper'!I155/100))*Volume!J155)</f>
        <v>71.045744611273847</v>
      </c>
      <c r="I155" s="134">
        <f>IF(OR(ISERROR((int+SED*('Growth&amp;Taper'!J155/100))*Volume!K155),'Growth&amp;Taper'!J155&lt;pulpCutoff*100),"",(int+SED*('Growth&amp;Taper'!J155/100))*Volume!K155)</f>
        <v>54.767431887151723</v>
      </c>
      <c r="J155" s="134">
        <f>IF(OR(ISERROR((int+SED*('Growth&amp;Taper'!K155/100))*Volume!L155),'Growth&amp;Taper'!K155&lt;pulpCutoff*100),"",(int+SED*('Growth&amp;Taper'!K155/100))*Volume!L155)</f>
        <v>41.917887606406794</v>
      </c>
      <c r="K155" s="134">
        <f>IF(OR(ISERROR((int+SED*('Growth&amp;Taper'!L155/100))*Volume!M155),'Growth&amp;Taper'!L155&lt;pulpCutoff*100),"",(int+SED*('Growth&amp;Taper'!L155/100))*Volume!M155)</f>
        <v>31.015579801853825</v>
      </c>
      <c r="L155" s="134">
        <f>IF(OR(ISERROR((int+SED*('Growth&amp;Taper'!M155/100))*Volume!N155),'Growth&amp;Taper'!M155&lt;pulpCutoff*100),"",(int+SED*('Growth&amp;Taper'!M155/100))*Volume!N155)</f>
        <v>21.573177359065134</v>
      </c>
      <c r="M155" s="134">
        <f>IF(OR(ISERROR((int+SED*('Growth&amp;Taper'!N155/100))*Volume!O155),'Growth&amp;Taper'!N155&lt;pulpCutoff*100),"",(int+SED*('Growth&amp;Taper'!N155/100))*Volume!O155)</f>
        <v>13.582891780390645</v>
      </c>
      <c r="N155" s="134" t="str">
        <f>IF(OR(ISERROR((int+SED*('Growth&amp;Taper'!O155/100))*Volume!P155),'Growth&amp;Taper'!O155&lt;pulpCutoff*100),"",(int+SED*('Growth&amp;Taper'!O155/100))*Volume!P155)</f>
        <v/>
      </c>
      <c r="O155" s="134" t="str">
        <f>IF(OR(ISERROR((int+SED*('Growth&amp;Taper'!P155/100))*Volume!Q155),'Growth&amp;Taper'!P155&lt;pulpCutoff*100),"",(int+SED*('Growth&amp;Taper'!P155/100))*Volume!Q155)</f>
        <v/>
      </c>
      <c r="P155" s="134" t="str">
        <f>IF(OR(ISERROR((int+SED*('Growth&amp;Taper'!Q155/100))*Volume!R155),'Growth&amp;Taper'!Q155&lt;pulpCutoff*100),"",(int+SED*('Growth&amp;Taper'!Q155/100))*Volume!R155)</f>
        <v/>
      </c>
      <c r="Q155" s="134" t="str">
        <f>IF(OR(ISERROR((int+SED*('Growth&amp;Taper'!R155/100))*Volume!S155),'Growth&amp;Taper'!R155&lt;pulpCutoff*100),"",(int+SED*('Growth&amp;Taper'!R155/100))*Volume!S155)</f>
        <v/>
      </c>
      <c r="R155" s="131">
        <f>Volume!V155*C155*(pulpPrice-cartageCost-harvestCost)</f>
        <v>1779.4387805005967</v>
      </c>
      <c r="S155" s="80">
        <f t="shared" si="9"/>
        <v>55641.829193378879</v>
      </c>
      <c r="T155" s="163">
        <f t="shared" si="7"/>
        <v>0.96801976487300057</v>
      </c>
    </row>
    <row r="156" spans="1:20" s="3" customFormat="1">
      <c r="A156" s="43">
        <f>'Growth&amp;Taper'!A156</f>
        <v>34</v>
      </c>
      <c r="B156" s="44">
        <f>'Growth&amp;Taper'!B156</f>
        <v>47.434734796097516</v>
      </c>
      <c r="C156" s="45">
        <f>'Growth&amp;Taper'!C156</f>
        <v>227.64387922837264</v>
      </c>
      <c r="D156" s="44">
        <f>'Growth&amp;Taper'!D156</f>
        <v>59.969627250464107</v>
      </c>
      <c r="E156" s="44">
        <f>'Growth&amp;Taper'!E156</f>
        <v>51.326031465049525</v>
      </c>
      <c r="F156" s="44">
        <f>'Growth&amp;Taper'!F156</f>
        <v>705.25781270541154</v>
      </c>
      <c r="G156" s="44">
        <f>'Growth&amp;Taper'!G156</f>
        <v>40.19034026457949</v>
      </c>
      <c r="H156" s="134">
        <f>IF(OR(ISERROR((int+SED*('Growth&amp;Taper'!I156/100))*Volume!J156),'Growth&amp;Taper'!I156&lt;pulpCutoff*100),"",(int+SED*('Growth&amp;Taper'!I156/100))*Volume!J156)</f>
        <v>73.518491593375757</v>
      </c>
      <c r="I156" s="134">
        <f>IF(OR(ISERROR((int+SED*('Growth&amp;Taper'!J156/100))*Volume!K156),'Growth&amp;Taper'!J156&lt;pulpCutoff*100),"",(int+SED*('Growth&amp;Taper'!J156/100))*Volume!K156)</f>
        <v>56.75039765772248</v>
      </c>
      <c r="J156" s="134">
        <f>IF(OR(ISERROR((int+SED*('Growth&amp;Taper'!K156/100))*Volume!L156),'Growth&amp;Taper'!K156&lt;pulpCutoff*100),"",(int+SED*('Growth&amp;Taper'!K156/100))*Volume!L156)</f>
        <v>43.512891592322653</v>
      </c>
      <c r="K156" s="134">
        <f>IF(OR(ISERROR((int+SED*('Growth&amp;Taper'!L156/100))*Volume!M156),'Growth&amp;Taper'!L156&lt;pulpCutoff*100),"",(int+SED*('Growth&amp;Taper'!L156/100))*Volume!M156)</f>
        <v>32.276932839229239</v>
      </c>
      <c r="L156" s="134">
        <f>IF(OR(ISERROR((int+SED*('Growth&amp;Taper'!M156/100))*Volume!N156),'Growth&amp;Taper'!M156&lt;pulpCutoff*100),"",(int+SED*('Growth&amp;Taper'!M156/100))*Volume!N156)</f>
        <v>22.53549778711751</v>
      </c>
      <c r="M156" s="134">
        <f>IF(OR(ISERROR((int+SED*('Growth&amp;Taper'!N156/100))*Volume!O156),'Growth&amp;Taper'!N156&lt;pulpCutoff*100),"",(int+SED*('Growth&amp;Taper'!N156/100))*Volume!O156)</f>
        <v>14.273071558337374</v>
      </c>
      <c r="N156" s="134" t="str">
        <f>IF(OR(ISERROR((int+SED*('Growth&amp;Taper'!O156/100))*Volume!P156),'Growth&amp;Taper'!O156&lt;pulpCutoff*100),"",(int+SED*('Growth&amp;Taper'!O156/100))*Volume!P156)</f>
        <v/>
      </c>
      <c r="O156" s="134" t="str">
        <f>IF(OR(ISERROR((int+SED*('Growth&amp;Taper'!P156/100))*Volume!Q156),'Growth&amp;Taper'!P156&lt;pulpCutoff*100),"",(int+SED*('Growth&amp;Taper'!P156/100))*Volume!Q156)</f>
        <v/>
      </c>
      <c r="P156" s="134" t="str">
        <f>IF(OR(ISERROR((int+SED*('Growth&amp;Taper'!Q156/100))*Volume!R156),'Growth&amp;Taper'!Q156&lt;pulpCutoff*100),"",(int+SED*('Growth&amp;Taper'!Q156/100))*Volume!R156)</f>
        <v/>
      </c>
      <c r="Q156" s="134" t="str">
        <f>IF(OR(ISERROR((int+SED*('Growth&amp;Taper'!R156/100))*Volume!S156),'Growth&amp;Taper'!R156&lt;pulpCutoff*100),"",(int+SED*('Growth&amp;Taper'!R156/100))*Volume!S156)</f>
        <v/>
      </c>
      <c r="R156" s="131">
        <f>Volume!V156*C156*(pulpPrice-cartageCost-harvestCost)</f>
        <v>1815.3238748546391</v>
      </c>
      <c r="S156" s="80">
        <f t="shared" si="9"/>
        <v>57102.574321027569</v>
      </c>
      <c r="T156" s="163">
        <f t="shared" si="7"/>
        <v>0.96820942144133482</v>
      </c>
    </row>
    <row r="157" spans="1:20" s="3" customFormat="1">
      <c r="A157" s="43">
        <f>'Growth&amp;Taper'!A157</f>
        <v>35</v>
      </c>
      <c r="B157" s="44">
        <f>'Growth&amp;Taper'!B157</f>
        <v>47.812919588283179</v>
      </c>
      <c r="C157" s="45">
        <f>'Growth&amp;Taper'!C157</f>
        <v>225.04097003129476</v>
      </c>
      <c r="D157" s="44">
        <f>'Growth&amp;Taper'!D157</f>
        <v>60.432205271746881</v>
      </c>
      <c r="E157" s="44">
        <f>'Growth&amp;Taper'!E157</f>
        <v>51.820717964742379</v>
      </c>
      <c r="F157" s="44">
        <f>'Growth&amp;Taper'!F157</f>
        <v>715.8629721739652</v>
      </c>
      <c r="G157" s="44">
        <f>'Growth&amp;Taper'!G157</f>
        <v>40.34687163233216</v>
      </c>
      <c r="H157" s="134">
        <f>IF(OR(ISERROR((int+SED*('Growth&amp;Taper'!I157/100))*Volume!J157),'Growth&amp;Taper'!I157&lt;pulpCutoff*100),"",(int+SED*('Growth&amp;Taper'!I157/100))*Volume!J157)</f>
        <v>75.995541460796673</v>
      </c>
      <c r="I157" s="134">
        <f>IF(OR(ISERROR((int+SED*('Growth&amp;Taper'!J157/100))*Volume!K157),'Growth&amp;Taper'!J157&lt;pulpCutoff*100),"",(int+SED*('Growth&amp;Taper'!J157/100))*Volume!K157)</f>
        <v>58.738485386615665</v>
      </c>
      <c r="J157" s="134">
        <f>IF(OR(ISERROR((int+SED*('Growth&amp;Taper'!K157/100))*Volume!L157),'Growth&amp;Taper'!K157&lt;pulpCutoff*100),"",(int+SED*('Growth&amp;Taper'!K157/100))*Volume!L157)</f>
        <v>45.113737463736719</v>
      </c>
      <c r="K157" s="134">
        <f>IF(OR(ISERROR((int+SED*('Growth&amp;Taper'!L157/100))*Volume!M157),'Growth&amp;Taper'!L157&lt;pulpCutoff*100),"",(int+SED*('Growth&amp;Taper'!L157/100))*Volume!M157)</f>
        <v>33.544780208014039</v>
      </c>
      <c r="L157" s="134">
        <f>IF(OR(ISERROR((int+SED*('Growth&amp;Taper'!M157/100))*Volume!N157),'Growth&amp;Taper'!M157&lt;pulpCutoff*100),"",(int+SED*('Growth&amp;Taper'!M157/100))*Volume!N157)</f>
        <v>23.504915442263272</v>
      </c>
      <c r="M157" s="134">
        <f>IF(OR(ISERROR((int+SED*('Growth&amp;Taper'!N157/100))*Volume!O157),'Growth&amp;Taper'!N157&lt;pulpCutoff*100),"",(int+SED*('Growth&amp;Taper'!N157/100))*Volume!O157)</f>
        <v>14.97079476001376</v>
      </c>
      <c r="N157" s="134" t="str">
        <f>IF(OR(ISERROR((int+SED*('Growth&amp;Taper'!O157/100))*Volume!P157),'Growth&amp;Taper'!O157&lt;pulpCutoff*100),"",(int+SED*('Growth&amp;Taper'!O157/100))*Volume!P157)</f>
        <v/>
      </c>
      <c r="O157" s="134" t="str">
        <f>IF(OR(ISERROR((int+SED*('Growth&amp;Taper'!P157/100))*Volume!Q157),'Growth&amp;Taper'!P157&lt;pulpCutoff*100),"",(int+SED*('Growth&amp;Taper'!P157/100))*Volume!Q157)</f>
        <v/>
      </c>
      <c r="P157" s="134" t="str">
        <f>IF(OR(ISERROR((int+SED*('Growth&amp;Taper'!Q157/100))*Volume!R157),'Growth&amp;Taper'!Q157&lt;pulpCutoff*100),"",(int+SED*('Growth&amp;Taper'!Q157/100))*Volume!R157)</f>
        <v/>
      </c>
      <c r="Q157" s="134" t="str">
        <f>IF(OR(ISERROR((int+SED*('Growth&amp;Taper'!R157/100))*Volume!S157),'Growth&amp;Taper'!R157&lt;pulpCutoff*100),"",(int+SED*('Growth&amp;Taper'!R157/100))*Volume!S157)</f>
        <v/>
      </c>
      <c r="R157" s="131">
        <f>Volume!V157*C157*(pulpPrice-cartageCost-harvestCost)</f>
        <v>1849.8538794627937</v>
      </c>
      <c r="S157" s="80">
        <f t="shared" si="9"/>
        <v>58530.530242064917</v>
      </c>
      <c r="T157" s="163">
        <f t="shared" si="7"/>
        <v>0.96839506029054667</v>
      </c>
    </row>
    <row r="158" spans="1:20" s="3" customFormat="1">
      <c r="A158" s="43">
        <f>'Growth&amp;Taper'!A158</f>
        <v>36</v>
      </c>
      <c r="B158" s="44">
        <f>'Growth&amp;Taper'!B158</f>
        <v>48.164365957328627</v>
      </c>
      <c r="C158" s="45">
        <f>'Growth&amp;Taper'!C158</f>
        <v>222.46782283050337</v>
      </c>
      <c r="D158" s="44">
        <f>'Growth&amp;Taper'!D158</f>
        <v>60.865219820544148</v>
      </c>
      <c r="E158" s="44">
        <f>'Growth&amp;Taper'!E158</f>
        <v>52.305938051301545</v>
      </c>
      <c r="F158" s="44">
        <f>'Growth&amp;Taper'!F158</f>
        <v>725.82667567461237</v>
      </c>
      <c r="G158" s="44">
        <f>'Growth&amp;Taper'!G158</f>
        <v>40.498962637859492</v>
      </c>
      <c r="H158" s="134">
        <f>IF(OR(ISERROR((int+SED*('Growth&amp;Taper'!I158/100))*Volume!J158),'Growth&amp;Taper'!I158&lt;pulpCutoff*100),"",(int+SED*('Growth&amp;Taper'!I158/100))*Volume!J158)</f>
        <v>78.478626659260271</v>
      </c>
      <c r="I158" s="134">
        <f>IF(OR(ISERROR((int+SED*('Growth&amp;Taper'!J158/100))*Volume!K158),'Growth&amp;Taper'!J158&lt;pulpCutoff*100),"",(int+SED*('Growth&amp;Taper'!J158/100))*Volume!K158)</f>
        <v>60.733025947466345</v>
      </c>
      <c r="J158" s="134">
        <f>IF(OR(ISERROR((int+SED*('Growth&amp;Taper'!K158/100))*Volume!L158),'Growth&amp;Taper'!K158&lt;pulpCutoff*100),"",(int+SED*('Growth&amp;Taper'!K158/100))*Volume!L158)</f>
        <v>46.72143607636211</v>
      </c>
      <c r="K158" s="134">
        <f>IF(OR(ISERROR((int+SED*('Growth&amp;Taper'!L158/100))*Volume!M158),'Growth&amp;Taper'!L158&lt;pulpCutoff*100),"",(int+SED*('Growth&amp;Taper'!L158/100))*Volume!M158)</f>
        <v>34.819855990148213</v>
      </c>
      <c r="L158" s="134">
        <f>IF(OR(ISERROR((int+SED*('Growth&amp;Taper'!M158/100))*Volume!N158),'Growth&amp;Taper'!M158&lt;pulpCutoff*100),"",(int+SED*('Growth&amp;Taper'!M158/100))*Volume!N158)</f>
        <v>24.481916724373892</v>
      </c>
      <c r="M158" s="134">
        <f>IF(OR(ISERROR((int+SED*('Growth&amp;Taper'!N158/100))*Volume!O158),'Growth&amp;Taper'!N158&lt;pulpCutoff*100),"",(int+SED*('Growth&amp;Taper'!N158/100))*Volume!O158)</f>
        <v>15.676330282284304</v>
      </c>
      <c r="N158" s="134" t="str">
        <f>IF(OR(ISERROR((int+SED*('Growth&amp;Taper'!O158/100))*Volume!P158),'Growth&amp;Taper'!O158&lt;pulpCutoff*100),"",(int+SED*('Growth&amp;Taper'!O158/100))*Volume!P158)</f>
        <v/>
      </c>
      <c r="O158" s="134" t="str">
        <f>IF(OR(ISERROR((int+SED*('Growth&amp;Taper'!P158/100))*Volume!Q158),'Growth&amp;Taper'!P158&lt;pulpCutoff*100),"",(int+SED*('Growth&amp;Taper'!P158/100))*Volume!Q158)</f>
        <v/>
      </c>
      <c r="P158" s="134" t="str">
        <f>IF(OR(ISERROR((int+SED*('Growth&amp;Taper'!Q158/100))*Volume!R158),'Growth&amp;Taper'!Q158&lt;pulpCutoff*100),"",(int+SED*('Growth&amp;Taper'!Q158/100))*Volume!R158)</f>
        <v/>
      </c>
      <c r="Q158" s="134" t="str">
        <f>IF(OR(ISERROR((int+SED*('Growth&amp;Taper'!R158/100))*Volume!S158),'Growth&amp;Taper'!R158&lt;pulpCutoff*100),"",(int+SED*('Growth&amp;Taper'!R158/100))*Volume!S158)</f>
        <v/>
      </c>
      <c r="R158" s="131">
        <f>Volume!V158*C158*(pulpPrice-cartageCost-harvestCost)</f>
        <v>1883.1062594790183</v>
      </c>
      <c r="S158" s="80">
        <f t="shared" si="9"/>
        <v>59927.451024617432</v>
      </c>
      <c r="T158" s="163">
        <f t="shared" si="7"/>
        <v>0.96857690044741829</v>
      </c>
    </row>
    <row r="159" spans="1:20" s="3" customFormat="1">
      <c r="A159" s="43">
        <f>'Growth&amp;Taper'!A159</f>
        <v>37</v>
      </c>
      <c r="B159" s="44">
        <f>'Growth&amp;Taper'!B159</f>
        <v>48.490917976674957</v>
      </c>
      <c r="C159" s="45">
        <f>'Growth&amp;Taper'!C159</f>
        <v>219.92409732353073</v>
      </c>
      <c r="D159" s="44">
        <f>'Growth&amp;Taper'!D159</f>
        <v>61.270649806436211</v>
      </c>
      <c r="E159" s="44">
        <f>'Growth&amp;Taper'!E159</f>
        <v>52.78248513810523</v>
      </c>
      <c r="F159" s="44">
        <f>'Growth&amp;Taper'!F159</f>
        <v>735.18330803466677</v>
      </c>
      <c r="G159" s="44">
        <f>'Growth&amp;Taper'!G159</f>
        <v>40.646968002878033</v>
      </c>
      <c r="H159" s="134">
        <f>IF(OR(ISERROR((int+SED*('Growth&amp;Taper'!I159/100))*Volume!J159),'Growth&amp;Taper'!I159&lt;pulpCutoff*100),"",(int+SED*('Growth&amp;Taper'!I159/100))*Volume!J159)</f>
        <v>80.969402864848718</v>
      </c>
      <c r="I159" s="134">
        <f>IF(OR(ISERROR((int+SED*('Growth&amp;Taper'!J159/100))*Volume!K159),'Growth&amp;Taper'!J159&lt;pulpCutoff*100),"",(int+SED*('Growth&amp;Taper'!J159/100))*Volume!K159)</f>
        <v>62.735297101882239</v>
      </c>
      <c r="J159" s="134">
        <f>IF(OR(ISERROR((int+SED*('Growth&amp;Taper'!K159/100))*Volume!L159),'Growth&amp;Taper'!K159&lt;pulpCutoff*100),"",(int+SED*('Growth&amp;Taper'!K159/100))*Volume!L159)</f>
        <v>48.336964234105849</v>
      </c>
      <c r="K159" s="134">
        <f>IF(OR(ISERROR((int+SED*('Growth&amp;Taper'!L159/100))*Volume!M159),'Growth&amp;Taper'!L159&lt;pulpCutoff*100),"",(int+SED*('Growth&amp;Taper'!L159/100))*Volume!M159)</f>
        <v>36.102876811669319</v>
      </c>
      <c r="L159" s="134">
        <f>IF(OR(ISERROR((int+SED*('Growth&amp;Taper'!M159/100))*Volume!N159),'Growth&amp;Taper'!M159&lt;pulpCutoff*100),"",(int+SED*('Growth&amp;Taper'!M159/100))*Volume!N159)</f>
        <v>25.466985404199281</v>
      </c>
      <c r="M159" s="134">
        <f>IF(OR(ISERROR((int+SED*('Growth&amp;Taper'!N159/100))*Volume!O159),'Growth&amp;Taper'!N159&lt;pulpCutoff*100),"",(int+SED*('Growth&amp;Taper'!N159/100))*Volume!O159)</f>
        <v>16.389956838865601</v>
      </c>
      <c r="N159" s="134" t="str">
        <f>IF(OR(ISERROR((int+SED*('Growth&amp;Taper'!O159/100))*Volume!P159),'Growth&amp;Taper'!O159&lt;pulpCutoff*100),"",(int+SED*('Growth&amp;Taper'!O159/100))*Volume!P159)</f>
        <v/>
      </c>
      <c r="O159" s="134" t="str">
        <f>IF(OR(ISERROR((int+SED*('Growth&amp;Taper'!P159/100))*Volume!Q159),'Growth&amp;Taper'!P159&lt;pulpCutoff*100),"",(int+SED*('Growth&amp;Taper'!P159/100))*Volume!Q159)</f>
        <v/>
      </c>
      <c r="P159" s="134" t="str">
        <f>IF(OR(ISERROR((int+SED*('Growth&amp;Taper'!Q159/100))*Volume!R159),'Growth&amp;Taper'!Q159&lt;pulpCutoff*100),"",(int+SED*('Growth&amp;Taper'!Q159/100))*Volume!R159)</f>
        <v/>
      </c>
      <c r="Q159" s="134" t="str">
        <f>IF(OR(ISERROR((int+SED*('Growth&amp;Taper'!R159/100))*Volume!S159),'Growth&amp;Taper'!R159&lt;pulpCutoff*100),"",(int+SED*('Growth&amp;Taper'!R159/100))*Volume!S159)</f>
        <v/>
      </c>
      <c r="R159" s="131">
        <f>Volume!V159*C159*(pulpPrice-cartageCost-harvestCost)</f>
        <v>1915.1526448835036</v>
      </c>
      <c r="S159" s="80">
        <f t="shared" si="9"/>
        <v>61294.98512587935</v>
      </c>
      <c r="T159" s="163">
        <f t="shared" si="7"/>
        <v>0.96875514952894715</v>
      </c>
    </row>
    <row r="160" spans="1:20" s="3" customFormat="1">
      <c r="A160" s="43">
        <f>'Growth&amp;Taper'!A160</f>
        <v>38</v>
      </c>
      <c r="B160" s="44">
        <f>'Growth&amp;Taper'!B160</f>
        <v>48.794299466966052</v>
      </c>
      <c r="C160" s="45">
        <f>'Growth&amp;Taper'!C160</f>
        <v>217.40945709897107</v>
      </c>
      <c r="D160" s="44">
        <f>'Growth&amp;Taper'!D160</f>
        <v>61.650303340716938</v>
      </c>
      <c r="E160" s="44">
        <f>'Growth&amp;Taper'!E160</f>
        <v>53.25107667550062</v>
      </c>
      <c r="F160" s="44">
        <f>'Growth&amp;Taper'!F160</f>
        <v>743.96575561093584</v>
      </c>
      <c r="G160" s="44">
        <f>'Growth&amp;Taper'!G160</f>
        <v>40.791205260405739</v>
      </c>
      <c r="H160" s="134">
        <f>IF(OR(ISERROR((int+SED*('Growth&amp;Taper'!I160/100))*Volume!J160),'Growth&amp;Taper'!I160&lt;pulpCutoff*100),"",(int+SED*('Growth&amp;Taper'!I160/100))*Volume!J160)</f>
        <v>83.469453650859535</v>
      </c>
      <c r="I160" s="134">
        <f>IF(OR(ISERROR((int+SED*('Growth&amp;Taper'!J160/100))*Volume!K160),'Growth&amp;Taper'!J160&lt;pulpCutoff*100),"",(int+SED*('Growth&amp;Taper'!J160/100))*Volume!K160)</f>
        <v>64.746526211498207</v>
      </c>
      <c r="J160" s="134">
        <f>IF(OR(ISERROR((int+SED*('Growth&amp;Taper'!K160/100))*Volume!L160),'Growth&amp;Taper'!K160&lt;pulpCutoff*100),"",(int+SED*('Growth&amp;Taper'!K160/100))*Volume!L160)</f>
        <v>49.961265815769053</v>
      </c>
      <c r="K160" s="134">
        <f>IF(OR(ISERROR((int+SED*('Growth&amp;Taper'!L160/100))*Volume!M160),'Growth&amp;Taper'!L160&lt;pulpCutoff*100),"",(int+SED*('Growth&amp;Taper'!L160/100))*Volume!M160)</f>
        <v>37.394541579429173</v>
      </c>
      <c r="L160" s="134">
        <f>IF(OR(ISERROR((int+SED*('Growth&amp;Taper'!M160/100))*Volume!N160),'Growth&amp;Taper'!M160&lt;pulpCutoff*100),"",(int+SED*('Growth&amp;Taper'!M160/100))*Volume!N160)</f>
        <v>26.460601129197499</v>
      </c>
      <c r="M160" s="134">
        <f>IF(OR(ISERROR((int+SED*('Growth&amp;Taper'!N160/100))*Volume!O160),'Growth&amp;Taper'!N160&lt;pulpCutoff*100),"",(int+SED*('Growth&amp;Taper'!N160/100))*Volume!O160)</f>
        <v>17.111960506953178</v>
      </c>
      <c r="N160" s="134" t="str">
        <f>IF(OR(ISERROR((int+SED*('Growth&amp;Taper'!O160/100))*Volume!P160),'Growth&amp;Taper'!O160&lt;pulpCutoff*100),"",(int+SED*('Growth&amp;Taper'!O160/100))*Volume!P160)</f>
        <v/>
      </c>
      <c r="O160" s="134" t="str">
        <f>IF(OR(ISERROR((int+SED*('Growth&amp;Taper'!P160/100))*Volume!Q160),'Growth&amp;Taper'!P160&lt;pulpCutoff*100),"",(int+SED*('Growth&amp;Taper'!P160/100))*Volume!Q160)</f>
        <v/>
      </c>
      <c r="P160" s="134" t="str">
        <f>IF(OR(ISERROR((int+SED*('Growth&amp;Taper'!Q160/100))*Volume!R160),'Growth&amp;Taper'!Q160&lt;pulpCutoff*100),"",(int+SED*('Growth&amp;Taper'!Q160/100))*Volume!R160)</f>
        <v/>
      </c>
      <c r="Q160" s="134" t="str">
        <f>IF(OR(ISERROR((int+SED*('Growth&amp;Taper'!R160/100))*Volume!S160),'Growth&amp;Taper'!R160&lt;pulpCutoff*100),"",(int+SED*('Growth&amp;Taper'!R160/100))*Volume!S160)</f>
        <v/>
      </c>
      <c r="R160" s="131">
        <f>Volume!V160*C160*(pulpPrice-cartageCost-harvestCost)</f>
        <v>1946.0593195083397</v>
      </c>
      <c r="S160" s="80">
        <f t="shared" si="9"/>
        <v>62634.680664734871</v>
      </c>
      <c r="T160" s="163">
        <f t="shared" si="7"/>
        <v>0.96893000333273782</v>
      </c>
    </row>
    <row r="161" spans="1:20" s="3" customFormat="1">
      <c r="A161" s="43">
        <f>'Growth&amp;Taper'!A161</f>
        <v>39</v>
      </c>
      <c r="B161" s="44">
        <f>'Growth&amp;Taper'!B161</f>
        <v>49.07612075780132</v>
      </c>
      <c r="C161" s="45">
        <f>'Growth&amp;Taper'!C161</f>
        <v>214.92356959198958</v>
      </c>
      <c r="D161" s="44">
        <f>'Growth&amp;Taper'!D161</f>
        <v>62.005835508007749</v>
      </c>
      <c r="E161" s="44">
        <f>'Growth&amp;Taper'!E161</f>
        <v>53.712363055607234</v>
      </c>
      <c r="F161" s="44">
        <f>'Growth&amp;Taper'!F161</f>
        <v>752.20539579226192</v>
      </c>
      <c r="G161" s="44">
        <f>'Growth&amp;Taper'!G161</f>
        <v>40.931959505478446</v>
      </c>
      <c r="H161" s="134">
        <f>IF(OR(ISERROR((int+SED*('Growth&amp;Taper'!I161/100))*Volume!J161),'Growth&amp;Taper'!I161&lt;pulpCutoff*100),"",(int+SED*('Growth&amp;Taper'!I161/100))*Volume!J161)</f>
        <v>85.980295173236485</v>
      </c>
      <c r="I161" s="134">
        <f>IF(OR(ISERROR((int+SED*('Growth&amp;Taper'!J161/100))*Volume!K161),'Growth&amp;Taper'!J161&lt;pulpCutoff*100),"",(int+SED*('Growth&amp;Taper'!J161/100))*Volume!K161)</f>
        <v>66.767893114026208</v>
      </c>
      <c r="J161" s="134">
        <f>IF(OR(ISERROR((int+SED*('Growth&amp;Taper'!K161/100))*Volume!L161),'Growth&amp;Taper'!K161&lt;pulpCutoff*100),"",(int+SED*('Growth&amp;Taper'!K161/100))*Volume!L161)</f>
        <v>51.595253186180209</v>
      </c>
      <c r="K161" s="134">
        <f>IF(OR(ISERROR((int+SED*('Growth&amp;Taper'!L161/100))*Volume!M161),'Growth&amp;Taper'!L161&lt;pulpCutoff*100),"",(int+SED*('Growth&amp;Taper'!L161/100))*Volume!M161)</f>
        <v>38.695531609820385</v>
      </c>
      <c r="L161" s="134">
        <f>IF(OR(ISERROR((int+SED*('Growth&amp;Taper'!M161/100))*Volume!N161),'Growth&amp;Taper'!M161&lt;pulpCutoff*100),"",(int+SED*('Growth&amp;Taper'!M161/100))*Volume!N161)</f>
        <v>27.463238414151867</v>
      </c>
      <c r="M161" s="134">
        <f>IF(OR(ISERROR((int+SED*('Growth&amp;Taper'!N161/100))*Volume!O161),'Growth&amp;Taper'!N161&lt;pulpCutoff*100),"",(int+SED*('Growth&amp;Taper'!N161/100))*Volume!O161)</f>
        <v>17.842632814857978</v>
      </c>
      <c r="N161" s="134" t="str">
        <f>IF(OR(ISERROR((int+SED*('Growth&amp;Taper'!O161/100))*Volume!P161),'Growth&amp;Taper'!O161&lt;pulpCutoff*100),"",(int+SED*('Growth&amp;Taper'!O161/100))*Volume!P161)</f>
        <v/>
      </c>
      <c r="O161" s="134" t="str">
        <f>IF(OR(ISERROR((int+SED*('Growth&amp;Taper'!P161/100))*Volume!Q161),'Growth&amp;Taper'!P161&lt;pulpCutoff*100),"",(int+SED*('Growth&amp;Taper'!P161/100))*Volume!Q161)</f>
        <v/>
      </c>
      <c r="P161" s="134" t="str">
        <f>IF(OR(ISERROR((int+SED*('Growth&amp;Taper'!Q161/100))*Volume!R161),'Growth&amp;Taper'!Q161&lt;pulpCutoff*100),"",(int+SED*('Growth&amp;Taper'!Q161/100))*Volume!R161)</f>
        <v/>
      </c>
      <c r="Q161" s="134" t="str">
        <f>IF(OR(ISERROR((int+SED*('Growth&amp;Taper'!R161/100))*Volume!S161),'Growth&amp;Taper'!R161&lt;pulpCutoff*100),"",(int+SED*('Growth&amp;Taper'!R161/100))*Volume!S161)</f>
        <v/>
      </c>
      <c r="R161" s="131">
        <f>Volume!V161*C161*(pulpPrice-cartageCost-harvestCost)</f>
        <v>1975.8876712945651</v>
      </c>
      <c r="S161" s="80">
        <f t="shared" si="9"/>
        <v>63947.990884334802</v>
      </c>
      <c r="T161" s="163">
        <f t="shared" si="7"/>
        <v>0.96910164582233038</v>
      </c>
    </row>
    <row r="162" spans="1:20" s="3" customFormat="1">
      <c r="A162" s="22">
        <f>'Growth&amp;Taper'!A162</f>
        <v>40</v>
      </c>
      <c r="B162" s="35">
        <f>'Growth&amp;Taper'!B162</f>
        <v>49.337885251448235</v>
      </c>
      <c r="C162" s="29">
        <f>'Growth&amp;Taper'!C162</f>
        <v>212.46610604034021</v>
      </c>
      <c r="D162" s="35">
        <f>'Growth&amp;Taper'!D162</f>
        <v>62.338764004892568</v>
      </c>
      <c r="E162" s="35">
        <f>'Growth&amp;Taper'!E162</f>
        <v>54.166935295574717</v>
      </c>
      <c r="F162" s="35">
        <f>'Growth&amp;Taper'!F162</f>
        <v>759.93210401814156</v>
      </c>
      <c r="G162" s="35">
        <f>'Growth&amp;Taper'!G162</f>
        <v>41.06948743533983</v>
      </c>
      <c r="H162" s="24">
        <f>IF(OR(ISERROR((int+SED*('Growth&amp;Taper'!I162/100))*Volume!J162),'Growth&amp;Taper'!I162&lt;pulpCutoff*100),"",(int+SED*('Growth&amp;Taper'!I162/100))*Volume!J162)</f>
        <v>88.503380775796444</v>
      </c>
      <c r="I162" s="24">
        <f>IF(OR(ISERROR((int+SED*('Growth&amp;Taper'!J162/100))*Volume!K162),'Growth&amp;Taper'!J162&lt;pulpCutoff*100),"",(int+SED*('Growth&amp;Taper'!J162/100))*Volume!K162)</f>
        <v>68.800533060223373</v>
      </c>
      <c r="J162" s="24">
        <f>IF(OR(ISERROR((int+SED*('Growth&amp;Taper'!K162/100))*Volume!L162),'Growth&amp;Taper'!K162&lt;pulpCutoff*100),"",(int+SED*('Growth&amp;Taper'!K162/100))*Volume!L162)</f>
        <v>53.239808784472835</v>
      </c>
      <c r="K162" s="24">
        <f>IF(OR(ISERROR((int+SED*('Growth&amp;Taper'!L162/100))*Volume!M162),'Growth&amp;Taper'!L162&lt;pulpCutoff*100),"",(int+SED*('Growth&amp;Taper'!L162/100))*Volume!M162)</f>
        <v>40.006511037916617</v>
      </c>
      <c r="L162" s="24">
        <f>IF(OR(ISERROR((int+SED*('Growth&amp;Taper'!M162/100))*Volume!N162),'Growth&amp;Taper'!M162&lt;pulpCutoff*100),"",(int+SED*('Growth&amp;Taper'!M162/100))*Volume!N162)</f>
        <v>28.475366002026551</v>
      </c>
      <c r="M162" s="24">
        <f>IF(OR(ISERROR((int+SED*('Growth&amp;Taper'!N162/100))*Volume!O162),'Growth&amp;Taper'!N162&lt;pulpCutoff*100),"",(int+SED*('Growth&amp;Taper'!N162/100))*Volume!O162)</f>
        <v>18.582269258940066</v>
      </c>
      <c r="N162" s="24" t="str">
        <f>IF(OR(ISERROR((int+SED*('Growth&amp;Taper'!O162/100))*Volume!P162),'Growth&amp;Taper'!O162&lt;pulpCutoff*100),"",(int+SED*('Growth&amp;Taper'!O162/100))*Volume!P162)</f>
        <v/>
      </c>
      <c r="O162" s="24" t="str">
        <f>IF(OR(ISERROR((int+SED*('Growth&amp;Taper'!P162/100))*Volume!Q162),'Growth&amp;Taper'!P162&lt;pulpCutoff*100),"",(int+SED*('Growth&amp;Taper'!P162/100))*Volume!Q162)</f>
        <v/>
      </c>
      <c r="P162" s="24" t="str">
        <f>IF(OR(ISERROR((int+SED*('Growth&amp;Taper'!Q162/100))*Volume!R162),'Growth&amp;Taper'!Q162&lt;pulpCutoff*100),"",(int+SED*('Growth&amp;Taper'!Q162/100))*Volume!R162)</f>
        <v/>
      </c>
      <c r="Q162" s="24" t="str">
        <f>IF(OR(ISERROR((int+SED*('Growth&amp;Taper'!R162/100))*Volume!S162),'Growth&amp;Taper'!R162&lt;pulpCutoff*100),"",(int+SED*('Growth&amp;Taper'!R162/100))*Volume!S162)</f>
        <v/>
      </c>
      <c r="R162" s="81">
        <f>Volume!V162*C162*(pulpPrice-cartageCost-harvestCost)</f>
        <v>2004.6946051272791</v>
      </c>
      <c r="S162" s="25">
        <f t="shared" si="9"/>
        <v>65236.279641391069</v>
      </c>
      <c r="T162" s="163">
        <f t="shared" si="7"/>
        <v>0.96927024937431683</v>
      </c>
    </row>
    <row r="163" spans="1:20">
      <c r="A163" s="4">
        <f>'Growth&amp;Taper'!A163</f>
        <v>1</v>
      </c>
      <c r="B163" s="33">
        <f>'Growth&amp;Taper'!B163</f>
        <v>1.9185685717487204</v>
      </c>
      <c r="C163" s="27">
        <f>'Growth&amp;Taper'!C163</f>
        <v>1128.7462150115782</v>
      </c>
      <c r="D163" s="33">
        <f>'Growth&amp;Taper'!D163</f>
        <v>1.6320070467005531E-3</v>
      </c>
      <c r="E163" s="33">
        <f>'Growth&amp;Taper'!E163</f>
        <v>0.12024384671731167</v>
      </c>
      <c r="F163" s="33">
        <f>'Growth&amp;Taper'!F163</f>
        <v>2.4049198674484761E-3</v>
      </c>
      <c r="G163" s="33">
        <f>'Growth&amp;Taper'!G163</f>
        <v>0.38371371434974411</v>
      </c>
      <c r="H163" s="8" t="str">
        <f>IF(OR(ISERROR((int+SED*('Growth&amp;Taper'!I163/100))*Volume!J163),'Growth&amp;Taper'!I163&lt;pulpCutoff*100),"",(int+SED*('Growth&amp;Taper'!I163/100))*Volume!J163)</f>
        <v/>
      </c>
      <c r="I163" s="8" t="str">
        <f>IF(OR(ISERROR((int+SED*('Growth&amp;Taper'!J163/100))*Volume!K163),'Growth&amp;Taper'!J163&lt;pulpCutoff*100),"",(int+SED*('Growth&amp;Taper'!J163/100))*Volume!K163)</f>
        <v/>
      </c>
      <c r="J163" s="8" t="str">
        <f>IF(OR(ISERROR((int+SED*('Growth&amp;Taper'!K163/100))*Volume!L163),'Growth&amp;Taper'!K163&lt;pulpCutoff*100),"",(int+SED*('Growth&amp;Taper'!K163/100))*Volume!L163)</f>
        <v/>
      </c>
      <c r="K163" s="8" t="str">
        <f>IF(OR(ISERROR((int+SED*('Growth&amp;Taper'!L163/100))*Volume!M163),'Growth&amp;Taper'!L163&lt;pulpCutoff*100),"",(int+SED*('Growth&amp;Taper'!L163/100))*Volume!M163)</f>
        <v/>
      </c>
      <c r="L163" s="8" t="str">
        <f>IF(OR(ISERROR((int+SED*('Growth&amp;Taper'!M163/100))*Volume!N163),'Growth&amp;Taper'!M163&lt;pulpCutoff*100),"",(int+SED*('Growth&amp;Taper'!M163/100))*Volume!N163)</f>
        <v/>
      </c>
      <c r="M163" s="8" t="str">
        <f>IF(OR(ISERROR((int+SED*('Growth&amp;Taper'!N163/100))*Volume!O163),'Growth&amp;Taper'!N163&lt;pulpCutoff*100),"",(int+SED*('Growth&amp;Taper'!N163/100))*Volume!O163)</f>
        <v/>
      </c>
      <c r="N163" s="8" t="str">
        <f>IF(OR(ISERROR((int+SED*('Growth&amp;Taper'!O163/100))*Volume!P163),'Growth&amp;Taper'!O163&lt;pulpCutoff*100),"",(int+SED*('Growth&amp;Taper'!O163/100))*Volume!P163)</f>
        <v/>
      </c>
      <c r="O163" s="8" t="str">
        <f>IF(OR(ISERROR((int+SED*('Growth&amp;Taper'!P163/100))*Volume!Q163),'Growth&amp;Taper'!P163&lt;pulpCutoff*100),"",(int+SED*('Growth&amp;Taper'!P163/100))*Volume!Q163)</f>
        <v/>
      </c>
      <c r="P163" s="8" t="str">
        <f>IF(OR(ISERROR((int+SED*('Growth&amp;Taper'!Q163/100))*Volume!R163),'Growth&amp;Taper'!Q163&lt;pulpCutoff*100),"",(int+SED*('Growth&amp;Taper'!Q163/100))*Volume!R163)</f>
        <v/>
      </c>
      <c r="Q163" s="8" t="str">
        <f>IF(OR(ISERROR((int+SED*('Growth&amp;Taper'!R163/100))*Volume!S163),'Growth&amp;Taper'!R163&lt;pulpCutoff*100),"",(int+SED*('Growth&amp;Taper'!R163/100))*Volume!S163)</f>
        <v/>
      </c>
      <c r="R163" s="16">
        <f>Volume!V163*C163*(pulpPrice-cartageCost-harvestCost)</f>
        <v>0</v>
      </c>
      <c r="S163" s="80">
        <f t="shared" si="8"/>
        <v>0</v>
      </c>
      <c r="T163" s="163">
        <f t="shared" si="7"/>
        <v>0</v>
      </c>
    </row>
    <row r="164" spans="1:20">
      <c r="A164" s="4">
        <f>'Growth&amp;Taper'!A164</f>
        <v>2</v>
      </c>
      <c r="B164" s="33">
        <f>'Growth&amp;Taper'!B164</f>
        <v>4.2007205410600932</v>
      </c>
      <c r="C164" s="27">
        <f>'Growth&amp;Taper'!C164</f>
        <v>1115.8399865894512</v>
      </c>
      <c r="D164" s="33">
        <f>'Growth&amp;Taper'!D164</f>
        <v>0.39325755700131498</v>
      </c>
      <c r="E164" s="33">
        <f>'Growth&amp;Taper'!E164</f>
        <v>1.8773168501281814</v>
      </c>
      <c r="F164" s="33">
        <f>'Growth&amp;Taper'!F164</f>
        <v>0.7823319713440603</v>
      </c>
      <c r="G164" s="33">
        <f>'Growth&amp;Taper'!G164</f>
        <v>0.84014410821201868</v>
      </c>
      <c r="H164" s="8" t="str">
        <f>IF(OR(ISERROR((int+SED*('Growth&amp;Taper'!I164/100))*Volume!J164),'Growth&amp;Taper'!I164&lt;pulpCutoff*100),"",(int+SED*('Growth&amp;Taper'!I164/100))*Volume!J164)</f>
        <v/>
      </c>
      <c r="I164" s="8" t="str">
        <f>IF(OR(ISERROR((int+SED*('Growth&amp;Taper'!J164/100))*Volume!K164),'Growth&amp;Taper'!J164&lt;pulpCutoff*100),"",(int+SED*('Growth&amp;Taper'!J164/100))*Volume!K164)</f>
        <v/>
      </c>
      <c r="J164" s="8" t="str">
        <f>IF(OR(ISERROR((int+SED*('Growth&amp;Taper'!K164/100))*Volume!L164),'Growth&amp;Taper'!K164&lt;pulpCutoff*100),"",(int+SED*('Growth&amp;Taper'!K164/100))*Volume!L164)</f>
        <v/>
      </c>
      <c r="K164" s="8" t="str">
        <f>IF(OR(ISERROR((int+SED*('Growth&amp;Taper'!L164/100))*Volume!M164),'Growth&amp;Taper'!L164&lt;pulpCutoff*100),"",(int+SED*('Growth&amp;Taper'!L164/100))*Volume!M164)</f>
        <v/>
      </c>
      <c r="L164" s="8" t="str">
        <f>IF(OR(ISERROR((int+SED*('Growth&amp;Taper'!M164/100))*Volume!N164),'Growth&amp;Taper'!M164&lt;pulpCutoff*100),"",(int+SED*('Growth&amp;Taper'!M164/100))*Volume!N164)</f>
        <v/>
      </c>
      <c r="M164" s="8" t="str">
        <f>IF(OR(ISERROR((int+SED*('Growth&amp;Taper'!N164/100))*Volume!O164),'Growth&amp;Taper'!N164&lt;pulpCutoff*100),"",(int+SED*('Growth&amp;Taper'!N164/100))*Volume!O164)</f>
        <v/>
      </c>
      <c r="N164" s="8" t="str">
        <f>IF(OR(ISERROR((int+SED*('Growth&amp;Taper'!O164/100))*Volume!P164),'Growth&amp;Taper'!O164&lt;pulpCutoff*100),"",(int+SED*('Growth&amp;Taper'!O164/100))*Volume!P164)</f>
        <v/>
      </c>
      <c r="O164" s="8" t="str">
        <f>IF(OR(ISERROR((int+SED*('Growth&amp;Taper'!P164/100))*Volume!Q164),'Growth&amp;Taper'!P164&lt;pulpCutoff*100),"",(int+SED*('Growth&amp;Taper'!P164/100))*Volume!Q164)</f>
        <v/>
      </c>
      <c r="P164" s="8" t="str">
        <f>IF(OR(ISERROR((int+SED*('Growth&amp;Taper'!Q164/100))*Volume!R164),'Growth&amp;Taper'!Q164&lt;pulpCutoff*100),"",(int+SED*('Growth&amp;Taper'!Q164/100))*Volume!R164)</f>
        <v/>
      </c>
      <c r="Q164" s="8" t="str">
        <f>IF(OR(ISERROR((int+SED*('Growth&amp;Taper'!R164/100))*Volume!S164),'Growth&amp;Taper'!R164&lt;pulpCutoff*100),"",(int+SED*('Growth&amp;Taper'!R164/100))*Volume!S164)</f>
        <v/>
      </c>
      <c r="R164" s="16">
        <f>Volume!V164*C164*(pulpPrice-cartageCost-harvestCost)</f>
        <v>0</v>
      </c>
      <c r="S164" s="80">
        <f t="shared" si="8"/>
        <v>0</v>
      </c>
      <c r="T164" s="163">
        <f t="shared" si="7"/>
        <v>0</v>
      </c>
    </row>
    <row r="165" spans="1:20">
      <c r="A165" s="4">
        <f>'Growth&amp;Taper'!A165</f>
        <v>3</v>
      </c>
      <c r="B165" s="33">
        <f>'Growth&amp;Taper'!B165</f>
        <v>6.66484149405421</v>
      </c>
      <c r="C165" s="27">
        <f>'Growth&amp;Taper'!C165</f>
        <v>1103.0813296319004</v>
      </c>
      <c r="D165" s="33">
        <f>'Growth&amp;Taper'!D165</f>
        <v>2.494095849351448</v>
      </c>
      <c r="E165" s="33">
        <f>'Growth&amp;Taper'!E165</f>
        <v>4.7550249804800213</v>
      </c>
      <c r="F165" s="33">
        <f>'Growth&amp;Taper'!F165</f>
        <v>6.3506019758862422</v>
      </c>
      <c r="G165" s="33">
        <f>'Growth&amp;Taper'!G165</f>
        <v>1.3675027464923233</v>
      </c>
      <c r="H165" s="8" t="str">
        <f>IF(OR(ISERROR((int+SED*('Growth&amp;Taper'!I165/100))*Volume!J165),'Growth&amp;Taper'!I165&lt;pulpCutoff*100),"",(int+SED*('Growth&amp;Taper'!I165/100))*Volume!J165)</f>
        <v/>
      </c>
      <c r="I165" s="8" t="str">
        <f>IF(OR(ISERROR((int+SED*('Growth&amp;Taper'!J165/100))*Volume!K165),'Growth&amp;Taper'!J165&lt;pulpCutoff*100),"",(int+SED*('Growth&amp;Taper'!J165/100))*Volume!K165)</f>
        <v/>
      </c>
      <c r="J165" s="8" t="str">
        <f>IF(OR(ISERROR((int+SED*('Growth&amp;Taper'!K165/100))*Volume!L165),'Growth&amp;Taper'!K165&lt;pulpCutoff*100),"",(int+SED*('Growth&amp;Taper'!K165/100))*Volume!L165)</f>
        <v/>
      </c>
      <c r="K165" s="8" t="str">
        <f>IF(OR(ISERROR((int+SED*('Growth&amp;Taper'!L165/100))*Volume!M165),'Growth&amp;Taper'!L165&lt;pulpCutoff*100),"",(int+SED*('Growth&amp;Taper'!L165/100))*Volume!M165)</f>
        <v/>
      </c>
      <c r="L165" s="8" t="str">
        <f>IF(OR(ISERROR((int+SED*('Growth&amp;Taper'!M165/100))*Volume!N165),'Growth&amp;Taper'!M165&lt;pulpCutoff*100),"",(int+SED*('Growth&amp;Taper'!M165/100))*Volume!N165)</f>
        <v/>
      </c>
      <c r="M165" s="8" t="str">
        <f>IF(OR(ISERROR((int+SED*('Growth&amp;Taper'!N165/100))*Volume!O165),'Growth&amp;Taper'!N165&lt;pulpCutoff*100),"",(int+SED*('Growth&amp;Taper'!N165/100))*Volume!O165)</f>
        <v/>
      </c>
      <c r="N165" s="8" t="str">
        <f>IF(OR(ISERROR((int+SED*('Growth&amp;Taper'!O165/100))*Volume!P165),'Growth&amp;Taper'!O165&lt;pulpCutoff*100),"",(int+SED*('Growth&amp;Taper'!O165/100))*Volume!P165)</f>
        <v/>
      </c>
      <c r="O165" s="8" t="str">
        <f>IF(OR(ISERROR((int+SED*('Growth&amp;Taper'!P165/100))*Volume!Q165),'Growth&amp;Taper'!P165&lt;pulpCutoff*100),"",(int+SED*('Growth&amp;Taper'!P165/100))*Volume!Q165)</f>
        <v/>
      </c>
      <c r="P165" s="8" t="str">
        <f>IF(OR(ISERROR((int+SED*('Growth&amp;Taper'!Q165/100))*Volume!R165),'Growth&amp;Taper'!Q165&lt;pulpCutoff*100),"",(int+SED*('Growth&amp;Taper'!Q165/100))*Volume!R165)</f>
        <v/>
      </c>
      <c r="Q165" s="8" t="str">
        <f>IF(OR(ISERROR((int+SED*('Growth&amp;Taper'!R165/100))*Volume!S165),'Growth&amp;Taper'!R165&lt;pulpCutoff*100),"",(int+SED*('Growth&amp;Taper'!R165/100))*Volume!S165)</f>
        <v/>
      </c>
      <c r="R165" s="16">
        <f>Volume!V165*C165*(pulpPrice-cartageCost-harvestCost)</f>
        <v>0</v>
      </c>
      <c r="S165" s="80">
        <f t="shared" si="8"/>
        <v>0</v>
      </c>
      <c r="T165" s="163">
        <f t="shared" si="7"/>
        <v>0</v>
      </c>
    </row>
    <row r="166" spans="1:20">
      <c r="A166" s="4">
        <f>'Growth&amp;Taper'!A166</f>
        <v>4</v>
      </c>
      <c r="B166" s="33">
        <f>'Growth&amp;Taper'!B166</f>
        <v>9.1785543631405062</v>
      </c>
      <c r="C166" s="27">
        <f>'Growth&amp;Taper'!C166</f>
        <v>1090.4685567879474</v>
      </c>
      <c r="D166" s="33">
        <f>'Growth&amp;Taper'!D166</f>
        <v>6.3150643116886034</v>
      </c>
      <c r="E166" s="33">
        <f>'Growth&amp;Taper'!E166</f>
        <v>7.609958968770111</v>
      </c>
      <c r="F166" s="33">
        <f>'Growth&amp;Taper'!F166</f>
        <v>19.667341290849233</v>
      </c>
      <c r="G166" s="33">
        <f>'Growth&amp;Taper'!G166</f>
        <v>9.0416076461430066</v>
      </c>
      <c r="H166" s="8" t="str">
        <f>IF(OR(ISERROR((int+SED*('Growth&amp;Taper'!I166/100))*Volume!J166),'Growth&amp;Taper'!I166&lt;pulpCutoff*100),"",(int+SED*('Growth&amp;Taper'!I166/100))*Volume!J166)</f>
        <v/>
      </c>
      <c r="I166" s="8" t="str">
        <f>IF(OR(ISERROR((int+SED*('Growth&amp;Taper'!J166/100))*Volume!K166),'Growth&amp;Taper'!J166&lt;pulpCutoff*100),"",(int+SED*('Growth&amp;Taper'!J166/100))*Volume!K166)</f>
        <v/>
      </c>
      <c r="J166" s="8" t="str">
        <f>IF(OR(ISERROR((int+SED*('Growth&amp;Taper'!K166/100))*Volume!L166),'Growth&amp;Taper'!K166&lt;pulpCutoff*100),"",(int+SED*('Growth&amp;Taper'!K166/100))*Volume!L166)</f>
        <v/>
      </c>
      <c r="K166" s="8" t="str">
        <f>IF(OR(ISERROR((int+SED*('Growth&amp;Taper'!L166/100))*Volume!M166),'Growth&amp;Taper'!L166&lt;pulpCutoff*100),"",(int+SED*('Growth&amp;Taper'!L166/100))*Volume!M166)</f>
        <v/>
      </c>
      <c r="L166" s="8" t="str">
        <f>IF(OR(ISERROR((int+SED*('Growth&amp;Taper'!M166/100))*Volume!N166),'Growth&amp;Taper'!M166&lt;pulpCutoff*100),"",(int+SED*('Growth&amp;Taper'!M166/100))*Volume!N166)</f>
        <v/>
      </c>
      <c r="M166" s="8" t="str">
        <f>IF(OR(ISERROR((int+SED*('Growth&amp;Taper'!N166/100))*Volume!O166),'Growth&amp;Taper'!N166&lt;pulpCutoff*100),"",(int+SED*('Growth&amp;Taper'!N166/100))*Volume!O166)</f>
        <v/>
      </c>
      <c r="N166" s="8" t="str">
        <f>IF(OR(ISERROR((int+SED*('Growth&amp;Taper'!O166/100))*Volume!P166),'Growth&amp;Taper'!O166&lt;pulpCutoff*100),"",(int+SED*('Growth&amp;Taper'!O166/100))*Volume!P166)</f>
        <v/>
      </c>
      <c r="O166" s="8" t="str">
        <f>IF(OR(ISERROR((int+SED*('Growth&amp;Taper'!P166/100))*Volume!Q166),'Growth&amp;Taper'!P166&lt;pulpCutoff*100),"",(int+SED*('Growth&amp;Taper'!P166/100))*Volume!Q166)</f>
        <v/>
      </c>
      <c r="P166" s="8" t="str">
        <f>IF(OR(ISERROR((int+SED*('Growth&amp;Taper'!Q166/100))*Volume!R166),'Growth&amp;Taper'!Q166&lt;pulpCutoff*100),"",(int+SED*('Growth&amp;Taper'!Q166/100))*Volume!R166)</f>
        <v/>
      </c>
      <c r="Q166" s="8" t="str">
        <f>IF(OR(ISERROR((int+SED*('Growth&amp;Taper'!R166/100))*Volume!S166),'Growth&amp;Taper'!R166&lt;pulpCutoff*100),"",(int+SED*('Growth&amp;Taper'!R166/100))*Volume!S166)</f>
        <v/>
      </c>
      <c r="R166" s="16">
        <f>Volume!V166*C166*(pulpPrice-cartageCost-harvestCost)</f>
        <v>0</v>
      </c>
      <c r="S166" s="80">
        <f t="shared" si="8"/>
        <v>0</v>
      </c>
      <c r="T166" s="163">
        <f t="shared" si="7"/>
        <v>0</v>
      </c>
    </row>
    <row r="167" spans="1:20">
      <c r="A167" s="4">
        <f>'Growth&amp;Taper'!A167</f>
        <v>5</v>
      </c>
      <c r="B167" s="33">
        <f>'Growth&amp;Taper'!B167</f>
        <v>11.674351093832627</v>
      </c>
      <c r="C167" s="27">
        <f>'Growth&amp;Taper'!C167</f>
        <v>1078</v>
      </c>
      <c r="D167" s="33">
        <f>'Growth&amp;Taper'!D167</f>
        <v>11.05</v>
      </c>
      <c r="E167" s="33">
        <f>'Growth&amp;Taper'!E167</f>
        <v>10.124457428372343</v>
      </c>
      <c r="F167" s="33">
        <f>'Growth&amp;Taper'!F167</f>
        <v>40.646356986628227</v>
      </c>
      <c r="G167" s="33">
        <f>'Growth&amp;Taper'!G167</f>
        <v>13.700620854068973</v>
      </c>
      <c r="H167" s="8" t="str">
        <f>IF(OR(ISERROR((int+SED*('Growth&amp;Taper'!I167/100))*Volume!J167),'Growth&amp;Taper'!I167&lt;pulpCutoff*100),"",(int+SED*('Growth&amp;Taper'!I167/100))*Volume!J167)</f>
        <v/>
      </c>
      <c r="I167" s="8" t="str">
        <f>IF(OR(ISERROR((int+SED*('Growth&amp;Taper'!J167/100))*Volume!K167),'Growth&amp;Taper'!J167&lt;pulpCutoff*100),"",(int+SED*('Growth&amp;Taper'!J167/100))*Volume!K167)</f>
        <v/>
      </c>
      <c r="J167" s="8" t="str">
        <f>IF(OR(ISERROR((int+SED*('Growth&amp;Taper'!K167/100))*Volume!L167),'Growth&amp;Taper'!K167&lt;pulpCutoff*100),"",(int+SED*('Growth&amp;Taper'!K167/100))*Volume!L167)</f>
        <v/>
      </c>
      <c r="K167" s="8" t="str">
        <f>IF(OR(ISERROR((int+SED*('Growth&amp;Taper'!L167/100))*Volume!M167),'Growth&amp;Taper'!L167&lt;pulpCutoff*100),"",(int+SED*('Growth&amp;Taper'!L167/100))*Volume!M167)</f>
        <v/>
      </c>
      <c r="L167" s="8" t="str">
        <f>IF(OR(ISERROR((int+SED*('Growth&amp;Taper'!M167/100))*Volume!N167),'Growth&amp;Taper'!M167&lt;pulpCutoff*100),"",(int+SED*('Growth&amp;Taper'!M167/100))*Volume!N167)</f>
        <v/>
      </c>
      <c r="M167" s="8" t="str">
        <f>IF(OR(ISERROR((int+SED*('Growth&amp;Taper'!N167/100))*Volume!O167),'Growth&amp;Taper'!N167&lt;pulpCutoff*100),"",(int+SED*('Growth&amp;Taper'!N167/100))*Volume!O167)</f>
        <v/>
      </c>
      <c r="N167" s="8" t="str">
        <f>IF(OR(ISERROR((int+SED*('Growth&amp;Taper'!O167/100))*Volume!P167),'Growth&amp;Taper'!O167&lt;pulpCutoff*100),"",(int+SED*('Growth&amp;Taper'!O167/100))*Volume!P167)</f>
        <v/>
      </c>
      <c r="O167" s="8" t="str">
        <f>IF(OR(ISERROR((int+SED*('Growth&amp;Taper'!P167/100))*Volume!Q167),'Growth&amp;Taper'!P167&lt;pulpCutoff*100),"",(int+SED*('Growth&amp;Taper'!P167/100))*Volume!Q167)</f>
        <v/>
      </c>
      <c r="P167" s="8" t="str">
        <f>IF(OR(ISERROR((int+SED*('Growth&amp;Taper'!Q167/100))*Volume!R167),'Growth&amp;Taper'!Q167&lt;pulpCutoff*100),"",(int+SED*('Growth&amp;Taper'!Q167/100))*Volume!R167)</f>
        <v/>
      </c>
      <c r="Q167" s="8" t="str">
        <f>IF(OR(ISERROR((int+SED*('Growth&amp;Taper'!R167/100))*Volume!S167),'Growth&amp;Taper'!R167&lt;pulpCutoff*100),"",(int+SED*('Growth&amp;Taper'!R167/100))*Volume!S167)</f>
        <v/>
      </c>
      <c r="R167" s="16">
        <f>Volume!V167*C167*(pulpPrice-cartageCost-harvestCost)</f>
        <v>613.22225435939333</v>
      </c>
      <c r="S167" s="80">
        <f t="shared" si="8"/>
        <v>613.22225435939333</v>
      </c>
      <c r="T167" s="163">
        <f t="shared" si="7"/>
        <v>0</v>
      </c>
    </row>
    <row r="168" spans="1:20">
      <c r="A168" s="4">
        <f>'Growth&amp;Taper'!A168</f>
        <v>6</v>
      </c>
      <c r="B168" s="33">
        <f>'Growth&amp;Taper'!B168</f>
        <v>14.113219235602134</v>
      </c>
      <c r="C168" s="27">
        <f>'Growth&amp;Taper'!C168</f>
        <v>1065.6740102832503</v>
      </c>
      <c r="D168" s="33">
        <f>'Growth&amp;Taper'!D168</f>
        <v>16.059935339860473</v>
      </c>
      <c r="E168" s="33">
        <f>'Growth&amp;Taper'!E168</f>
        <v>12.27607997436264</v>
      </c>
      <c r="F168" s="33">
        <f>'Growth&amp;Taper'!F168</f>
        <v>67.92690252305114</v>
      </c>
      <c r="G168" s="33">
        <f>'Growth&amp;Taper'!G168</f>
        <v>16.845269751232614</v>
      </c>
      <c r="H168" s="8" t="str">
        <f>IF(OR(ISERROR((int+SED*('Growth&amp;Taper'!I168/100))*Volume!J168),'Growth&amp;Taper'!I168&lt;pulpCutoff*100),"",(int+SED*('Growth&amp;Taper'!I168/100))*Volume!J168)</f>
        <v/>
      </c>
      <c r="I168" s="8" t="str">
        <f>IF(OR(ISERROR((int+SED*('Growth&amp;Taper'!J168/100))*Volume!K168),'Growth&amp;Taper'!J168&lt;pulpCutoff*100),"",(int+SED*('Growth&amp;Taper'!J168/100))*Volume!K168)</f>
        <v/>
      </c>
      <c r="J168" s="8" t="str">
        <f>IF(OR(ISERROR((int+SED*('Growth&amp;Taper'!K168/100))*Volume!L168),'Growth&amp;Taper'!K168&lt;pulpCutoff*100),"",(int+SED*('Growth&amp;Taper'!K168/100))*Volume!L168)</f>
        <v/>
      </c>
      <c r="K168" s="8" t="str">
        <f>IF(OR(ISERROR((int+SED*('Growth&amp;Taper'!L168/100))*Volume!M168),'Growth&amp;Taper'!L168&lt;pulpCutoff*100),"",(int+SED*('Growth&amp;Taper'!L168/100))*Volume!M168)</f>
        <v/>
      </c>
      <c r="L168" s="8" t="str">
        <f>IF(OR(ISERROR((int+SED*('Growth&amp;Taper'!M168/100))*Volume!N168),'Growth&amp;Taper'!M168&lt;pulpCutoff*100),"",(int+SED*('Growth&amp;Taper'!M168/100))*Volume!N168)</f>
        <v/>
      </c>
      <c r="M168" s="8" t="str">
        <f>IF(OR(ISERROR((int+SED*('Growth&amp;Taper'!N168/100))*Volume!O168),'Growth&amp;Taper'!N168&lt;pulpCutoff*100),"",(int+SED*('Growth&amp;Taper'!N168/100))*Volume!O168)</f>
        <v/>
      </c>
      <c r="N168" s="8" t="str">
        <f>IF(OR(ISERROR((int+SED*('Growth&amp;Taper'!O168/100))*Volume!P168),'Growth&amp;Taper'!O168&lt;pulpCutoff*100),"",(int+SED*('Growth&amp;Taper'!O168/100))*Volume!P168)</f>
        <v/>
      </c>
      <c r="O168" s="8" t="str">
        <f>IF(OR(ISERROR((int+SED*('Growth&amp;Taper'!P168/100))*Volume!Q168),'Growth&amp;Taper'!P168&lt;pulpCutoff*100),"",(int+SED*('Growth&amp;Taper'!P168/100))*Volume!Q168)</f>
        <v/>
      </c>
      <c r="P168" s="8" t="str">
        <f>IF(OR(ISERROR((int+SED*('Growth&amp;Taper'!Q168/100))*Volume!R168),'Growth&amp;Taper'!Q168&lt;pulpCutoff*100),"",(int+SED*('Growth&amp;Taper'!Q168/100))*Volume!R168)</f>
        <v/>
      </c>
      <c r="Q168" s="8" t="str">
        <f>IF(OR(ISERROR((int+SED*('Growth&amp;Taper'!R168/100))*Volume!S168),'Growth&amp;Taper'!R168&lt;pulpCutoff*100),"",(int+SED*('Growth&amp;Taper'!R168/100))*Volume!S168)</f>
        <v/>
      </c>
      <c r="R168" s="16">
        <f>Volume!V168*C168*(pulpPrice-cartageCost-harvestCost)</f>
        <v>1173.5849318540252</v>
      </c>
      <c r="S168" s="80">
        <f t="shared" si="8"/>
        <v>1173.5849318540252</v>
      </c>
      <c r="T168" s="163">
        <f t="shared" si="7"/>
        <v>0</v>
      </c>
    </row>
    <row r="169" spans="1:20">
      <c r="A169" s="4">
        <f>'Growth&amp;Taper'!A169</f>
        <v>7</v>
      </c>
      <c r="B169" s="33">
        <f>'Growth&amp;Taper'!B169</f>
        <v>16.471613052056259</v>
      </c>
      <c r="C169" s="27">
        <f>'Growth&amp;Taper'!C169</f>
        <v>1053.4889575075927</v>
      </c>
      <c r="D169" s="33">
        <f>'Growth&amp;Taper'!D169</f>
        <v>20.984547145864152</v>
      </c>
      <c r="E169" s="33">
        <f>'Growth&amp;Taper'!E169</f>
        <v>14.113502574990584</v>
      </c>
      <c r="F169" s="33">
        <f>'Growth&amp;Taper'!F169</f>
        <v>99.940680020701834</v>
      </c>
      <c r="G169" s="33">
        <f>'Growth&amp;Taper'!G169</f>
        <v>19.121432727851936</v>
      </c>
      <c r="H169" s="8" t="str">
        <f>IF(OR(ISERROR((int+SED*('Growth&amp;Taper'!I169/100))*Volume!J169),'Growth&amp;Taper'!I169&lt;pulpCutoff*100),"",(int+SED*('Growth&amp;Taper'!I169/100))*Volume!J169)</f>
        <v/>
      </c>
      <c r="I169" s="8" t="str">
        <f>IF(OR(ISERROR((int+SED*('Growth&amp;Taper'!J169/100))*Volume!K169),'Growth&amp;Taper'!J169&lt;pulpCutoff*100),"",(int+SED*('Growth&amp;Taper'!J169/100))*Volume!K169)</f>
        <v/>
      </c>
      <c r="J169" s="8" t="str">
        <f>IF(OR(ISERROR((int+SED*('Growth&amp;Taper'!K169/100))*Volume!L169),'Growth&amp;Taper'!K169&lt;pulpCutoff*100),"",(int+SED*('Growth&amp;Taper'!K169/100))*Volume!L169)</f>
        <v/>
      </c>
      <c r="K169" s="8" t="str">
        <f>IF(OR(ISERROR((int+SED*('Growth&amp;Taper'!L169/100))*Volume!M169),'Growth&amp;Taper'!L169&lt;pulpCutoff*100),"",(int+SED*('Growth&amp;Taper'!L169/100))*Volume!M169)</f>
        <v/>
      </c>
      <c r="L169" s="8" t="str">
        <f>IF(OR(ISERROR((int+SED*('Growth&amp;Taper'!M169/100))*Volume!N169),'Growth&amp;Taper'!M169&lt;pulpCutoff*100),"",(int+SED*('Growth&amp;Taper'!M169/100))*Volume!N169)</f>
        <v/>
      </c>
      <c r="M169" s="8" t="str">
        <f>IF(OR(ISERROR((int+SED*('Growth&amp;Taper'!N169/100))*Volume!O169),'Growth&amp;Taper'!N169&lt;pulpCutoff*100),"",(int+SED*('Growth&amp;Taper'!N169/100))*Volume!O169)</f>
        <v/>
      </c>
      <c r="N169" s="8" t="str">
        <f>IF(OR(ISERROR((int+SED*('Growth&amp;Taper'!O169/100))*Volume!P169),'Growth&amp;Taper'!O169&lt;pulpCutoff*100),"",(int+SED*('Growth&amp;Taper'!O169/100))*Volume!P169)</f>
        <v/>
      </c>
      <c r="O169" s="8" t="str">
        <f>IF(OR(ISERROR((int+SED*('Growth&amp;Taper'!P169/100))*Volume!Q169),'Growth&amp;Taper'!P169&lt;pulpCutoff*100),"",(int+SED*('Growth&amp;Taper'!P169/100))*Volume!Q169)</f>
        <v/>
      </c>
      <c r="P169" s="8" t="str">
        <f>IF(OR(ISERROR((int+SED*('Growth&amp;Taper'!Q169/100))*Volume!R169),'Growth&amp;Taper'!Q169&lt;pulpCutoff*100),"",(int+SED*('Growth&amp;Taper'!Q169/100))*Volume!R169)</f>
        <v/>
      </c>
      <c r="Q169" s="8" t="str">
        <f>IF(OR(ISERROR((int+SED*('Growth&amp;Taper'!R169/100))*Volume!S169),'Growth&amp;Taper'!R169&lt;pulpCutoff*100),"",(int+SED*('Growth&amp;Taper'!R169/100))*Volume!S169)</f>
        <v/>
      </c>
      <c r="R169" s="16">
        <f>Volume!V169*C169*(pulpPrice-cartageCost-harvestCost)</f>
        <v>1608.3586445403628</v>
      </c>
      <c r="S169" s="80">
        <f t="shared" si="8"/>
        <v>1608.3586445403628</v>
      </c>
      <c r="T169" s="163">
        <f t="shared" si="7"/>
        <v>0</v>
      </c>
    </row>
    <row r="170" spans="1:20">
      <c r="A170" s="4">
        <f>'Growth&amp;Taper'!A170</f>
        <v>8</v>
      </c>
      <c r="B170" s="33">
        <f>'Growth&amp;Taper'!B170</f>
        <v>18.735353492979787</v>
      </c>
      <c r="C170" s="27">
        <f>'Growth&amp;Taper'!C170</f>
        <v>1041.443230182038</v>
      </c>
      <c r="D170" s="33">
        <f>'Growth&amp;Taper'!D170</f>
        <v>25.649371270593686</v>
      </c>
      <c r="E170" s="33">
        <f>'Growth&amp;Taper'!E170</f>
        <v>15.693527088408633</v>
      </c>
      <c r="F170" s="33">
        <f>'Growth&amp;Taper'!F170</f>
        <v>135.27965462517656</v>
      </c>
      <c r="G170" s="33">
        <f>'Growth&amp;Taper'!G170</f>
        <v>20.853145792670045</v>
      </c>
      <c r="H170" s="8" t="str">
        <f>IF(OR(ISERROR((int+SED*('Growth&amp;Taper'!I170/100))*Volume!J170),'Growth&amp;Taper'!I170&lt;pulpCutoff*100),"",(int+SED*('Growth&amp;Taper'!I170/100))*Volume!J170)</f>
        <v/>
      </c>
      <c r="I170" s="8" t="str">
        <f>IF(OR(ISERROR((int+SED*('Growth&amp;Taper'!J170/100))*Volume!K170),'Growth&amp;Taper'!J170&lt;pulpCutoff*100),"",(int+SED*('Growth&amp;Taper'!J170/100))*Volume!K170)</f>
        <v/>
      </c>
      <c r="J170" s="8" t="str">
        <f>IF(OR(ISERROR((int+SED*('Growth&amp;Taper'!K170/100))*Volume!L170),'Growth&amp;Taper'!K170&lt;pulpCutoff*100),"",(int+SED*('Growth&amp;Taper'!K170/100))*Volume!L170)</f>
        <v/>
      </c>
      <c r="K170" s="8" t="str">
        <f>IF(OR(ISERROR((int+SED*('Growth&amp;Taper'!L170/100))*Volume!M170),'Growth&amp;Taper'!L170&lt;pulpCutoff*100),"",(int+SED*('Growth&amp;Taper'!L170/100))*Volume!M170)</f>
        <v/>
      </c>
      <c r="L170" s="8" t="str">
        <f>IF(OR(ISERROR((int+SED*('Growth&amp;Taper'!M170/100))*Volume!N170),'Growth&amp;Taper'!M170&lt;pulpCutoff*100),"",(int+SED*('Growth&amp;Taper'!M170/100))*Volume!N170)</f>
        <v/>
      </c>
      <c r="M170" s="8" t="str">
        <f>IF(OR(ISERROR((int+SED*('Growth&amp;Taper'!N170/100))*Volume!O170),'Growth&amp;Taper'!N170&lt;pulpCutoff*100),"",(int+SED*('Growth&amp;Taper'!N170/100))*Volume!O170)</f>
        <v/>
      </c>
      <c r="N170" s="8" t="str">
        <f>IF(OR(ISERROR((int+SED*('Growth&amp;Taper'!O170/100))*Volume!P170),'Growth&amp;Taper'!O170&lt;pulpCutoff*100),"",(int+SED*('Growth&amp;Taper'!O170/100))*Volume!P170)</f>
        <v/>
      </c>
      <c r="O170" s="8" t="str">
        <f>IF(OR(ISERROR((int+SED*('Growth&amp;Taper'!P170/100))*Volume!Q170),'Growth&amp;Taper'!P170&lt;pulpCutoff*100),"",(int+SED*('Growth&amp;Taper'!P170/100))*Volume!Q170)</f>
        <v/>
      </c>
      <c r="P170" s="8" t="str">
        <f>IF(OR(ISERROR((int+SED*('Growth&amp;Taper'!Q170/100))*Volume!R170),'Growth&amp;Taper'!Q170&lt;pulpCutoff*100),"",(int+SED*('Growth&amp;Taper'!Q170/100))*Volume!R170)</f>
        <v/>
      </c>
      <c r="Q170" s="8" t="str">
        <f>IF(OR(ISERROR((int+SED*('Growth&amp;Taper'!R170/100))*Volume!S170),'Growth&amp;Taper'!R170&lt;pulpCutoff*100),"",(int+SED*('Growth&amp;Taper'!R170/100))*Volume!S170)</f>
        <v/>
      </c>
      <c r="R170" s="16">
        <f>Volume!V170*C170*(pulpPrice-cartageCost-harvestCost)</f>
        <v>2326.0174483819756</v>
      </c>
      <c r="S170" s="80">
        <f t="shared" si="8"/>
        <v>2326.0174483819756</v>
      </c>
      <c r="T170" s="163">
        <f t="shared" si="7"/>
        <v>0</v>
      </c>
    </row>
    <row r="171" spans="1:20">
      <c r="A171" s="4">
        <f>'Growth&amp;Taper'!A171</f>
        <v>9</v>
      </c>
      <c r="B171" s="33">
        <f>'Growth&amp;Taper'!B171</f>
        <v>20.896311548372974</v>
      </c>
      <c r="C171" s="27">
        <f>'Growth&amp;Taper'!C171</f>
        <v>1029.5352352415905</v>
      </c>
      <c r="D171" s="33">
        <f>'Growth&amp;Taper'!D171</f>
        <v>29.983629355617023</v>
      </c>
      <c r="E171" s="33">
        <f>'Growth&amp;Taper'!E171</f>
        <v>17.065597288558312</v>
      </c>
      <c r="F171" s="33">
        <f>'Growth&amp;Taper'!F171</f>
        <v>172.78265537253847</v>
      </c>
      <c r="G171" s="33">
        <f>'Growth&amp;Taper'!G171</f>
        <v>22.220943055050963</v>
      </c>
      <c r="H171" s="8" t="str">
        <f>IF(OR(ISERROR((int+SED*('Growth&amp;Taper'!I171/100))*Volume!J171),'Growth&amp;Taper'!I171&lt;pulpCutoff*100),"",(int+SED*('Growth&amp;Taper'!I171/100))*Volume!J171)</f>
        <v/>
      </c>
      <c r="I171" s="8" t="str">
        <f>IF(OR(ISERROR((int+SED*('Growth&amp;Taper'!J171/100))*Volume!K171),'Growth&amp;Taper'!J171&lt;pulpCutoff*100),"",(int+SED*('Growth&amp;Taper'!J171/100))*Volume!K171)</f>
        <v/>
      </c>
      <c r="J171" s="8" t="str">
        <f>IF(OR(ISERROR((int+SED*('Growth&amp;Taper'!K171/100))*Volume!L171),'Growth&amp;Taper'!K171&lt;pulpCutoff*100),"",(int+SED*('Growth&amp;Taper'!K171/100))*Volume!L171)</f>
        <v/>
      </c>
      <c r="K171" s="8" t="str">
        <f>IF(OR(ISERROR((int+SED*('Growth&amp;Taper'!L171/100))*Volume!M171),'Growth&amp;Taper'!L171&lt;pulpCutoff*100),"",(int+SED*('Growth&amp;Taper'!L171/100))*Volume!M171)</f>
        <v/>
      </c>
      <c r="L171" s="8" t="str">
        <f>IF(OR(ISERROR((int+SED*('Growth&amp;Taper'!M171/100))*Volume!N171),'Growth&amp;Taper'!M171&lt;pulpCutoff*100),"",(int+SED*('Growth&amp;Taper'!M171/100))*Volume!N171)</f>
        <v/>
      </c>
      <c r="M171" s="8" t="str">
        <f>IF(OR(ISERROR((int+SED*('Growth&amp;Taper'!N171/100))*Volume!O171),'Growth&amp;Taper'!N171&lt;pulpCutoff*100),"",(int+SED*('Growth&amp;Taper'!N171/100))*Volume!O171)</f>
        <v/>
      </c>
      <c r="N171" s="8" t="str">
        <f>IF(OR(ISERROR((int+SED*('Growth&amp;Taper'!O171/100))*Volume!P171),'Growth&amp;Taper'!O171&lt;pulpCutoff*100),"",(int+SED*('Growth&amp;Taper'!O171/100))*Volume!P171)</f>
        <v/>
      </c>
      <c r="O171" s="8" t="str">
        <f>IF(OR(ISERROR((int+SED*('Growth&amp;Taper'!P171/100))*Volume!Q171),'Growth&amp;Taper'!P171&lt;pulpCutoff*100),"",(int+SED*('Growth&amp;Taper'!P171/100))*Volume!Q171)</f>
        <v/>
      </c>
      <c r="P171" s="8" t="str">
        <f>IF(OR(ISERROR((int+SED*('Growth&amp;Taper'!Q171/100))*Volume!R171),'Growth&amp;Taper'!Q171&lt;pulpCutoff*100),"",(int+SED*('Growth&amp;Taper'!Q171/100))*Volume!R171)</f>
        <v/>
      </c>
      <c r="Q171" s="8" t="str">
        <f>IF(OR(ISERROR((int+SED*('Growth&amp;Taper'!R171/100))*Volume!S171),'Growth&amp;Taper'!R171&lt;pulpCutoff*100),"",(int+SED*('Growth&amp;Taper'!R171/100))*Volume!S171)</f>
        <v/>
      </c>
      <c r="R171" s="16">
        <f>Volume!V171*C171*(pulpPrice-cartageCost-harvestCost)</f>
        <v>2802.0153310156529</v>
      </c>
      <c r="S171" s="80">
        <f t="shared" si="8"/>
        <v>2802.0153310156529</v>
      </c>
      <c r="T171" s="163">
        <f t="shared" si="7"/>
        <v>0</v>
      </c>
    </row>
    <row r="172" spans="1:20">
      <c r="A172" s="4">
        <f>'Growth&amp;Taper'!A172</f>
        <v>10</v>
      </c>
      <c r="B172" s="33">
        <f>'Growth&amp;Taper'!B172</f>
        <v>22.950423605072722</v>
      </c>
      <c r="C172" s="27">
        <f>'Growth&amp;Taper'!C172</f>
        <v>700</v>
      </c>
      <c r="D172" s="33">
        <f>'Growth&amp;Taper'!D172</f>
        <v>32.134539943068191</v>
      </c>
      <c r="E172" s="33">
        <f>'Growth&amp;Taper'!E172</f>
        <v>21.425798849273871</v>
      </c>
      <c r="F172" s="33">
        <f>'Growth&amp;Taper'!F172</f>
        <v>200.09521625553597</v>
      </c>
      <c r="G172" s="33">
        <f>'Growth&amp;Taper'!G172</f>
        <v>25.934024170876977</v>
      </c>
      <c r="H172" s="8" t="str">
        <f>IF(OR(ISERROR((int+SED*('Growth&amp;Taper'!I172/100))*Volume!J172),'Growth&amp;Taper'!I172&lt;pulpCutoff*100),"",(int+SED*('Growth&amp;Taper'!I172/100))*Volume!J172)</f>
        <v/>
      </c>
      <c r="I172" s="8" t="str">
        <f>IF(OR(ISERROR((int+SED*('Growth&amp;Taper'!J172/100))*Volume!K172),'Growth&amp;Taper'!J172&lt;pulpCutoff*100),"",(int+SED*('Growth&amp;Taper'!J172/100))*Volume!K172)</f>
        <v/>
      </c>
      <c r="J172" s="8" t="str">
        <f>IF(OR(ISERROR((int+SED*('Growth&amp;Taper'!K172/100))*Volume!L172),'Growth&amp;Taper'!K172&lt;pulpCutoff*100),"",(int+SED*('Growth&amp;Taper'!K172/100))*Volume!L172)</f>
        <v/>
      </c>
      <c r="K172" s="8" t="str">
        <f>IF(OR(ISERROR((int+SED*('Growth&amp;Taper'!L172/100))*Volume!M172),'Growth&amp;Taper'!L172&lt;pulpCutoff*100),"",(int+SED*('Growth&amp;Taper'!L172/100))*Volume!M172)</f>
        <v/>
      </c>
      <c r="L172" s="8" t="str">
        <f>IF(OR(ISERROR((int+SED*('Growth&amp;Taper'!M172/100))*Volume!N172),'Growth&amp;Taper'!M172&lt;pulpCutoff*100),"",(int+SED*('Growth&amp;Taper'!M172/100))*Volume!N172)</f>
        <v/>
      </c>
      <c r="M172" s="8" t="str">
        <f>IF(OR(ISERROR((int+SED*('Growth&amp;Taper'!N172/100))*Volume!O172),'Growth&amp;Taper'!N172&lt;pulpCutoff*100),"",(int+SED*('Growth&amp;Taper'!N172/100))*Volume!O172)</f>
        <v/>
      </c>
      <c r="N172" s="8" t="str">
        <f>IF(OR(ISERROR((int+SED*('Growth&amp;Taper'!O172/100))*Volume!P172),'Growth&amp;Taper'!O172&lt;pulpCutoff*100),"",(int+SED*('Growth&amp;Taper'!O172/100))*Volume!P172)</f>
        <v/>
      </c>
      <c r="O172" s="8" t="str">
        <f>IF(OR(ISERROR((int+SED*('Growth&amp;Taper'!P172/100))*Volume!Q172),'Growth&amp;Taper'!P172&lt;pulpCutoff*100),"",(int+SED*('Growth&amp;Taper'!P172/100))*Volume!Q172)</f>
        <v/>
      </c>
      <c r="P172" s="8" t="str">
        <f>IF(OR(ISERROR((int+SED*('Growth&amp;Taper'!Q172/100))*Volume!R172),'Growth&amp;Taper'!Q172&lt;pulpCutoff*100),"",(int+SED*('Growth&amp;Taper'!Q172/100))*Volume!R172)</f>
        <v/>
      </c>
      <c r="Q172" s="8" t="str">
        <f>IF(OR(ISERROR((int+SED*('Growth&amp;Taper'!R172/100))*Volume!S172),'Growth&amp;Taper'!R172&lt;pulpCutoff*100),"",(int+SED*('Growth&amp;Taper'!R172/100))*Volume!S172)</f>
        <v/>
      </c>
      <c r="R172" s="16">
        <f>Volume!V172*C172*(pulpPrice-cartageCost-harvestCost)</f>
        <v>3740.1743920499484</v>
      </c>
      <c r="S172" s="80">
        <f t="shared" si="8"/>
        <v>3740.1743920499484</v>
      </c>
      <c r="T172" s="163">
        <f t="shared" si="7"/>
        <v>0</v>
      </c>
    </row>
    <row r="173" spans="1:20">
      <c r="A173" s="4">
        <f>'Growth&amp;Taper'!A173</f>
        <v>11</v>
      </c>
      <c r="B173" s="33">
        <f>'Growth&amp;Taper'!B173</f>
        <v>24.896423131258256</v>
      </c>
      <c r="C173" s="27">
        <f>'Growth&amp;Taper'!C173</f>
        <v>691.99611057353911</v>
      </c>
      <c r="D173" s="33">
        <f>'Growth&amp;Taper'!D173</f>
        <v>35.583140792994989</v>
      </c>
      <c r="E173" s="33">
        <f>'Growth&amp;Taper'!E173</f>
        <v>22.676201777217361</v>
      </c>
      <c r="F173" s="33">
        <f>'Growth&amp;Taper'!F173</f>
        <v>237.21826849658277</v>
      </c>
      <c r="G173" s="33">
        <f>'Growth&amp;Taper'!G173</f>
        <v>26.85964184998992</v>
      </c>
      <c r="H173" s="8" t="str">
        <f>IF(OR(ISERROR((int+SED*('Growth&amp;Taper'!I173/100))*Volume!J173),'Growth&amp;Taper'!I173&lt;pulpCutoff*100),"",(int+SED*('Growth&amp;Taper'!I173/100))*Volume!J173)</f>
        <v/>
      </c>
      <c r="I173" s="8" t="str">
        <f>IF(OR(ISERROR((int+SED*('Growth&amp;Taper'!J173/100))*Volume!K173),'Growth&amp;Taper'!J173&lt;pulpCutoff*100),"",(int+SED*('Growth&amp;Taper'!J173/100))*Volume!K173)</f>
        <v/>
      </c>
      <c r="J173" s="8" t="str">
        <f>IF(OR(ISERROR((int+SED*('Growth&amp;Taper'!K173/100))*Volume!L173),'Growth&amp;Taper'!K173&lt;pulpCutoff*100),"",(int+SED*('Growth&amp;Taper'!K173/100))*Volume!L173)</f>
        <v/>
      </c>
      <c r="K173" s="8" t="str">
        <f>IF(OR(ISERROR((int+SED*('Growth&amp;Taper'!L173/100))*Volume!M173),'Growth&amp;Taper'!L173&lt;pulpCutoff*100),"",(int+SED*('Growth&amp;Taper'!L173/100))*Volume!M173)</f>
        <v/>
      </c>
      <c r="L173" s="8" t="str">
        <f>IF(OR(ISERROR((int+SED*('Growth&amp;Taper'!M173/100))*Volume!N173),'Growth&amp;Taper'!M173&lt;pulpCutoff*100),"",(int+SED*('Growth&amp;Taper'!M173/100))*Volume!N173)</f>
        <v/>
      </c>
      <c r="M173" s="8" t="str">
        <f>IF(OR(ISERROR((int+SED*('Growth&amp;Taper'!N173/100))*Volume!O173),'Growth&amp;Taper'!N173&lt;pulpCutoff*100),"",(int+SED*('Growth&amp;Taper'!N173/100))*Volume!O173)</f>
        <v/>
      </c>
      <c r="N173" s="8" t="str">
        <f>IF(OR(ISERROR((int+SED*('Growth&amp;Taper'!O173/100))*Volume!P173),'Growth&amp;Taper'!O173&lt;pulpCutoff*100),"",(int+SED*('Growth&amp;Taper'!O173/100))*Volume!P173)</f>
        <v/>
      </c>
      <c r="O173" s="8" t="str">
        <f>IF(OR(ISERROR((int+SED*('Growth&amp;Taper'!P173/100))*Volume!Q173),'Growth&amp;Taper'!P173&lt;pulpCutoff*100),"",(int+SED*('Growth&amp;Taper'!P173/100))*Volume!Q173)</f>
        <v/>
      </c>
      <c r="P173" s="8" t="str">
        <f>IF(OR(ISERROR((int+SED*('Growth&amp;Taper'!Q173/100))*Volume!R173),'Growth&amp;Taper'!Q173&lt;pulpCutoff*100),"",(int+SED*('Growth&amp;Taper'!Q173/100))*Volume!R173)</f>
        <v/>
      </c>
      <c r="Q173" s="8" t="str">
        <f>IF(OR(ISERROR((int+SED*('Growth&amp;Taper'!R173/100))*Volume!S173),'Growth&amp;Taper'!R173&lt;pulpCutoff*100),"",(int+SED*('Growth&amp;Taper'!R173/100))*Volume!S173)</f>
        <v/>
      </c>
      <c r="R173" s="16">
        <f>Volume!V173*C173*(pulpPrice-cartageCost-harvestCost)</f>
        <v>4241.8942588491227</v>
      </c>
      <c r="S173" s="80">
        <f t="shared" si="8"/>
        <v>4241.8942588491227</v>
      </c>
      <c r="T173" s="163">
        <f t="shared" si="7"/>
        <v>0</v>
      </c>
    </row>
    <row r="174" spans="1:20">
      <c r="A174" s="4">
        <f>'Growth&amp;Taper'!A174</f>
        <v>12</v>
      </c>
      <c r="B174" s="33">
        <f>'Growth&amp;Taper'!B174</f>
        <v>26.734991187586083</v>
      </c>
      <c r="C174" s="27">
        <f>'Growth&amp;Taper'!C174</f>
        <v>684.08373864129396</v>
      </c>
      <c r="D174" s="33">
        <f>'Growth&amp;Taper'!D174</f>
        <v>38.732399593254236</v>
      </c>
      <c r="E174" s="33">
        <f>'Growth&amp;Taper'!E174</f>
        <v>23.794827919453816</v>
      </c>
      <c r="F174" s="33">
        <f>'Growth&amp;Taper'!F174</f>
        <v>274.30703734371997</v>
      </c>
      <c r="G174" s="33">
        <f>'Growth&amp;Taper'!G174</f>
        <v>27.645438386049353</v>
      </c>
      <c r="H174" s="8" t="str">
        <f>IF(OR(ISERROR((int+SED*('Growth&amp;Taper'!I174/100))*Volume!J174),'Growth&amp;Taper'!I174&lt;pulpCutoff*100),"",(int+SED*('Growth&amp;Taper'!I174/100))*Volume!J174)</f>
        <v/>
      </c>
      <c r="I174" s="8" t="str">
        <f>IF(OR(ISERROR((int+SED*('Growth&amp;Taper'!J174/100))*Volume!K174),'Growth&amp;Taper'!J174&lt;pulpCutoff*100),"",(int+SED*('Growth&amp;Taper'!J174/100))*Volume!K174)</f>
        <v/>
      </c>
      <c r="J174" s="8" t="str">
        <f>IF(OR(ISERROR((int+SED*('Growth&amp;Taper'!K174/100))*Volume!L174),'Growth&amp;Taper'!K174&lt;pulpCutoff*100),"",(int+SED*('Growth&amp;Taper'!K174/100))*Volume!L174)</f>
        <v/>
      </c>
      <c r="K174" s="8" t="str">
        <f>IF(OR(ISERROR((int+SED*('Growth&amp;Taper'!L174/100))*Volume!M174),'Growth&amp;Taper'!L174&lt;pulpCutoff*100),"",(int+SED*('Growth&amp;Taper'!L174/100))*Volume!M174)</f>
        <v/>
      </c>
      <c r="L174" s="8" t="str">
        <f>IF(OR(ISERROR((int+SED*('Growth&amp;Taper'!M174/100))*Volume!N174),'Growth&amp;Taper'!M174&lt;pulpCutoff*100),"",(int+SED*('Growth&amp;Taper'!M174/100))*Volume!N174)</f>
        <v/>
      </c>
      <c r="M174" s="8" t="str">
        <f>IF(OR(ISERROR((int+SED*('Growth&amp;Taper'!N174/100))*Volume!O174),'Growth&amp;Taper'!N174&lt;pulpCutoff*100),"",(int+SED*('Growth&amp;Taper'!N174/100))*Volume!O174)</f>
        <v/>
      </c>
      <c r="N174" s="8" t="str">
        <f>IF(OR(ISERROR((int+SED*('Growth&amp;Taper'!O174/100))*Volume!P174),'Growth&amp;Taper'!O174&lt;pulpCutoff*100),"",(int+SED*('Growth&amp;Taper'!O174/100))*Volume!P174)</f>
        <v/>
      </c>
      <c r="O174" s="8" t="str">
        <f>IF(OR(ISERROR((int+SED*('Growth&amp;Taper'!P174/100))*Volume!Q174),'Growth&amp;Taper'!P174&lt;pulpCutoff*100),"",(int+SED*('Growth&amp;Taper'!P174/100))*Volume!Q174)</f>
        <v/>
      </c>
      <c r="P174" s="8" t="str">
        <f>IF(OR(ISERROR((int+SED*('Growth&amp;Taper'!Q174/100))*Volume!R174),'Growth&amp;Taper'!Q174&lt;pulpCutoff*100),"",(int+SED*('Growth&amp;Taper'!Q174/100))*Volume!R174)</f>
        <v/>
      </c>
      <c r="Q174" s="8" t="str">
        <f>IF(OR(ISERROR((int+SED*('Growth&amp;Taper'!R174/100))*Volume!S174),'Growth&amp;Taper'!R174&lt;pulpCutoff*100),"",(int+SED*('Growth&amp;Taper'!R174/100))*Volume!S174)</f>
        <v/>
      </c>
      <c r="R174" s="16">
        <f>Volume!V174*C174*(pulpPrice-cartageCost-harvestCost)</f>
        <v>4704.8297576981513</v>
      </c>
      <c r="S174" s="80">
        <f t="shared" si="8"/>
        <v>4704.8297576981513</v>
      </c>
      <c r="T174" s="163">
        <f t="shared" si="7"/>
        <v>0</v>
      </c>
    </row>
    <row r="175" spans="1:20">
      <c r="A175" s="4">
        <f>'Growth&amp;Taper'!A175</f>
        <v>13</v>
      </c>
      <c r="B175" s="33">
        <f>'Growth&amp;Taper'!B175</f>
        <v>28.468167638575657</v>
      </c>
      <c r="C175" s="27">
        <f>'Growth&amp;Taper'!C175</f>
        <v>676.26183778054417</v>
      </c>
      <c r="D175" s="33">
        <f>'Growth&amp;Taper'!D175</f>
        <v>41.607343820250044</v>
      </c>
      <c r="E175" s="33">
        <f>'Growth&amp;Taper'!E175</f>
        <v>24.80433314209527</v>
      </c>
      <c r="F175" s="33">
        <f>'Growth&amp;Taper'!F175</f>
        <v>310.96521115784572</v>
      </c>
      <c r="G175" s="33">
        <f>'Growth&amp;Taper'!G175</f>
        <v>28.323494771932531</v>
      </c>
      <c r="H175" s="8" t="str">
        <f>IF(OR(ISERROR((int+SED*('Growth&amp;Taper'!I175/100))*Volume!J175),'Growth&amp;Taper'!I175&lt;pulpCutoff*100),"",(int+SED*('Growth&amp;Taper'!I175/100))*Volume!J175)</f>
        <v/>
      </c>
      <c r="I175" s="8" t="str">
        <f>IF(OR(ISERROR((int+SED*('Growth&amp;Taper'!J175/100))*Volume!K175),'Growth&amp;Taper'!J175&lt;pulpCutoff*100),"",(int+SED*('Growth&amp;Taper'!J175/100))*Volume!K175)</f>
        <v/>
      </c>
      <c r="J175" s="8" t="str">
        <f>IF(OR(ISERROR((int+SED*('Growth&amp;Taper'!K175/100))*Volume!L175),'Growth&amp;Taper'!K175&lt;pulpCutoff*100),"",(int+SED*('Growth&amp;Taper'!K175/100))*Volume!L175)</f>
        <v/>
      </c>
      <c r="K175" s="8" t="str">
        <f>IF(OR(ISERROR((int+SED*('Growth&amp;Taper'!L175/100))*Volume!M175),'Growth&amp;Taper'!L175&lt;pulpCutoff*100),"",(int+SED*('Growth&amp;Taper'!L175/100))*Volume!M175)</f>
        <v/>
      </c>
      <c r="L175" s="8" t="str">
        <f>IF(OR(ISERROR((int+SED*('Growth&amp;Taper'!M175/100))*Volume!N175),'Growth&amp;Taper'!M175&lt;pulpCutoff*100),"",(int+SED*('Growth&amp;Taper'!M175/100))*Volume!N175)</f>
        <v/>
      </c>
      <c r="M175" s="8" t="str">
        <f>IF(OR(ISERROR((int+SED*('Growth&amp;Taper'!N175/100))*Volume!O175),'Growth&amp;Taper'!N175&lt;pulpCutoff*100),"",(int+SED*('Growth&amp;Taper'!N175/100))*Volume!O175)</f>
        <v/>
      </c>
      <c r="N175" s="8" t="str">
        <f>IF(OR(ISERROR((int+SED*('Growth&amp;Taper'!O175/100))*Volume!P175),'Growth&amp;Taper'!O175&lt;pulpCutoff*100),"",(int+SED*('Growth&amp;Taper'!O175/100))*Volume!P175)</f>
        <v/>
      </c>
      <c r="O175" s="8" t="str">
        <f>IF(OR(ISERROR((int+SED*('Growth&amp;Taper'!P175/100))*Volume!Q175),'Growth&amp;Taper'!P175&lt;pulpCutoff*100),"",(int+SED*('Growth&amp;Taper'!P175/100))*Volume!Q175)</f>
        <v/>
      </c>
      <c r="P175" s="8" t="str">
        <f>IF(OR(ISERROR((int+SED*('Growth&amp;Taper'!Q175/100))*Volume!R175),'Growth&amp;Taper'!Q175&lt;pulpCutoff*100),"",(int+SED*('Growth&amp;Taper'!Q175/100))*Volume!R175)</f>
        <v/>
      </c>
      <c r="Q175" s="8" t="str">
        <f>IF(OR(ISERROR((int+SED*('Growth&amp;Taper'!R175/100))*Volume!S175),'Growth&amp;Taper'!R175&lt;pulpCutoff*100),"",(int+SED*('Growth&amp;Taper'!R175/100))*Volume!S175)</f>
        <v/>
      </c>
      <c r="R175" s="16">
        <f>Volume!V175*C175*(pulpPrice-cartageCost-harvestCost)</f>
        <v>5303.1261587715744</v>
      </c>
      <c r="S175" s="80">
        <f t="shared" si="8"/>
        <v>5303.1261587715744</v>
      </c>
      <c r="T175" s="163">
        <f t="shared" si="7"/>
        <v>0</v>
      </c>
    </row>
    <row r="176" spans="1:20">
      <c r="A176" s="4">
        <f>'Growth&amp;Taper'!A176</f>
        <v>14</v>
      </c>
      <c r="B176" s="33">
        <f>'Growth&amp;Taper'!B176</f>
        <v>30.098932651522215</v>
      </c>
      <c r="C176" s="27">
        <f>'Growth&amp;Taper'!C176</f>
        <v>668.52937353350035</v>
      </c>
      <c r="D176" s="33">
        <f>'Growth&amp;Taper'!D176</f>
        <v>44.233639179179271</v>
      </c>
      <c r="E176" s="33">
        <f>'Growth&amp;Taper'!E176</f>
        <v>25.722672513901824</v>
      </c>
      <c r="F176" s="33">
        <f>'Growth&amp;Taper'!F176</f>
        <v>346.89606855474887</v>
      </c>
      <c r="G176" s="33">
        <f>'Growth&amp;Taper'!G176</f>
        <v>28.91676288803037</v>
      </c>
      <c r="H176" s="8" t="str">
        <f>IF(OR(ISERROR((int+SED*('Growth&amp;Taper'!I176/100))*Volume!J176),'Growth&amp;Taper'!I176&lt;pulpCutoff*100),"",(int+SED*('Growth&amp;Taper'!I176/100))*Volume!J176)</f>
        <v/>
      </c>
      <c r="I176" s="8" t="str">
        <f>IF(OR(ISERROR((int+SED*('Growth&amp;Taper'!J176/100))*Volume!K176),'Growth&amp;Taper'!J176&lt;pulpCutoff*100),"",(int+SED*('Growth&amp;Taper'!J176/100))*Volume!K176)</f>
        <v/>
      </c>
      <c r="J176" s="8" t="str">
        <f>IF(OR(ISERROR((int+SED*('Growth&amp;Taper'!K176/100))*Volume!L176),'Growth&amp;Taper'!K176&lt;pulpCutoff*100),"",(int+SED*('Growth&amp;Taper'!K176/100))*Volume!L176)</f>
        <v/>
      </c>
      <c r="K176" s="8" t="str">
        <f>IF(OR(ISERROR((int+SED*('Growth&amp;Taper'!L176/100))*Volume!M176),'Growth&amp;Taper'!L176&lt;pulpCutoff*100),"",(int+SED*('Growth&amp;Taper'!L176/100))*Volume!M176)</f>
        <v/>
      </c>
      <c r="L176" s="8" t="str">
        <f>IF(OR(ISERROR((int+SED*('Growth&amp;Taper'!M176/100))*Volume!N176),'Growth&amp;Taper'!M176&lt;pulpCutoff*100),"",(int+SED*('Growth&amp;Taper'!M176/100))*Volume!N176)</f>
        <v/>
      </c>
      <c r="M176" s="8" t="str">
        <f>IF(OR(ISERROR((int+SED*('Growth&amp;Taper'!N176/100))*Volume!O176),'Growth&amp;Taper'!N176&lt;pulpCutoff*100),"",(int+SED*('Growth&amp;Taper'!N176/100))*Volume!O176)</f>
        <v/>
      </c>
      <c r="N176" s="8" t="str">
        <f>IF(OR(ISERROR((int+SED*('Growth&amp;Taper'!O176/100))*Volume!P176),'Growth&amp;Taper'!O176&lt;pulpCutoff*100),"",(int+SED*('Growth&amp;Taper'!O176/100))*Volume!P176)</f>
        <v/>
      </c>
      <c r="O176" s="8" t="str">
        <f>IF(OR(ISERROR((int+SED*('Growth&amp;Taper'!P176/100))*Volume!Q176),'Growth&amp;Taper'!P176&lt;pulpCutoff*100),"",(int+SED*('Growth&amp;Taper'!P176/100))*Volume!Q176)</f>
        <v/>
      </c>
      <c r="P176" s="8" t="str">
        <f>IF(OR(ISERROR((int+SED*('Growth&amp;Taper'!Q176/100))*Volume!R176),'Growth&amp;Taper'!Q176&lt;pulpCutoff*100),"",(int+SED*('Growth&amp;Taper'!Q176/100))*Volume!R176)</f>
        <v/>
      </c>
      <c r="Q176" s="8" t="str">
        <f>IF(OR(ISERROR((int+SED*('Growth&amp;Taper'!R176/100))*Volume!S176),'Growth&amp;Taper'!R176&lt;pulpCutoff*100),"",(int+SED*('Growth&amp;Taper'!R176/100))*Volume!S176)</f>
        <v/>
      </c>
      <c r="R176" s="16">
        <f>Volume!V176*C176*(pulpPrice-cartageCost-harvestCost)</f>
        <v>5728.1880908000685</v>
      </c>
      <c r="S176" s="80">
        <f t="shared" si="8"/>
        <v>5728.1880908000685</v>
      </c>
      <c r="T176" s="163">
        <f t="shared" si="7"/>
        <v>0</v>
      </c>
    </row>
    <row r="177" spans="1:20">
      <c r="A177" s="4">
        <f>'Growth&amp;Taper'!A177</f>
        <v>15</v>
      </c>
      <c r="B177" s="33">
        <f>'Growth&amp;Taper'!B177</f>
        <v>31.630903714821294</v>
      </c>
      <c r="C177" s="27">
        <f>'Growth&amp;Taper'!C177</f>
        <v>660.88532327049563</v>
      </c>
      <c r="D177" s="33">
        <f>'Growth&amp;Taper'!D177</f>
        <v>46.635821334516294</v>
      </c>
      <c r="E177" s="33">
        <f>'Growth&amp;Taper'!E177</f>
        <v>26.564201217429378</v>
      </c>
      <c r="F177" s="33">
        <f>'Growth&amp;Taper'!F177</f>
        <v>381.88135157827173</v>
      </c>
      <c r="G177" s="33">
        <f>'Growth&amp;Taper'!G177</f>
        <v>29.442099052491404</v>
      </c>
      <c r="H177" s="8" t="str">
        <f>IF(OR(ISERROR((int+SED*('Growth&amp;Taper'!I177/100))*Volume!J177),'Growth&amp;Taper'!I177&lt;pulpCutoff*100),"",(int+SED*('Growth&amp;Taper'!I177/100))*Volume!J177)</f>
        <v/>
      </c>
      <c r="I177" s="8" t="str">
        <f>IF(OR(ISERROR((int+SED*('Growth&amp;Taper'!J177/100))*Volume!K177),'Growth&amp;Taper'!J177&lt;pulpCutoff*100),"",(int+SED*('Growth&amp;Taper'!J177/100))*Volume!K177)</f>
        <v/>
      </c>
      <c r="J177" s="8" t="str">
        <f>IF(OR(ISERROR((int+SED*('Growth&amp;Taper'!K177/100))*Volume!L177),'Growth&amp;Taper'!K177&lt;pulpCutoff*100),"",(int+SED*('Growth&amp;Taper'!K177/100))*Volume!L177)</f>
        <v/>
      </c>
      <c r="K177" s="8" t="str">
        <f>IF(OR(ISERROR((int+SED*('Growth&amp;Taper'!L177/100))*Volume!M177),'Growth&amp;Taper'!L177&lt;pulpCutoff*100),"",(int+SED*('Growth&amp;Taper'!L177/100))*Volume!M177)</f>
        <v/>
      </c>
      <c r="L177" s="8" t="str">
        <f>IF(OR(ISERROR((int+SED*('Growth&amp;Taper'!M177/100))*Volume!N177),'Growth&amp;Taper'!M177&lt;pulpCutoff*100),"",(int+SED*('Growth&amp;Taper'!M177/100))*Volume!N177)</f>
        <v/>
      </c>
      <c r="M177" s="8" t="str">
        <f>IF(OR(ISERROR((int+SED*('Growth&amp;Taper'!N177/100))*Volume!O177),'Growth&amp;Taper'!N177&lt;pulpCutoff*100),"",(int+SED*('Growth&amp;Taper'!N177/100))*Volume!O177)</f>
        <v/>
      </c>
      <c r="N177" s="8" t="str">
        <f>IF(OR(ISERROR((int+SED*('Growth&amp;Taper'!O177/100))*Volume!P177),'Growth&amp;Taper'!O177&lt;pulpCutoff*100),"",(int+SED*('Growth&amp;Taper'!O177/100))*Volume!P177)</f>
        <v/>
      </c>
      <c r="O177" s="8" t="str">
        <f>IF(OR(ISERROR((int+SED*('Growth&amp;Taper'!P177/100))*Volume!Q177),'Growth&amp;Taper'!P177&lt;pulpCutoff*100),"",(int+SED*('Growth&amp;Taper'!P177/100))*Volume!Q177)</f>
        <v/>
      </c>
      <c r="P177" s="8" t="str">
        <f>IF(OR(ISERROR((int+SED*('Growth&amp;Taper'!Q177/100))*Volume!R177),'Growth&amp;Taper'!Q177&lt;pulpCutoff*100),"",(int+SED*('Growth&amp;Taper'!Q177/100))*Volume!R177)</f>
        <v/>
      </c>
      <c r="Q177" s="8" t="str">
        <f>IF(OR(ISERROR((int+SED*('Growth&amp;Taper'!R177/100))*Volume!S177),'Growth&amp;Taper'!R177&lt;pulpCutoff*100),"",(int+SED*('Growth&amp;Taper'!R177/100))*Volume!S177)</f>
        <v/>
      </c>
      <c r="R177" s="16">
        <f>Volume!V177*C177*(pulpPrice-cartageCost-harvestCost)</f>
        <v>6121.0648035135036</v>
      </c>
      <c r="S177" s="80">
        <f t="shared" si="8"/>
        <v>6121.0648035135036</v>
      </c>
      <c r="T177" s="163">
        <f t="shared" si="7"/>
        <v>0</v>
      </c>
    </row>
    <row r="178" spans="1:20">
      <c r="A178" s="4">
        <f>'Growth&amp;Taper'!A178</f>
        <v>16</v>
      </c>
      <c r="B178" s="33">
        <f>'Growth&amp;Taper'!B178</f>
        <v>33.068113414735379</v>
      </c>
      <c r="C178" s="27">
        <f>'Growth&amp;Taper'!C178</f>
        <v>653.32867605474155</v>
      </c>
      <c r="D178" s="33">
        <f>'Growth&amp;Taper'!D178</f>
        <v>48.836517011150995</v>
      </c>
      <c r="E178" s="33">
        <f>'Growth&amp;Taper'!E178</f>
        <v>27.340501786187449</v>
      </c>
      <c r="F178" s="33">
        <f>'Growth&amp;Taper'!F178</f>
        <v>415.76449291861627</v>
      </c>
      <c r="G178" s="33">
        <f>'Growth&amp;Taper'!G178</f>
        <v>29.912162857397846</v>
      </c>
      <c r="H178" s="8" t="str">
        <f>IF(OR(ISERROR((int+SED*('Growth&amp;Taper'!I178/100))*Volume!J178),'Growth&amp;Taper'!I178&lt;pulpCutoff*100),"",(int+SED*('Growth&amp;Taper'!I178/100))*Volume!J178)</f>
        <v/>
      </c>
      <c r="I178" s="8" t="str">
        <f>IF(OR(ISERROR((int+SED*('Growth&amp;Taper'!J178/100))*Volume!K178),'Growth&amp;Taper'!J178&lt;pulpCutoff*100),"",(int+SED*('Growth&amp;Taper'!J178/100))*Volume!K178)</f>
        <v/>
      </c>
      <c r="J178" s="8" t="str">
        <f>IF(OR(ISERROR((int+SED*('Growth&amp;Taper'!K178/100))*Volume!L178),'Growth&amp;Taper'!K178&lt;pulpCutoff*100),"",(int+SED*('Growth&amp;Taper'!K178/100))*Volume!L178)</f>
        <v/>
      </c>
      <c r="K178" s="8" t="str">
        <f>IF(OR(ISERROR((int+SED*('Growth&amp;Taper'!L178/100))*Volume!M178),'Growth&amp;Taper'!L178&lt;pulpCutoff*100),"",(int+SED*('Growth&amp;Taper'!L178/100))*Volume!M178)</f>
        <v/>
      </c>
      <c r="L178" s="8" t="str">
        <f>IF(OR(ISERROR((int+SED*('Growth&amp;Taper'!M178/100))*Volume!N178),'Growth&amp;Taper'!M178&lt;pulpCutoff*100),"",(int+SED*('Growth&amp;Taper'!M178/100))*Volume!N178)</f>
        <v/>
      </c>
      <c r="M178" s="8" t="str">
        <f>IF(OR(ISERROR((int+SED*('Growth&amp;Taper'!N178/100))*Volume!O178),'Growth&amp;Taper'!N178&lt;pulpCutoff*100),"",(int+SED*('Growth&amp;Taper'!N178/100))*Volume!O178)</f>
        <v/>
      </c>
      <c r="N178" s="8" t="str">
        <f>IF(OR(ISERROR((int+SED*('Growth&amp;Taper'!O178/100))*Volume!P178),'Growth&amp;Taper'!O178&lt;pulpCutoff*100),"",(int+SED*('Growth&amp;Taper'!O178/100))*Volume!P178)</f>
        <v/>
      </c>
      <c r="O178" s="8" t="str">
        <f>IF(OR(ISERROR((int+SED*('Growth&amp;Taper'!P178/100))*Volume!Q178),'Growth&amp;Taper'!P178&lt;pulpCutoff*100),"",(int+SED*('Growth&amp;Taper'!P178/100))*Volume!Q178)</f>
        <v/>
      </c>
      <c r="P178" s="8" t="str">
        <f>IF(OR(ISERROR((int+SED*('Growth&amp;Taper'!Q178/100))*Volume!R178),'Growth&amp;Taper'!Q178&lt;pulpCutoff*100),"",(int+SED*('Growth&amp;Taper'!Q178/100))*Volume!R178)</f>
        <v/>
      </c>
      <c r="Q178" s="8" t="str">
        <f>IF(OR(ISERROR((int+SED*('Growth&amp;Taper'!R178/100))*Volume!S178),'Growth&amp;Taper'!R178&lt;pulpCutoff*100),"",(int+SED*('Growth&amp;Taper'!R178/100))*Volume!S178)</f>
        <v/>
      </c>
      <c r="R178" s="16">
        <f>Volume!V178*C178*(pulpPrice-cartageCost-harvestCost)</f>
        <v>6484.471401157637</v>
      </c>
      <c r="S178" s="80">
        <f t="shared" si="8"/>
        <v>6484.471401157637</v>
      </c>
      <c r="T178" s="163">
        <f t="shared" si="7"/>
        <v>0</v>
      </c>
    </row>
    <row r="179" spans="1:20">
      <c r="A179" s="4">
        <f>'Growth&amp;Taper'!A179</f>
        <v>17</v>
      </c>
      <c r="B179" s="33">
        <f>'Growth&amp;Taper'!B179</f>
        <v>34.414845046252857</v>
      </c>
      <c r="C179" s="27">
        <f>'Growth&amp;Taper'!C179</f>
        <v>645.85843250862979</v>
      </c>
      <c r="D179" s="33">
        <f>'Growth&amp;Taper'!D179</f>
        <v>50.856182713955782</v>
      </c>
      <c r="E179" s="33">
        <f>'Growth&amp;Taper'!E179</f>
        <v>28.061004425433588</v>
      </c>
      <c r="F179" s="33">
        <f>'Growth&amp;Taper'!F179</f>
        <v>448.43735841281875</v>
      </c>
      <c r="G179" s="33">
        <f>'Growth&amp;Taper'!G179</f>
        <v>30.336647544643654</v>
      </c>
      <c r="H179" s="8" t="str">
        <f>IF(OR(ISERROR((int+SED*('Growth&amp;Taper'!I179/100))*Volume!J179),'Growth&amp;Taper'!I179&lt;pulpCutoff*100),"",(int+SED*('Growth&amp;Taper'!I179/100))*Volume!J179)</f>
        <v/>
      </c>
      <c r="I179" s="8" t="str">
        <f>IF(OR(ISERROR((int+SED*('Growth&amp;Taper'!J179/100))*Volume!K179),'Growth&amp;Taper'!J179&lt;pulpCutoff*100),"",(int+SED*('Growth&amp;Taper'!J179/100))*Volume!K179)</f>
        <v/>
      </c>
      <c r="J179" s="8" t="str">
        <f>IF(OR(ISERROR((int+SED*('Growth&amp;Taper'!K179/100))*Volume!L179),'Growth&amp;Taper'!K179&lt;pulpCutoff*100),"",(int+SED*('Growth&amp;Taper'!K179/100))*Volume!L179)</f>
        <v/>
      </c>
      <c r="K179" s="8" t="str">
        <f>IF(OR(ISERROR((int+SED*('Growth&amp;Taper'!L179/100))*Volume!M179),'Growth&amp;Taper'!L179&lt;pulpCutoff*100),"",(int+SED*('Growth&amp;Taper'!L179/100))*Volume!M179)</f>
        <v/>
      </c>
      <c r="L179" s="8" t="str">
        <f>IF(OR(ISERROR((int+SED*('Growth&amp;Taper'!M179/100))*Volume!N179),'Growth&amp;Taper'!M179&lt;pulpCutoff*100),"",(int+SED*('Growth&amp;Taper'!M179/100))*Volume!N179)</f>
        <v/>
      </c>
      <c r="M179" s="8" t="str">
        <f>IF(OR(ISERROR((int+SED*('Growth&amp;Taper'!N179/100))*Volume!O179),'Growth&amp;Taper'!N179&lt;pulpCutoff*100),"",(int+SED*('Growth&amp;Taper'!N179/100))*Volume!O179)</f>
        <v/>
      </c>
      <c r="N179" s="8" t="str">
        <f>IF(OR(ISERROR((int+SED*('Growth&amp;Taper'!O179/100))*Volume!P179),'Growth&amp;Taper'!O179&lt;pulpCutoff*100),"",(int+SED*('Growth&amp;Taper'!O179/100))*Volume!P179)</f>
        <v/>
      </c>
      <c r="O179" s="8" t="str">
        <f>IF(OR(ISERROR((int+SED*('Growth&amp;Taper'!P179/100))*Volume!Q179),'Growth&amp;Taper'!P179&lt;pulpCutoff*100),"",(int+SED*('Growth&amp;Taper'!P179/100))*Volume!Q179)</f>
        <v/>
      </c>
      <c r="P179" s="8" t="str">
        <f>IF(OR(ISERROR((int+SED*('Growth&amp;Taper'!Q179/100))*Volume!R179),'Growth&amp;Taper'!Q179&lt;pulpCutoff*100),"",(int+SED*('Growth&amp;Taper'!Q179/100))*Volume!R179)</f>
        <v/>
      </c>
      <c r="Q179" s="8" t="str">
        <f>IF(OR(ISERROR((int+SED*('Growth&amp;Taper'!R179/100))*Volume!S179),'Growth&amp;Taper'!R179&lt;pulpCutoff*100),"",(int+SED*('Growth&amp;Taper'!R179/100))*Volume!S179)</f>
        <v/>
      </c>
      <c r="R179" s="16">
        <f>Volume!V179*C179*(pulpPrice-cartageCost-harvestCost)</f>
        <v>6821.0184315436763</v>
      </c>
      <c r="S179" s="80">
        <f t="shared" si="8"/>
        <v>6821.0184315436763</v>
      </c>
      <c r="T179" s="163">
        <f t="shared" si="7"/>
        <v>0</v>
      </c>
    </row>
    <row r="180" spans="1:20">
      <c r="A180" s="4">
        <f>'Growth&amp;Taper'!A180</f>
        <v>18</v>
      </c>
      <c r="B180" s="33">
        <f>'Growth&amp;Taper'!B180</f>
        <v>35.675510450869666</v>
      </c>
      <c r="C180" s="27">
        <f>'Growth&amp;Taper'!C180</f>
        <v>638.47360468156353</v>
      </c>
      <c r="D180" s="33">
        <f>'Growth&amp;Taper'!D180</f>
        <v>52.713107094582234</v>
      </c>
      <c r="E180" s="33">
        <f>'Growth&amp;Taper'!E180</f>
        <v>28.733453942120867</v>
      </c>
      <c r="F180" s="33">
        <f>'Growth&amp;Taper'!F180</f>
        <v>479.82977406779673</v>
      </c>
      <c r="G180" s="33">
        <f>'Growth&amp;Taper'!G180</f>
        <v>30.72310132239728</v>
      </c>
      <c r="H180" s="8" t="str">
        <f>IF(OR(ISERROR((int+SED*('Growth&amp;Taper'!I180/100))*Volume!J180),'Growth&amp;Taper'!I180&lt;pulpCutoff*100),"",(int+SED*('Growth&amp;Taper'!I180/100))*Volume!J180)</f>
        <v/>
      </c>
      <c r="I180" s="8" t="str">
        <f>IF(OR(ISERROR((int+SED*('Growth&amp;Taper'!J180/100))*Volume!K180),'Growth&amp;Taper'!J180&lt;pulpCutoff*100),"",(int+SED*('Growth&amp;Taper'!J180/100))*Volume!K180)</f>
        <v/>
      </c>
      <c r="J180" s="8" t="str">
        <f>IF(OR(ISERROR((int+SED*('Growth&amp;Taper'!K180/100))*Volume!L180),'Growth&amp;Taper'!K180&lt;pulpCutoff*100),"",(int+SED*('Growth&amp;Taper'!K180/100))*Volume!L180)</f>
        <v/>
      </c>
      <c r="K180" s="8" t="str">
        <f>IF(OR(ISERROR((int+SED*('Growth&amp;Taper'!L180/100))*Volume!M180),'Growth&amp;Taper'!L180&lt;pulpCutoff*100),"",(int+SED*('Growth&amp;Taper'!L180/100))*Volume!M180)</f>
        <v/>
      </c>
      <c r="L180" s="8" t="str">
        <f>IF(OR(ISERROR((int+SED*('Growth&amp;Taper'!M180/100))*Volume!N180),'Growth&amp;Taper'!M180&lt;pulpCutoff*100),"",(int+SED*('Growth&amp;Taper'!M180/100))*Volume!N180)</f>
        <v/>
      </c>
      <c r="M180" s="8" t="str">
        <f>IF(OR(ISERROR((int+SED*('Growth&amp;Taper'!N180/100))*Volume!O180),'Growth&amp;Taper'!N180&lt;pulpCutoff*100),"",(int+SED*('Growth&amp;Taper'!N180/100))*Volume!O180)</f>
        <v/>
      </c>
      <c r="N180" s="8" t="str">
        <f>IF(OR(ISERROR((int+SED*('Growth&amp;Taper'!O180/100))*Volume!P180),'Growth&amp;Taper'!O180&lt;pulpCutoff*100),"",(int+SED*('Growth&amp;Taper'!O180/100))*Volume!P180)</f>
        <v/>
      </c>
      <c r="O180" s="8" t="str">
        <f>IF(OR(ISERROR((int+SED*('Growth&amp;Taper'!P180/100))*Volume!Q180),'Growth&amp;Taper'!P180&lt;pulpCutoff*100),"",(int+SED*('Growth&amp;Taper'!P180/100))*Volume!Q180)</f>
        <v/>
      </c>
      <c r="P180" s="8" t="str">
        <f>IF(OR(ISERROR((int+SED*('Growth&amp;Taper'!Q180/100))*Volume!R180),'Growth&amp;Taper'!Q180&lt;pulpCutoff*100),"",(int+SED*('Growth&amp;Taper'!Q180/100))*Volume!R180)</f>
        <v/>
      </c>
      <c r="Q180" s="8" t="str">
        <f>IF(OR(ISERROR((int+SED*('Growth&amp;Taper'!R180/100))*Volume!S180),'Growth&amp;Taper'!R180&lt;pulpCutoff*100),"",(int+SED*('Growth&amp;Taper'!R180/100))*Volume!S180)</f>
        <v/>
      </c>
      <c r="R180" s="16">
        <f>Volume!V180*C180*(pulpPrice-cartageCost-harvestCost)</f>
        <v>7133.1384202913823</v>
      </c>
      <c r="S180" s="80">
        <f t="shared" si="8"/>
        <v>7133.1384202913823</v>
      </c>
      <c r="T180" s="163">
        <f t="shared" si="7"/>
        <v>0</v>
      </c>
    </row>
    <row r="181" spans="1:20">
      <c r="A181" s="4">
        <f>'Growth&amp;Taper'!A181</f>
        <v>19</v>
      </c>
      <c r="B181" s="33">
        <f>'Growth&amp;Taper'!B181</f>
        <v>36.854559168727612</v>
      </c>
      <c r="C181" s="27">
        <f>'Growth&amp;Taper'!C181</f>
        <v>631.17321591929908</v>
      </c>
      <c r="D181" s="33">
        <f>'Growth&amp;Taper'!D181</f>
        <v>54.42354009096416</v>
      </c>
      <c r="E181" s="33">
        <f>'Growth&amp;Taper'!E181</f>
        <v>29.364263557187741</v>
      </c>
      <c r="F181" s="33">
        <f>'Growth&amp;Taper'!F181</f>
        <v>509.90124242521972</v>
      </c>
      <c r="G181" s="33">
        <f>'Growth&amp;Taper'!G181</f>
        <v>31.077490000935484</v>
      </c>
      <c r="H181" s="8" t="str">
        <f>IF(OR(ISERROR((int+SED*('Growth&amp;Taper'!I181/100))*Volume!J181),'Growth&amp;Taper'!I181&lt;pulpCutoff*100),"",(int+SED*('Growth&amp;Taper'!I181/100))*Volume!J181)</f>
        <v/>
      </c>
      <c r="I181" s="8" t="str">
        <f>IF(OR(ISERROR((int+SED*('Growth&amp;Taper'!J181/100))*Volume!K181),'Growth&amp;Taper'!J181&lt;pulpCutoff*100),"",(int+SED*('Growth&amp;Taper'!J181/100))*Volume!K181)</f>
        <v/>
      </c>
      <c r="J181" s="8" t="str">
        <f>IF(OR(ISERROR((int+SED*('Growth&amp;Taper'!K181/100))*Volume!L181),'Growth&amp;Taper'!K181&lt;pulpCutoff*100),"",(int+SED*('Growth&amp;Taper'!K181/100))*Volume!L181)</f>
        <v/>
      </c>
      <c r="K181" s="8" t="str">
        <f>IF(OR(ISERROR((int+SED*('Growth&amp;Taper'!L181/100))*Volume!M181),'Growth&amp;Taper'!L181&lt;pulpCutoff*100),"",(int+SED*('Growth&amp;Taper'!L181/100))*Volume!M181)</f>
        <v/>
      </c>
      <c r="L181" s="8" t="str">
        <f>IF(OR(ISERROR((int+SED*('Growth&amp;Taper'!M181/100))*Volume!N181),'Growth&amp;Taper'!M181&lt;pulpCutoff*100),"",(int+SED*('Growth&amp;Taper'!M181/100))*Volume!N181)</f>
        <v/>
      </c>
      <c r="M181" s="8" t="str">
        <f>IF(OR(ISERROR((int+SED*('Growth&amp;Taper'!N181/100))*Volume!O181),'Growth&amp;Taper'!N181&lt;pulpCutoff*100),"",(int+SED*('Growth&amp;Taper'!N181/100))*Volume!O181)</f>
        <v/>
      </c>
      <c r="N181" s="8" t="str">
        <f>IF(OR(ISERROR((int+SED*('Growth&amp;Taper'!O181/100))*Volume!P181),'Growth&amp;Taper'!O181&lt;pulpCutoff*100),"",(int+SED*('Growth&amp;Taper'!O181/100))*Volume!P181)</f>
        <v/>
      </c>
      <c r="O181" s="8" t="str">
        <f>IF(OR(ISERROR((int+SED*('Growth&amp;Taper'!P181/100))*Volume!Q181),'Growth&amp;Taper'!P181&lt;pulpCutoff*100),"",(int+SED*('Growth&amp;Taper'!P181/100))*Volume!Q181)</f>
        <v/>
      </c>
      <c r="P181" s="8" t="str">
        <f>IF(OR(ISERROR((int+SED*('Growth&amp;Taper'!Q181/100))*Volume!R181),'Growth&amp;Taper'!Q181&lt;pulpCutoff*100),"",(int+SED*('Growth&amp;Taper'!Q181/100))*Volume!R181)</f>
        <v/>
      </c>
      <c r="Q181" s="8" t="str">
        <f>IF(OR(ISERROR((int+SED*('Growth&amp;Taper'!R181/100))*Volume!S181),'Growth&amp;Taper'!R181&lt;pulpCutoff*100),"",(int+SED*('Growth&amp;Taper'!R181/100))*Volume!S181)</f>
        <v/>
      </c>
      <c r="R181" s="16">
        <f>Volume!V181*C181*(pulpPrice-cartageCost-harvestCost)</f>
        <v>7584.469323167431</v>
      </c>
      <c r="S181" s="80">
        <f t="shared" si="8"/>
        <v>7584.469323167431</v>
      </c>
      <c r="T181" s="163">
        <f t="shared" si="7"/>
        <v>0</v>
      </c>
    </row>
    <row r="182" spans="1:20">
      <c r="A182" s="4">
        <f>'Growth&amp;Taper'!A182</f>
        <v>20</v>
      </c>
      <c r="B182" s="33">
        <f>'Growth&amp;Taper'!B182</f>
        <v>37.956411101780581</v>
      </c>
      <c r="C182" s="27">
        <f>'Growth&amp;Taper'!C182</f>
        <v>623.9563007347823</v>
      </c>
      <c r="D182" s="33">
        <f>'Growth&amp;Taper'!D182</f>
        <v>56.00187547558955</v>
      </c>
      <c r="E182" s="33">
        <f>'Growth&amp;Taper'!E182</f>
        <v>29.95878515329143</v>
      </c>
      <c r="F182" s="33">
        <f>'Growth&amp;Taper'!F182</f>
        <v>538.63437750763046</v>
      </c>
      <c r="G182" s="33">
        <f>'Growth&amp;Taper'!G182</f>
        <v>31.404591286741038</v>
      </c>
      <c r="H182" s="8" t="str">
        <f>IF(OR(ISERROR((int+SED*('Growth&amp;Taper'!I182/100))*Volume!J182),'Growth&amp;Taper'!I182&lt;pulpCutoff*100),"",(int+SED*('Growth&amp;Taper'!I182/100))*Volume!J182)</f>
        <v/>
      </c>
      <c r="I182" s="8" t="str">
        <f>IF(OR(ISERROR((int+SED*('Growth&amp;Taper'!J182/100))*Volume!K182),'Growth&amp;Taper'!J182&lt;pulpCutoff*100),"",(int+SED*('Growth&amp;Taper'!J182/100))*Volume!K182)</f>
        <v/>
      </c>
      <c r="J182" s="8" t="str">
        <f>IF(OR(ISERROR((int+SED*('Growth&amp;Taper'!K182/100))*Volume!L182),'Growth&amp;Taper'!K182&lt;pulpCutoff*100),"",(int+SED*('Growth&amp;Taper'!K182/100))*Volume!L182)</f>
        <v/>
      </c>
      <c r="K182" s="8" t="str">
        <f>IF(OR(ISERROR((int+SED*('Growth&amp;Taper'!L182/100))*Volume!M182),'Growth&amp;Taper'!L182&lt;pulpCutoff*100),"",(int+SED*('Growth&amp;Taper'!L182/100))*Volume!M182)</f>
        <v/>
      </c>
      <c r="L182" s="8" t="str">
        <f>IF(OR(ISERROR((int+SED*('Growth&amp;Taper'!M182/100))*Volume!N182),'Growth&amp;Taper'!M182&lt;pulpCutoff*100),"",(int+SED*('Growth&amp;Taper'!M182/100))*Volume!N182)</f>
        <v/>
      </c>
      <c r="M182" s="8" t="str">
        <f>IF(OR(ISERROR((int+SED*('Growth&amp;Taper'!N182/100))*Volume!O182),'Growth&amp;Taper'!N182&lt;pulpCutoff*100),"",(int+SED*('Growth&amp;Taper'!N182/100))*Volume!O182)</f>
        <v/>
      </c>
      <c r="N182" s="8" t="str">
        <f>IF(OR(ISERROR((int+SED*('Growth&amp;Taper'!O182/100))*Volume!P182),'Growth&amp;Taper'!O182&lt;pulpCutoff*100),"",(int+SED*('Growth&amp;Taper'!O182/100))*Volume!P182)</f>
        <v/>
      </c>
      <c r="O182" s="8" t="str">
        <f>IF(OR(ISERROR((int+SED*('Growth&amp;Taper'!P182/100))*Volume!Q182),'Growth&amp;Taper'!P182&lt;pulpCutoff*100),"",(int+SED*('Growth&amp;Taper'!P182/100))*Volume!Q182)</f>
        <v/>
      </c>
      <c r="P182" s="8" t="str">
        <f>IF(OR(ISERROR((int+SED*('Growth&amp;Taper'!Q182/100))*Volume!R182),'Growth&amp;Taper'!Q182&lt;pulpCutoff*100),"",(int+SED*('Growth&amp;Taper'!Q182/100))*Volume!R182)</f>
        <v/>
      </c>
      <c r="Q182" s="8" t="str">
        <f>IF(OR(ISERROR((int+SED*('Growth&amp;Taper'!R182/100))*Volume!S182),'Growth&amp;Taper'!R182&lt;pulpCutoff*100),"",(int+SED*('Growth&amp;Taper'!R182/100))*Volume!S182)</f>
        <v/>
      </c>
      <c r="R182" s="16">
        <f>Volume!V182*C182*(pulpPrice-cartageCost-harvestCost)</f>
        <v>7871.7266081065582</v>
      </c>
      <c r="S182" s="80">
        <f t="shared" ref="S182:S202" si="10">R182+SUMIF(H182:Q182,"&gt;0",H182:Q182)*C182</f>
        <v>7871.7266081065582</v>
      </c>
      <c r="T182" s="163">
        <f t="shared" si="7"/>
        <v>0</v>
      </c>
    </row>
    <row r="183" spans="1:20">
      <c r="A183" s="4">
        <f>'Growth&amp;Taper'!A183</f>
        <v>21</v>
      </c>
      <c r="B183" s="33">
        <f>'Growth&amp;Taper'!B183</f>
        <v>38.985407001081995</v>
      </c>
      <c r="C183" s="27">
        <f>'Growth&amp;Taper'!C183</f>
        <v>616.82190468046122</v>
      </c>
      <c r="D183" s="33">
        <f>'Growth&amp;Taper'!D183</f>
        <v>57.460848138050991</v>
      </c>
      <c r="E183" s="33">
        <f>'Growth&amp;Taper'!E183</f>
        <v>30.521517462177101</v>
      </c>
      <c r="F183" s="33">
        <f>'Growth&amp;Taper'!F183</f>
        <v>566.02969065495085</v>
      </c>
      <c r="G183" s="33">
        <f>'Growth&amp;Taper'!G183</f>
        <v>31.708276723744653</v>
      </c>
      <c r="H183" s="8" t="str">
        <f>IF(OR(ISERROR((int+SED*('Growth&amp;Taper'!I183/100))*Volume!J183),'Growth&amp;Taper'!I183&lt;pulpCutoff*100),"",(int+SED*('Growth&amp;Taper'!I183/100))*Volume!J183)</f>
        <v/>
      </c>
      <c r="I183" s="8" t="str">
        <f>IF(OR(ISERROR((int+SED*('Growth&amp;Taper'!J183/100))*Volume!K183),'Growth&amp;Taper'!J183&lt;pulpCutoff*100),"",(int+SED*('Growth&amp;Taper'!J183/100))*Volume!K183)</f>
        <v/>
      </c>
      <c r="J183" s="8" t="str">
        <f>IF(OR(ISERROR((int+SED*('Growth&amp;Taper'!K183/100))*Volume!L183),'Growth&amp;Taper'!K183&lt;pulpCutoff*100),"",(int+SED*('Growth&amp;Taper'!K183/100))*Volume!L183)</f>
        <v/>
      </c>
      <c r="K183" s="8" t="str">
        <f>IF(OR(ISERROR((int+SED*('Growth&amp;Taper'!L183/100))*Volume!M183),'Growth&amp;Taper'!L183&lt;pulpCutoff*100),"",(int+SED*('Growth&amp;Taper'!L183/100))*Volume!M183)</f>
        <v/>
      </c>
      <c r="L183" s="8" t="str">
        <f>IF(OR(ISERROR((int+SED*('Growth&amp;Taper'!M183/100))*Volume!N183),'Growth&amp;Taper'!M183&lt;pulpCutoff*100),"",(int+SED*('Growth&amp;Taper'!M183/100))*Volume!N183)</f>
        <v/>
      </c>
      <c r="M183" s="8" t="str">
        <f>IF(OR(ISERROR((int+SED*('Growth&amp;Taper'!N183/100))*Volume!O183),'Growth&amp;Taper'!N183&lt;pulpCutoff*100),"",(int+SED*('Growth&amp;Taper'!N183/100))*Volume!O183)</f>
        <v/>
      </c>
      <c r="N183" s="8" t="str">
        <f>IF(OR(ISERROR((int+SED*('Growth&amp;Taper'!O183/100))*Volume!P183),'Growth&amp;Taper'!O183&lt;pulpCutoff*100),"",(int+SED*('Growth&amp;Taper'!O183/100))*Volume!P183)</f>
        <v/>
      </c>
      <c r="O183" s="8" t="str">
        <f>IF(OR(ISERROR((int+SED*('Growth&amp;Taper'!P183/100))*Volume!Q183),'Growth&amp;Taper'!P183&lt;pulpCutoff*100),"",(int+SED*('Growth&amp;Taper'!P183/100))*Volume!Q183)</f>
        <v/>
      </c>
      <c r="P183" s="8" t="str">
        <f>IF(OR(ISERROR((int+SED*('Growth&amp;Taper'!Q183/100))*Volume!R183),'Growth&amp;Taper'!Q183&lt;pulpCutoff*100),"",(int+SED*('Growth&amp;Taper'!Q183/100))*Volume!R183)</f>
        <v/>
      </c>
      <c r="Q183" s="8" t="str">
        <f>IF(OR(ISERROR((int+SED*('Growth&amp;Taper'!R183/100))*Volume!S183),'Growth&amp;Taper'!R183&lt;pulpCutoff*100),"",(int+SED*('Growth&amp;Taper'!R183/100))*Volume!S183)</f>
        <v/>
      </c>
      <c r="R183" s="16">
        <f>Volume!V183*C183*(pulpPrice-cartageCost-harvestCost)</f>
        <v>8140.048278202582</v>
      </c>
      <c r="S183" s="80">
        <f t="shared" si="10"/>
        <v>8140.048278202582</v>
      </c>
      <c r="T183" s="163">
        <f t="shared" si="7"/>
        <v>0</v>
      </c>
    </row>
    <row r="184" spans="1:20">
      <c r="A184" s="4">
        <f>'Growth&amp;Taper'!A184</f>
        <v>22</v>
      </c>
      <c r="B184" s="33">
        <f>'Growth&amp;Taper'!B184</f>
        <v>39.945772566530472</v>
      </c>
      <c r="C184" s="27">
        <f>'Growth&amp;Taper'!C184</f>
        <v>609.76908422205918</v>
      </c>
      <c r="D184" s="33">
        <f>'Growth&amp;Taper'!D184</f>
        <v>58.811726440573594</v>
      </c>
      <c r="E184" s="33">
        <f>'Growth&amp;Taper'!E184</f>
        <v>31.056267833722139</v>
      </c>
      <c r="F184" s="33">
        <f>'Growth&amp;Taper'!F184</f>
        <v>592.10144129087257</v>
      </c>
      <c r="G184" s="33">
        <f>'Growth&amp;Taper'!G184</f>
        <v>31.991716949837233</v>
      </c>
      <c r="H184" s="8" t="str">
        <f>IF(OR(ISERROR((int+SED*('Growth&amp;Taper'!I184/100))*Volume!J184),'Growth&amp;Taper'!I184&lt;pulpCutoff*100),"",(int+SED*('Growth&amp;Taper'!I184/100))*Volume!J184)</f>
        <v/>
      </c>
      <c r="I184" s="8" t="str">
        <f>IF(OR(ISERROR((int+SED*('Growth&amp;Taper'!J184/100))*Volume!K184),'Growth&amp;Taper'!J184&lt;pulpCutoff*100),"",(int+SED*('Growth&amp;Taper'!J184/100))*Volume!K184)</f>
        <v/>
      </c>
      <c r="J184" s="8" t="str">
        <f>IF(OR(ISERROR((int+SED*('Growth&amp;Taper'!K184/100))*Volume!L184),'Growth&amp;Taper'!K184&lt;pulpCutoff*100),"",(int+SED*('Growth&amp;Taper'!K184/100))*Volume!L184)</f>
        <v/>
      </c>
      <c r="K184" s="8" t="str">
        <f>IF(OR(ISERROR((int+SED*('Growth&amp;Taper'!L184/100))*Volume!M184),'Growth&amp;Taper'!L184&lt;pulpCutoff*100),"",(int+SED*('Growth&amp;Taper'!L184/100))*Volume!M184)</f>
        <v/>
      </c>
      <c r="L184" s="8" t="str">
        <f>IF(OR(ISERROR((int+SED*('Growth&amp;Taper'!M184/100))*Volume!N184),'Growth&amp;Taper'!M184&lt;pulpCutoff*100),"",(int+SED*('Growth&amp;Taper'!M184/100))*Volume!N184)</f>
        <v/>
      </c>
      <c r="M184" s="8" t="str">
        <f>IF(OR(ISERROR((int+SED*('Growth&amp;Taper'!N184/100))*Volume!O184),'Growth&amp;Taper'!N184&lt;pulpCutoff*100),"",(int+SED*('Growth&amp;Taper'!N184/100))*Volume!O184)</f>
        <v/>
      </c>
      <c r="N184" s="8" t="str">
        <f>IF(OR(ISERROR((int+SED*('Growth&amp;Taper'!O184/100))*Volume!P184),'Growth&amp;Taper'!O184&lt;pulpCutoff*100),"",(int+SED*('Growth&amp;Taper'!O184/100))*Volume!P184)</f>
        <v/>
      </c>
      <c r="O184" s="8" t="str">
        <f>IF(OR(ISERROR((int+SED*('Growth&amp;Taper'!P184/100))*Volume!Q184),'Growth&amp;Taper'!P184&lt;pulpCutoff*100),"",(int+SED*('Growth&amp;Taper'!P184/100))*Volume!Q184)</f>
        <v/>
      </c>
      <c r="P184" s="8" t="str">
        <f>IF(OR(ISERROR((int+SED*('Growth&amp;Taper'!Q184/100))*Volume!R184),'Growth&amp;Taper'!Q184&lt;pulpCutoff*100),"",(int+SED*('Growth&amp;Taper'!Q184/100))*Volume!R184)</f>
        <v/>
      </c>
      <c r="Q184" s="8" t="str">
        <f>IF(OR(ISERROR((int+SED*('Growth&amp;Taper'!R184/100))*Volume!S184),'Growth&amp;Taper'!R184&lt;pulpCutoff*100),"",(int+SED*('Growth&amp;Taper'!R184/100))*Volume!S184)</f>
        <v/>
      </c>
      <c r="R184" s="16">
        <f>Volume!V184*C184*(pulpPrice-cartageCost-harvestCost)</f>
        <v>8391.0583428694699</v>
      </c>
      <c r="S184" s="80">
        <f t="shared" si="10"/>
        <v>8391.0583428694699</v>
      </c>
      <c r="T184" s="163">
        <f t="shared" si="7"/>
        <v>0</v>
      </c>
    </row>
    <row r="185" spans="1:20">
      <c r="A185" s="4">
        <f>'Growth&amp;Taper'!A185</f>
        <v>23</v>
      </c>
      <c r="B185" s="33">
        <f>'Growth&amp;Taper'!B185</f>
        <v>40.841592997212665</v>
      </c>
      <c r="C185" s="27">
        <f>'Growth&amp;Taper'!C185</f>
        <v>602.79690661379107</v>
      </c>
      <c r="D185" s="33">
        <f>'Growth&amp;Taper'!D185</f>
        <v>60.064490384867824</v>
      </c>
      <c r="E185" s="33">
        <f>'Growth&amp;Taper'!E185</f>
        <v>31.56627900872828</v>
      </c>
      <c r="F185" s="33">
        <f>'Growth&amp;Taper'!F185</f>
        <v>616.87433019399339</v>
      </c>
      <c r="G185" s="33">
        <f>'Growth&amp;Taper'!G185</f>
        <v>32.257533554415275</v>
      </c>
      <c r="H185" s="8" t="str">
        <f>IF(OR(ISERROR((int+SED*('Growth&amp;Taper'!I185/100))*Volume!J185),'Growth&amp;Taper'!I185&lt;pulpCutoff*100),"",(int+SED*('Growth&amp;Taper'!I185/100))*Volume!J185)</f>
        <v/>
      </c>
      <c r="I185" s="8" t="str">
        <f>IF(OR(ISERROR((int+SED*('Growth&amp;Taper'!J185/100))*Volume!K185),'Growth&amp;Taper'!J185&lt;pulpCutoff*100),"",(int+SED*('Growth&amp;Taper'!J185/100))*Volume!K185)</f>
        <v/>
      </c>
      <c r="J185" s="8" t="str">
        <f>IF(OR(ISERROR((int+SED*('Growth&amp;Taper'!K185/100))*Volume!L185),'Growth&amp;Taper'!K185&lt;pulpCutoff*100),"",(int+SED*('Growth&amp;Taper'!K185/100))*Volume!L185)</f>
        <v/>
      </c>
      <c r="K185" s="8" t="str">
        <f>IF(OR(ISERROR((int+SED*('Growth&amp;Taper'!L185/100))*Volume!M185),'Growth&amp;Taper'!L185&lt;pulpCutoff*100),"",(int+SED*('Growth&amp;Taper'!L185/100))*Volume!M185)</f>
        <v/>
      </c>
      <c r="L185" s="8" t="str">
        <f>IF(OR(ISERROR((int+SED*('Growth&amp;Taper'!M185/100))*Volume!N185),'Growth&amp;Taper'!M185&lt;pulpCutoff*100),"",(int+SED*('Growth&amp;Taper'!M185/100))*Volume!N185)</f>
        <v/>
      </c>
      <c r="M185" s="8" t="str">
        <f>IF(OR(ISERROR((int+SED*('Growth&amp;Taper'!N185/100))*Volume!O185),'Growth&amp;Taper'!N185&lt;pulpCutoff*100),"",(int+SED*('Growth&amp;Taper'!N185/100))*Volume!O185)</f>
        <v/>
      </c>
      <c r="N185" s="8" t="str">
        <f>IF(OR(ISERROR((int+SED*('Growth&amp;Taper'!O185/100))*Volume!P185),'Growth&amp;Taper'!O185&lt;pulpCutoff*100),"",(int+SED*('Growth&amp;Taper'!O185/100))*Volume!P185)</f>
        <v/>
      </c>
      <c r="O185" s="8" t="str">
        <f>IF(OR(ISERROR((int+SED*('Growth&amp;Taper'!P185/100))*Volume!Q185),'Growth&amp;Taper'!P185&lt;pulpCutoff*100),"",(int+SED*('Growth&amp;Taper'!P185/100))*Volume!Q185)</f>
        <v/>
      </c>
      <c r="P185" s="8" t="str">
        <f>IF(OR(ISERROR((int+SED*('Growth&amp;Taper'!Q185/100))*Volume!R185),'Growth&amp;Taper'!Q185&lt;pulpCutoff*100),"",(int+SED*('Growth&amp;Taper'!Q185/100))*Volume!R185)</f>
        <v/>
      </c>
      <c r="Q185" s="8" t="str">
        <f>IF(OR(ISERROR((int+SED*('Growth&amp;Taper'!R185/100))*Volume!S185),'Growth&amp;Taper'!R185&lt;pulpCutoff*100),"",(int+SED*('Growth&amp;Taper'!R185/100))*Volume!S185)</f>
        <v/>
      </c>
      <c r="R185" s="16">
        <f>Volume!V185*C185*(pulpPrice-cartageCost-harvestCost)</f>
        <v>8626.2235093968247</v>
      </c>
      <c r="S185" s="80">
        <f t="shared" si="10"/>
        <v>8626.2235093968247</v>
      </c>
      <c r="T185" s="163">
        <f t="shared" si="7"/>
        <v>0</v>
      </c>
    </row>
    <row r="186" spans="1:20">
      <c r="A186" s="4">
        <f>'Growth&amp;Taper'!A186</f>
        <v>24</v>
      </c>
      <c r="B186" s="33">
        <f>'Growth&amp;Taper'!B186</f>
        <v>41.67679559115571</v>
      </c>
      <c r="C186" s="27">
        <f>'Growth&amp;Taper'!C186</f>
        <v>595.90444977500613</v>
      </c>
      <c r="D186" s="33">
        <f>'Growth&amp;Taper'!D186</f>
        <v>61.227991957953982</v>
      </c>
      <c r="E186" s="33">
        <f>'Growth&amp;Taper'!E186</f>
        <v>32.054329287201732</v>
      </c>
      <c r="F186" s="33">
        <f>'Growth&amp;Taper'!F186</f>
        <v>640.38086183148994</v>
      </c>
      <c r="G186" s="33">
        <f>'Growth&amp;Taper'!G186</f>
        <v>32.507913075937765</v>
      </c>
      <c r="H186" s="8" t="str">
        <f>IF(OR(ISERROR((int+SED*('Growth&amp;Taper'!I186/100))*Volume!J186),'Growth&amp;Taper'!I186&lt;pulpCutoff*100),"",(int+SED*('Growth&amp;Taper'!I186/100))*Volume!J186)</f>
        <v/>
      </c>
      <c r="I186" s="8" t="str">
        <f>IF(OR(ISERROR((int+SED*('Growth&amp;Taper'!J186/100))*Volume!K186),'Growth&amp;Taper'!J186&lt;pulpCutoff*100),"",(int+SED*('Growth&amp;Taper'!J186/100))*Volume!K186)</f>
        <v/>
      </c>
      <c r="J186" s="8" t="str">
        <f>IF(OR(ISERROR((int+SED*('Growth&amp;Taper'!K186/100))*Volume!L186),'Growth&amp;Taper'!K186&lt;pulpCutoff*100),"",(int+SED*('Growth&amp;Taper'!K186/100))*Volume!L186)</f>
        <v/>
      </c>
      <c r="K186" s="8" t="str">
        <f>IF(OR(ISERROR((int+SED*('Growth&amp;Taper'!L186/100))*Volume!M186),'Growth&amp;Taper'!L186&lt;pulpCutoff*100),"",(int+SED*('Growth&amp;Taper'!L186/100))*Volume!M186)</f>
        <v/>
      </c>
      <c r="L186" s="8" t="str">
        <f>IF(OR(ISERROR((int+SED*('Growth&amp;Taper'!M186/100))*Volume!N186),'Growth&amp;Taper'!M186&lt;pulpCutoff*100),"",(int+SED*('Growth&amp;Taper'!M186/100))*Volume!N186)</f>
        <v/>
      </c>
      <c r="M186" s="8" t="str">
        <f>IF(OR(ISERROR((int+SED*('Growth&amp;Taper'!N186/100))*Volume!O186),'Growth&amp;Taper'!N186&lt;pulpCutoff*100),"",(int+SED*('Growth&amp;Taper'!N186/100))*Volume!O186)</f>
        <v/>
      </c>
      <c r="N186" s="8" t="str">
        <f>IF(OR(ISERROR((int+SED*('Growth&amp;Taper'!O186/100))*Volume!P186),'Growth&amp;Taper'!O186&lt;pulpCutoff*100),"",(int+SED*('Growth&amp;Taper'!O186/100))*Volume!P186)</f>
        <v/>
      </c>
      <c r="O186" s="8" t="str">
        <f>IF(OR(ISERROR((int+SED*('Growth&amp;Taper'!P186/100))*Volume!Q186),'Growth&amp;Taper'!P186&lt;pulpCutoff*100),"",(int+SED*('Growth&amp;Taper'!P186/100))*Volume!Q186)</f>
        <v/>
      </c>
      <c r="P186" s="8" t="str">
        <f>IF(OR(ISERROR((int+SED*('Growth&amp;Taper'!Q186/100))*Volume!R186),'Growth&amp;Taper'!Q186&lt;pulpCutoff*100),"",(int+SED*('Growth&amp;Taper'!Q186/100))*Volume!R186)</f>
        <v/>
      </c>
      <c r="Q186" s="8" t="str">
        <f>IF(OR(ISERROR((int+SED*('Growth&amp;Taper'!R186/100))*Volume!S186),'Growth&amp;Taper'!R186&lt;pulpCutoff*100),"",(int+SED*('Growth&amp;Taper'!R186/100))*Volume!S186)</f>
        <v/>
      </c>
      <c r="R186" s="16">
        <f>Volume!V186*C186*(pulpPrice-cartageCost-harvestCost)</f>
        <v>8846.8657973521586</v>
      </c>
      <c r="S186" s="80">
        <f t="shared" si="10"/>
        <v>8846.8657973521586</v>
      </c>
      <c r="T186" s="163">
        <f t="shared" si="7"/>
        <v>0</v>
      </c>
    </row>
    <row r="187" spans="1:20">
      <c r="A187" s="4">
        <f>'Growth&amp;Taper'!A187</f>
        <v>25</v>
      </c>
      <c r="B187" s="33">
        <f>'Growth&amp;Taper'!B187</f>
        <v>42.455138553268185</v>
      </c>
      <c r="C187" s="27">
        <f>'Growth&amp;Taper'!C187</f>
        <v>589.09080216824157</v>
      </c>
      <c r="D187" s="33">
        <f>'Growth&amp;Taper'!D187</f>
        <v>62.310096999856547</v>
      </c>
      <c r="E187" s="33">
        <f>'Growth&amp;Taper'!E187</f>
        <v>32.522812302557291</v>
      </c>
      <c r="F187" s="33">
        <f>'Growth&amp;Taper'!F187</f>
        <v>662.65923999545748</v>
      </c>
      <c r="G187" s="33">
        <f>'Growth&amp;Taper'!G187</f>
        <v>32.74469371578747</v>
      </c>
      <c r="H187" s="8" t="str">
        <f>IF(OR(ISERROR((int+SED*('Growth&amp;Taper'!I187/100))*Volume!J187),'Growth&amp;Taper'!I187&lt;pulpCutoff*100),"",(int+SED*('Growth&amp;Taper'!I187/100))*Volume!J187)</f>
        <v/>
      </c>
      <c r="I187" s="8" t="str">
        <f>IF(OR(ISERROR((int+SED*('Growth&amp;Taper'!J187/100))*Volume!K187),'Growth&amp;Taper'!J187&lt;pulpCutoff*100),"",(int+SED*('Growth&amp;Taper'!J187/100))*Volume!K187)</f>
        <v/>
      </c>
      <c r="J187" s="8" t="str">
        <f>IF(OR(ISERROR((int+SED*('Growth&amp;Taper'!K187/100))*Volume!L187),'Growth&amp;Taper'!K187&lt;pulpCutoff*100),"",(int+SED*('Growth&amp;Taper'!K187/100))*Volume!L187)</f>
        <v/>
      </c>
      <c r="K187" s="8" t="str">
        <f>IF(OR(ISERROR((int+SED*('Growth&amp;Taper'!L187/100))*Volume!M187),'Growth&amp;Taper'!L187&lt;pulpCutoff*100),"",(int+SED*('Growth&amp;Taper'!L187/100))*Volume!M187)</f>
        <v/>
      </c>
      <c r="L187" s="8" t="str">
        <f>IF(OR(ISERROR((int+SED*('Growth&amp;Taper'!M187/100))*Volume!N187),'Growth&amp;Taper'!M187&lt;pulpCutoff*100),"",(int+SED*('Growth&amp;Taper'!M187/100))*Volume!N187)</f>
        <v/>
      </c>
      <c r="M187" s="8" t="str">
        <f>IF(OR(ISERROR((int+SED*('Growth&amp;Taper'!N187/100))*Volume!O187),'Growth&amp;Taper'!N187&lt;pulpCutoff*100),"",(int+SED*('Growth&amp;Taper'!N187/100))*Volume!O187)</f>
        <v/>
      </c>
      <c r="N187" s="8" t="str">
        <f>IF(OR(ISERROR((int+SED*('Growth&amp;Taper'!O187/100))*Volume!P187),'Growth&amp;Taper'!O187&lt;pulpCutoff*100),"",(int+SED*('Growth&amp;Taper'!O187/100))*Volume!P187)</f>
        <v/>
      </c>
      <c r="O187" s="8" t="str">
        <f>IF(OR(ISERROR((int+SED*('Growth&amp;Taper'!P187/100))*Volume!Q187),'Growth&amp;Taper'!P187&lt;pulpCutoff*100),"",(int+SED*('Growth&amp;Taper'!P187/100))*Volume!Q187)</f>
        <v/>
      </c>
      <c r="P187" s="8" t="str">
        <f>IF(OR(ISERROR((int+SED*('Growth&amp;Taper'!Q187/100))*Volume!R187),'Growth&amp;Taper'!Q187&lt;pulpCutoff*100),"",(int+SED*('Growth&amp;Taper'!Q187/100))*Volume!R187)</f>
        <v/>
      </c>
      <c r="Q187" s="8" t="str">
        <f>IF(OR(ISERROR((int+SED*('Growth&amp;Taper'!R187/100))*Volume!S187),'Growth&amp;Taper'!R187&lt;pulpCutoff*100),"",(int+SED*('Growth&amp;Taper'!R187/100))*Volume!S187)</f>
        <v/>
      </c>
      <c r="R187" s="16">
        <f>Volume!V187*C187*(pulpPrice-cartageCost-harvestCost)</f>
        <v>9054.1758881519163</v>
      </c>
      <c r="S187" s="80">
        <f t="shared" si="10"/>
        <v>9054.1758881519163</v>
      </c>
      <c r="T187" s="163">
        <f t="shared" si="7"/>
        <v>0</v>
      </c>
    </row>
    <row r="188" spans="1:20">
      <c r="A188" s="4">
        <f>'Growth&amp;Taper'!A188</f>
        <v>26</v>
      </c>
      <c r="B188" s="33">
        <f>'Growth&amp;Taper'!B188</f>
        <v>43.180204588218828</v>
      </c>
      <c r="C188" s="27">
        <f>'Growth&amp;Taper'!C188</f>
        <v>582.35506267867049</v>
      </c>
      <c r="D188" s="33">
        <f>'Growth&amp;Taper'!D188</f>
        <v>63.317809434675993</v>
      </c>
      <c r="E188" s="33">
        <f>'Growth&amp;Taper'!E188</f>
        <v>32.973801034041031</v>
      </c>
      <c r="F188" s="33">
        <f>'Growth&amp;Taper'!F188</f>
        <v>683.75169000764151</v>
      </c>
      <c r="G188" s="33">
        <f>'Growth&amp;Taper'!G188</f>
        <v>32.969432096945681</v>
      </c>
      <c r="H188" s="8">
        <f>IF(OR(ISERROR((int+SED*('Growth&amp;Taper'!I188/100))*Volume!J188),'Growth&amp;Taper'!I188&lt;pulpCutoff*100),"",(int+SED*('Growth&amp;Taper'!I188/100))*Volume!J188)</f>
        <v>14.871729175667674</v>
      </c>
      <c r="I188" s="8" t="str">
        <f>IF(OR(ISERROR((int+SED*('Growth&amp;Taper'!J188/100))*Volume!K188),'Growth&amp;Taper'!J188&lt;pulpCutoff*100),"",(int+SED*('Growth&amp;Taper'!J188/100))*Volume!K188)</f>
        <v/>
      </c>
      <c r="J188" s="8" t="str">
        <f>IF(OR(ISERROR((int+SED*('Growth&amp;Taper'!K188/100))*Volume!L188),'Growth&amp;Taper'!K188&lt;pulpCutoff*100),"",(int+SED*('Growth&amp;Taper'!K188/100))*Volume!L188)</f>
        <v/>
      </c>
      <c r="K188" s="8" t="str">
        <f>IF(OR(ISERROR((int+SED*('Growth&amp;Taper'!L188/100))*Volume!M188),'Growth&amp;Taper'!L188&lt;pulpCutoff*100),"",(int+SED*('Growth&amp;Taper'!L188/100))*Volume!M188)</f>
        <v/>
      </c>
      <c r="L188" s="8" t="str">
        <f>IF(OR(ISERROR((int+SED*('Growth&amp;Taper'!M188/100))*Volume!N188),'Growth&amp;Taper'!M188&lt;pulpCutoff*100),"",(int+SED*('Growth&amp;Taper'!M188/100))*Volume!N188)</f>
        <v/>
      </c>
      <c r="M188" s="8" t="str">
        <f>IF(OR(ISERROR((int+SED*('Growth&amp;Taper'!N188/100))*Volume!O188),'Growth&amp;Taper'!N188&lt;pulpCutoff*100),"",(int+SED*('Growth&amp;Taper'!N188/100))*Volume!O188)</f>
        <v/>
      </c>
      <c r="N188" s="8" t="str">
        <f>IF(OR(ISERROR((int+SED*('Growth&amp;Taper'!O188/100))*Volume!P188),'Growth&amp;Taper'!O188&lt;pulpCutoff*100),"",(int+SED*('Growth&amp;Taper'!O188/100))*Volume!P188)</f>
        <v/>
      </c>
      <c r="O188" s="8" t="str">
        <f>IF(OR(ISERROR((int+SED*('Growth&amp;Taper'!P188/100))*Volume!Q188),'Growth&amp;Taper'!P188&lt;pulpCutoff*100),"",(int+SED*('Growth&amp;Taper'!P188/100))*Volume!Q188)</f>
        <v/>
      </c>
      <c r="P188" s="8" t="str">
        <f>IF(OR(ISERROR((int+SED*('Growth&amp;Taper'!Q188/100))*Volume!R188),'Growth&amp;Taper'!Q188&lt;pulpCutoff*100),"",(int+SED*('Growth&amp;Taper'!Q188/100))*Volume!R188)</f>
        <v/>
      </c>
      <c r="Q188" s="8" t="str">
        <f>IF(OR(ISERROR((int+SED*('Growth&amp;Taper'!R188/100))*Volume!S188),'Growth&amp;Taper'!R188&lt;pulpCutoff*100),"",(int+SED*('Growth&amp;Taper'!R188/100))*Volume!S188)</f>
        <v/>
      </c>
      <c r="R188" s="16">
        <f>Volume!V188*C188*(pulpPrice-cartageCost-harvestCost)</f>
        <v>6972.6047664176622</v>
      </c>
      <c r="S188" s="80">
        <f t="shared" si="10"/>
        <v>15633.231542653823</v>
      </c>
      <c r="T188" s="163">
        <f t="shared" si="7"/>
        <v>0.55398826228642772</v>
      </c>
    </row>
    <row r="189" spans="1:20">
      <c r="A189" s="4">
        <f>'Growth&amp;Taper'!A189</f>
        <v>27</v>
      </c>
      <c r="B189" s="33">
        <f>'Growth&amp;Taper'!B189</f>
        <v>43.8553981708015</v>
      </c>
      <c r="C189" s="27">
        <f>'Growth&amp;Taper'!C189</f>
        <v>575.69634049492799</v>
      </c>
      <c r="D189" s="33">
        <f>'Growth&amp;Taper'!D189</f>
        <v>64.257379388856734</v>
      </c>
      <c r="E189" s="33">
        <f>'Growth&amp;Taper'!E189</f>
        <v>33.409099540415639</v>
      </c>
      <c r="F189" s="33">
        <f>'Growth&amp;Taper'!F189</f>
        <v>703.70312318779884</v>
      </c>
      <c r="G189" s="33">
        <f>'Growth&amp;Taper'!G189</f>
        <v>33.183455228924913</v>
      </c>
      <c r="H189" s="8">
        <f>IF(OR(ISERROR((int+SED*('Growth&amp;Taper'!I189/100))*Volume!J189),'Growth&amp;Taper'!I189&lt;pulpCutoff*100),"",(int+SED*('Growth&amp;Taper'!I189/100))*Volume!J189)</f>
        <v>15.633116984135363</v>
      </c>
      <c r="I189" s="8" t="str">
        <f>IF(OR(ISERROR((int+SED*('Growth&amp;Taper'!J189/100))*Volume!K189),'Growth&amp;Taper'!J189&lt;pulpCutoff*100),"",(int+SED*('Growth&amp;Taper'!J189/100))*Volume!K189)</f>
        <v/>
      </c>
      <c r="J189" s="8" t="str">
        <f>IF(OR(ISERROR((int+SED*('Growth&amp;Taper'!K189/100))*Volume!L189),'Growth&amp;Taper'!K189&lt;pulpCutoff*100),"",(int+SED*('Growth&amp;Taper'!K189/100))*Volume!L189)</f>
        <v/>
      </c>
      <c r="K189" s="8" t="str">
        <f>IF(OR(ISERROR((int+SED*('Growth&amp;Taper'!L189/100))*Volume!M189),'Growth&amp;Taper'!L189&lt;pulpCutoff*100),"",(int+SED*('Growth&amp;Taper'!L189/100))*Volume!M189)</f>
        <v/>
      </c>
      <c r="L189" s="8" t="str">
        <f>IF(OR(ISERROR((int+SED*('Growth&amp;Taper'!M189/100))*Volume!N189),'Growth&amp;Taper'!M189&lt;pulpCutoff*100),"",(int+SED*('Growth&amp;Taper'!M189/100))*Volume!N189)</f>
        <v/>
      </c>
      <c r="M189" s="8" t="str">
        <f>IF(OR(ISERROR((int+SED*('Growth&amp;Taper'!N189/100))*Volume!O189),'Growth&amp;Taper'!N189&lt;pulpCutoff*100),"",(int+SED*('Growth&amp;Taper'!N189/100))*Volume!O189)</f>
        <v/>
      </c>
      <c r="N189" s="8" t="str">
        <f>IF(OR(ISERROR((int+SED*('Growth&amp;Taper'!O189/100))*Volume!P189),'Growth&amp;Taper'!O189&lt;pulpCutoff*100),"",(int+SED*('Growth&amp;Taper'!O189/100))*Volume!P189)</f>
        <v/>
      </c>
      <c r="O189" s="8" t="str">
        <f>IF(OR(ISERROR((int+SED*('Growth&amp;Taper'!P189/100))*Volume!Q189),'Growth&amp;Taper'!P189&lt;pulpCutoff*100),"",(int+SED*('Growth&amp;Taper'!P189/100))*Volume!Q189)</f>
        <v/>
      </c>
      <c r="P189" s="8" t="str">
        <f>IF(OR(ISERROR((int+SED*('Growth&amp;Taper'!Q189/100))*Volume!R189),'Growth&amp;Taper'!Q189&lt;pulpCutoff*100),"",(int+SED*('Growth&amp;Taper'!Q189/100))*Volume!R189)</f>
        <v/>
      </c>
      <c r="Q189" s="8" t="str">
        <f>IF(OR(ISERROR((int+SED*('Growth&amp;Taper'!R189/100))*Volume!S189),'Growth&amp;Taper'!R189&lt;pulpCutoff*100),"",(int+SED*('Growth&amp;Taper'!R189/100))*Volume!S189)</f>
        <v/>
      </c>
      <c r="R189" s="16">
        <f>Volume!V189*C189*(pulpPrice-cartageCost-harvestCost)</f>
        <v>7121.6034163687928</v>
      </c>
      <c r="S189" s="80">
        <f t="shared" si="10"/>
        <v>16121.531654664626</v>
      </c>
      <c r="T189" s="163">
        <f t="shared" si="7"/>
        <v>0.55825516030865352</v>
      </c>
    </row>
    <row r="190" spans="1:20">
      <c r="A190" s="4">
        <f>'Growth&amp;Taper'!A190</f>
        <v>28</v>
      </c>
      <c r="B190" s="33">
        <f>'Growth&amp;Taper'!B190</f>
        <v>44.483945627490066</v>
      </c>
      <c r="C190" s="27">
        <f>'Growth&amp;Taper'!C190</f>
        <v>569.11375499130008</v>
      </c>
      <c r="D190" s="33">
        <f>'Growth&amp;Taper'!D190</f>
        <v>65.134396958724267</v>
      </c>
      <c r="E190" s="33">
        <f>'Growth&amp;Taper'!E190</f>
        <v>33.830285054894667</v>
      </c>
      <c r="F190" s="33">
        <f>'Growth&amp;Taper'!F190</f>
        <v>722.56007668789448</v>
      </c>
      <c r="G190" s="33">
        <f>'Growth&amp;Taper'!G190</f>
        <v>33.387901368676168</v>
      </c>
      <c r="H190" s="8">
        <f>IF(OR(ISERROR((int+SED*('Growth&amp;Taper'!I190/100))*Volume!J190),'Growth&amp;Taper'!I190&lt;pulpCutoff*100),"",(int+SED*('Growth&amp;Taper'!I190/100))*Volume!J190)</f>
        <v>16.393701176737519</v>
      </c>
      <c r="I190" s="8" t="str">
        <f>IF(OR(ISERROR((int+SED*('Growth&amp;Taper'!J190/100))*Volume!K190),'Growth&amp;Taper'!J190&lt;pulpCutoff*100),"",(int+SED*('Growth&amp;Taper'!J190/100))*Volume!K190)</f>
        <v/>
      </c>
      <c r="J190" s="8" t="str">
        <f>IF(OR(ISERROR((int+SED*('Growth&amp;Taper'!K190/100))*Volume!L190),'Growth&amp;Taper'!K190&lt;pulpCutoff*100),"",(int+SED*('Growth&amp;Taper'!K190/100))*Volume!L190)</f>
        <v/>
      </c>
      <c r="K190" s="8" t="str">
        <f>IF(OR(ISERROR((int+SED*('Growth&amp;Taper'!L190/100))*Volume!M190),'Growth&amp;Taper'!L190&lt;pulpCutoff*100),"",(int+SED*('Growth&amp;Taper'!L190/100))*Volume!M190)</f>
        <v/>
      </c>
      <c r="L190" s="8" t="str">
        <f>IF(OR(ISERROR((int+SED*('Growth&amp;Taper'!M190/100))*Volume!N190),'Growth&amp;Taper'!M190&lt;pulpCutoff*100),"",(int+SED*('Growth&amp;Taper'!M190/100))*Volume!N190)</f>
        <v/>
      </c>
      <c r="M190" s="8" t="str">
        <f>IF(OR(ISERROR((int+SED*('Growth&amp;Taper'!N190/100))*Volume!O190),'Growth&amp;Taper'!N190&lt;pulpCutoff*100),"",(int+SED*('Growth&amp;Taper'!N190/100))*Volume!O190)</f>
        <v/>
      </c>
      <c r="N190" s="8" t="str">
        <f>IF(OR(ISERROR((int+SED*('Growth&amp;Taper'!O190/100))*Volume!P190),'Growth&amp;Taper'!O190&lt;pulpCutoff*100),"",(int+SED*('Growth&amp;Taper'!O190/100))*Volume!P190)</f>
        <v/>
      </c>
      <c r="O190" s="8" t="str">
        <f>IF(OR(ISERROR((int+SED*('Growth&amp;Taper'!P190/100))*Volume!Q190),'Growth&amp;Taper'!P190&lt;pulpCutoff*100),"",(int+SED*('Growth&amp;Taper'!P190/100))*Volume!Q190)</f>
        <v/>
      </c>
      <c r="P190" s="8" t="str">
        <f>IF(OR(ISERROR((int+SED*('Growth&amp;Taper'!Q190/100))*Volume!R190),'Growth&amp;Taper'!Q190&lt;pulpCutoff*100),"",(int+SED*('Growth&amp;Taper'!Q190/100))*Volume!R190)</f>
        <v/>
      </c>
      <c r="Q190" s="8" t="str">
        <f>IF(OR(ISERROR((int+SED*('Growth&amp;Taper'!R190/100))*Volume!S190),'Growth&amp;Taper'!R190&lt;pulpCutoff*100),"",(int+SED*('Growth&amp;Taper'!R190/100))*Volume!S190)</f>
        <v/>
      </c>
      <c r="R190" s="16">
        <f>Volume!V190*C190*(pulpPrice-cartageCost-harvestCost)</f>
        <v>7262.4499935686244</v>
      </c>
      <c r="S190" s="80">
        <f t="shared" si="10"/>
        <v>16592.330828467009</v>
      </c>
      <c r="T190" s="163">
        <f t="shared" si="7"/>
        <v>0.56230079615404982</v>
      </c>
    </row>
    <row r="191" spans="1:20">
      <c r="A191" s="4">
        <f>'Growth&amp;Taper'!A191</f>
        <v>29</v>
      </c>
      <c r="B191" s="33">
        <f>'Growth&amp;Taper'!B191</f>
        <v>45.068897348763649</v>
      </c>
      <c r="C191" s="27">
        <f>'Growth&amp;Taper'!C191</f>
        <v>562.6064356112596</v>
      </c>
      <c r="D191" s="33">
        <f>'Growth&amp;Taper'!D191</f>
        <v>65.953873393687033</v>
      </c>
      <c r="E191" s="33">
        <f>'Growth&amp;Taper'!E191</f>
        <v>34.238742458113549</v>
      </c>
      <c r="F191" s="33">
        <f>'Growth&amp;Taper'!F191</f>
        <v>740.36987536919082</v>
      </c>
      <c r="G191" s="33">
        <f>'Growth&amp;Taper'!G191</f>
        <v>33.583752451400031</v>
      </c>
      <c r="H191" s="8">
        <f>IF(OR(ISERROR((int+SED*('Growth&amp;Taper'!I191/100))*Volume!J191),'Growth&amp;Taper'!I191&lt;pulpCutoff*100),"",(int+SED*('Growth&amp;Taper'!I191/100))*Volume!J191)</f>
        <v>17.154088390797288</v>
      </c>
      <c r="I191" s="8" t="str">
        <f>IF(OR(ISERROR((int+SED*('Growth&amp;Taper'!J191/100))*Volume!K191),'Growth&amp;Taper'!J191&lt;pulpCutoff*100),"",(int+SED*('Growth&amp;Taper'!J191/100))*Volume!K191)</f>
        <v/>
      </c>
      <c r="J191" s="8" t="str">
        <f>IF(OR(ISERROR((int+SED*('Growth&amp;Taper'!K191/100))*Volume!L191),'Growth&amp;Taper'!K191&lt;pulpCutoff*100),"",(int+SED*('Growth&amp;Taper'!K191/100))*Volume!L191)</f>
        <v/>
      </c>
      <c r="K191" s="8" t="str">
        <f>IF(OR(ISERROR((int+SED*('Growth&amp;Taper'!L191/100))*Volume!M191),'Growth&amp;Taper'!L191&lt;pulpCutoff*100),"",(int+SED*('Growth&amp;Taper'!L191/100))*Volume!M191)</f>
        <v/>
      </c>
      <c r="L191" s="8" t="str">
        <f>IF(OR(ISERROR((int+SED*('Growth&amp;Taper'!M191/100))*Volume!N191),'Growth&amp;Taper'!M191&lt;pulpCutoff*100),"",(int+SED*('Growth&amp;Taper'!M191/100))*Volume!N191)</f>
        <v/>
      </c>
      <c r="M191" s="8" t="str">
        <f>IF(OR(ISERROR((int+SED*('Growth&amp;Taper'!N191/100))*Volume!O191),'Growth&amp;Taper'!N191&lt;pulpCutoff*100),"",(int+SED*('Growth&amp;Taper'!N191/100))*Volume!O191)</f>
        <v/>
      </c>
      <c r="N191" s="8" t="str">
        <f>IF(OR(ISERROR((int+SED*('Growth&amp;Taper'!O191/100))*Volume!P191),'Growth&amp;Taper'!O191&lt;pulpCutoff*100),"",(int+SED*('Growth&amp;Taper'!O191/100))*Volume!P191)</f>
        <v/>
      </c>
      <c r="O191" s="8" t="str">
        <f>IF(OR(ISERROR((int+SED*('Growth&amp;Taper'!P191/100))*Volume!Q191),'Growth&amp;Taper'!P191&lt;pulpCutoff*100),"",(int+SED*('Growth&amp;Taper'!P191/100))*Volume!Q191)</f>
        <v/>
      </c>
      <c r="P191" s="8" t="str">
        <f>IF(OR(ISERROR((int+SED*('Growth&amp;Taper'!Q191/100))*Volume!R191),'Growth&amp;Taper'!Q191&lt;pulpCutoff*100),"",(int+SED*('Growth&amp;Taper'!Q191/100))*Volume!R191)</f>
        <v/>
      </c>
      <c r="Q191" s="8" t="str">
        <f>IF(OR(ISERROR((int+SED*('Growth&amp;Taper'!R191/100))*Volume!S191),'Growth&amp;Taper'!R191&lt;pulpCutoff*100),"",(int+SED*('Growth&amp;Taper'!R191/100))*Volume!S191)</f>
        <v/>
      </c>
      <c r="R191" s="16">
        <f>Volume!V191*C191*(pulpPrice-cartageCost-harvestCost)</f>
        <v>7395.7513828018709</v>
      </c>
      <c r="S191" s="80">
        <f t="shared" si="10"/>
        <v>17046.751908508821</v>
      </c>
      <c r="T191" s="163">
        <f t="shared" si="7"/>
        <v>0.56614894013267658</v>
      </c>
    </row>
    <row r="192" spans="1:20">
      <c r="A192" s="4">
        <f>'Growth&amp;Taper'!A192</f>
        <v>30</v>
      </c>
      <c r="B192" s="33">
        <f>'Growth&amp;Taper'!B192</f>
        <v>45.613131596217499</v>
      </c>
      <c r="C192" s="27">
        <f>'Growth&amp;Taper'!C192</f>
        <v>556.17352175233418</v>
      </c>
      <c r="D192" s="33">
        <f>'Growth&amp;Taper'!D192</f>
        <v>66.720311350054104</v>
      </c>
      <c r="E192" s="33">
        <f>'Growth&amp;Taper'!E192</f>
        <v>34.635692681657559</v>
      </c>
      <c r="F192" s="33">
        <f>'Growth&amp;Taper'!F192</f>
        <v>757.17997303969696</v>
      </c>
      <c r="G192" s="33">
        <f>'Growth&amp;Taper'!G192</f>
        <v>33.771860053597308</v>
      </c>
      <c r="H192" s="8">
        <f>IF(OR(ISERROR((int+SED*('Growth&amp;Taper'!I192/100))*Volume!J192),'Growth&amp;Taper'!I192&lt;pulpCutoff*100),"",(int+SED*('Growth&amp;Taper'!I192/100))*Volume!J192)</f>
        <v>17.914876197834754</v>
      </c>
      <c r="I192" s="8" t="str">
        <f>IF(OR(ISERROR((int+SED*('Growth&amp;Taper'!J192/100))*Volume!K192),'Growth&amp;Taper'!J192&lt;pulpCutoff*100),"",(int+SED*('Growth&amp;Taper'!J192/100))*Volume!K192)</f>
        <v/>
      </c>
      <c r="J192" s="8" t="str">
        <f>IF(OR(ISERROR((int+SED*('Growth&amp;Taper'!K192/100))*Volume!L192),'Growth&amp;Taper'!K192&lt;pulpCutoff*100),"",(int+SED*('Growth&amp;Taper'!K192/100))*Volume!L192)</f>
        <v/>
      </c>
      <c r="K192" s="8" t="str">
        <f>IF(OR(ISERROR((int+SED*('Growth&amp;Taper'!L192/100))*Volume!M192),'Growth&amp;Taper'!L192&lt;pulpCutoff*100),"",(int+SED*('Growth&amp;Taper'!L192/100))*Volume!M192)</f>
        <v/>
      </c>
      <c r="L192" s="8" t="str">
        <f>IF(OR(ISERROR((int+SED*('Growth&amp;Taper'!M192/100))*Volume!N192),'Growth&amp;Taper'!M192&lt;pulpCutoff*100),"",(int+SED*('Growth&amp;Taper'!M192/100))*Volume!N192)</f>
        <v/>
      </c>
      <c r="M192" s="8" t="str">
        <f>IF(OR(ISERROR((int+SED*('Growth&amp;Taper'!N192/100))*Volume!O192),'Growth&amp;Taper'!N192&lt;pulpCutoff*100),"",(int+SED*('Growth&amp;Taper'!N192/100))*Volume!O192)</f>
        <v/>
      </c>
      <c r="N192" s="8" t="str">
        <f>IF(OR(ISERROR((int+SED*('Growth&amp;Taper'!O192/100))*Volume!P192),'Growth&amp;Taper'!O192&lt;pulpCutoff*100),"",(int+SED*('Growth&amp;Taper'!O192/100))*Volume!P192)</f>
        <v/>
      </c>
      <c r="O192" s="8" t="str">
        <f>IF(OR(ISERROR((int+SED*('Growth&amp;Taper'!P192/100))*Volume!Q192),'Growth&amp;Taper'!P192&lt;pulpCutoff*100),"",(int+SED*('Growth&amp;Taper'!P192/100))*Volume!Q192)</f>
        <v/>
      </c>
      <c r="P192" s="8" t="str">
        <f>IF(OR(ISERROR((int+SED*('Growth&amp;Taper'!Q192/100))*Volume!R192),'Growth&amp;Taper'!Q192&lt;pulpCutoff*100),"",(int+SED*('Growth&amp;Taper'!Q192/100))*Volume!R192)</f>
        <v/>
      </c>
      <c r="Q192" s="8" t="str">
        <f>IF(OR(ISERROR((int+SED*('Growth&amp;Taper'!R192/100))*Volume!S192),'Growth&amp;Taper'!R192&lt;pulpCutoff*100),"",(int+SED*('Growth&amp;Taper'!R192/100))*Volume!S192)</f>
        <v/>
      </c>
      <c r="R192" s="16">
        <f>Volume!V192*C192*(pulpPrice-cartageCost-harvestCost)</f>
        <v>7522.0575489402172</v>
      </c>
      <c r="S192" s="80">
        <f t="shared" si="10"/>
        <v>17485.83733564704</v>
      </c>
      <c r="T192" s="163">
        <f t="shared" si="7"/>
        <v>0.56981999748987866</v>
      </c>
    </row>
    <row r="193" spans="1:20">
      <c r="A193" s="4">
        <f>'Growth&amp;Taper'!A193</f>
        <v>31</v>
      </c>
      <c r="B193" s="33">
        <f>'Growth&amp;Taper'!B193</f>
        <v>46.119359481498122</v>
      </c>
      <c r="C193" s="27">
        <f>'Growth&amp;Taper'!C193</f>
        <v>549.81416265228984</v>
      </c>
      <c r="D193" s="33">
        <f>'Growth&amp;Taper'!D193</f>
        <v>67.437765708941413</v>
      </c>
      <c r="E193" s="33">
        <f>'Growth&amp;Taper'!E193</f>
        <v>35.022216246124252</v>
      </c>
      <c r="F193" s="33">
        <f>'Growth&amp;Taper'!F193</f>
        <v>773.03743875259488</v>
      </c>
      <c r="G193" s="33">
        <f>'Growth&amp;Taper'!G193</f>
        <v>33.952966345325891</v>
      </c>
      <c r="H193" s="8">
        <f>IF(OR(ISERROR((int+SED*('Growth&amp;Taper'!I193/100))*Volume!J193),'Growth&amp;Taper'!I193&lt;pulpCutoff*100),"",(int+SED*('Growth&amp;Taper'!I193/100))*Volume!J193)</f>
        <v>18.676649144443932</v>
      </c>
      <c r="I193" s="8" t="str">
        <f>IF(OR(ISERROR((int+SED*('Growth&amp;Taper'!J193/100))*Volume!K193),'Growth&amp;Taper'!J193&lt;pulpCutoff*100),"",(int+SED*('Growth&amp;Taper'!J193/100))*Volume!K193)</f>
        <v/>
      </c>
      <c r="J193" s="8" t="str">
        <f>IF(OR(ISERROR((int+SED*('Growth&amp;Taper'!K193/100))*Volume!L193),'Growth&amp;Taper'!K193&lt;pulpCutoff*100),"",(int+SED*('Growth&amp;Taper'!K193/100))*Volume!L193)</f>
        <v/>
      </c>
      <c r="K193" s="8" t="str">
        <f>IF(OR(ISERROR((int+SED*('Growth&amp;Taper'!L193/100))*Volume!M193),'Growth&amp;Taper'!L193&lt;pulpCutoff*100),"",(int+SED*('Growth&amp;Taper'!L193/100))*Volume!M193)</f>
        <v/>
      </c>
      <c r="L193" s="8" t="str">
        <f>IF(OR(ISERROR((int+SED*('Growth&amp;Taper'!M193/100))*Volume!N193),'Growth&amp;Taper'!M193&lt;pulpCutoff*100),"",(int+SED*('Growth&amp;Taper'!M193/100))*Volume!N193)</f>
        <v/>
      </c>
      <c r="M193" s="8" t="str">
        <f>IF(OR(ISERROR((int+SED*('Growth&amp;Taper'!N193/100))*Volume!O193),'Growth&amp;Taper'!N193&lt;pulpCutoff*100),"",(int+SED*('Growth&amp;Taper'!N193/100))*Volume!O193)</f>
        <v/>
      </c>
      <c r="N193" s="8" t="str">
        <f>IF(OR(ISERROR((int+SED*('Growth&amp;Taper'!O193/100))*Volume!P193),'Growth&amp;Taper'!O193&lt;pulpCutoff*100),"",(int+SED*('Growth&amp;Taper'!O193/100))*Volume!P193)</f>
        <v/>
      </c>
      <c r="O193" s="8" t="str">
        <f>IF(OR(ISERROR((int+SED*('Growth&amp;Taper'!P193/100))*Volume!Q193),'Growth&amp;Taper'!P193&lt;pulpCutoff*100),"",(int+SED*('Growth&amp;Taper'!P193/100))*Volume!Q193)</f>
        <v/>
      </c>
      <c r="P193" s="8" t="str">
        <f>IF(OR(ISERROR((int+SED*('Growth&amp;Taper'!Q193/100))*Volume!R193),'Growth&amp;Taper'!Q193&lt;pulpCutoff*100),"",(int+SED*('Growth&amp;Taper'!Q193/100))*Volume!R193)</f>
        <v/>
      </c>
      <c r="Q193" s="8" t="str">
        <f>IF(OR(ISERROR((int+SED*('Growth&amp;Taper'!R193/100))*Volume!S193),'Growth&amp;Taper'!R193&lt;pulpCutoff*100),"",(int+SED*('Growth&amp;Taper'!R193/100))*Volume!S193)</f>
        <v/>
      </c>
      <c r="R193" s="16">
        <f>Volume!V193*C193*(pulpPrice-cartageCost-harvestCost)</f>
        <v>7641.8675538818998</v>
      </c>
      <c r="S193" s="80">
        <f t="shared" si="10"/>
        <v>17910.553764384946</v>
      </c>
      <c r="T193" s="163">
        <f t="shared" si="7"/>
        <v>0.57333158681683427</v>
      </c>
    </row>
    <row r="194" spans="1:20">
      <c r="A194" s="4">
        <f>'Growth&amp;Taper'!A194</f>
        <v>32</v>
      </c>
      <c r="B194" s="33">
        <f>'Growth&amp;Taper'!B194</f>
        <v>46.59013078307958</v>
      </c>
      <c r="C194" s="27">
        <f>'Growth&amp;Taper'!C194</f>
        <v>543.52751727661689</v>
      </c>
      <c r="D194" s="33">
        <f>'Growth&amp;Taper'!D194</f>
        <v>68.109896275985733</v>
      </c>
      <c r="E194" s="33">
        <f>'Growth&amp;Taper'!E194</f>
        <v>35.399272874046275</v>
      </c>
      <c r="F194" s="33">
        <f>'Growth&amp;Taper'!F194</f>
        <v>787.98856050418135</v>
      </c>
      <c r="G194" s="33">
        <f>'Growth&amp;Taper'!G194</f>
        <v>34.12772112513894</v>
      </c>
      <c r="H194" s="8">
        <f>IF(OR(ISERROR((int+SED*('Growth&amp;Taper'!I194/100))*Volume!J194),'Growth&amp;Taper'!I194&lt;pulpCutoff*100),"",(int+SED*('Growth&amp;Taper'!I194/100))*Volume!J194)</f>
        <v>19.439976266229433</v>
      </c>
      <c r="I194" s="8" t="str">
        <f>IF(OR(ISERROR((int+SED*('Growth&amp;Taper'!J194/100))*Volume!K194),'Growth&amp;Taper'!J194&lt;pulpCutoff*100),"",(int+SED*('Growth&amp;Taper'!J194/100))*Volume!K194)</f>
        <v/>
      </c>
      <c r="J194" s="8" t="str">
        <f>IF(OR(ISERROR((int+SED*('Growth&amp;Taper'!K194/100))*Volume!L194),'Growth&amp;Taper'!K194&lt;pulpCutoff*100),"",(int+SED*('Growth&amp;Taper'!K194/100))*Volume!L194)</f>
        <v/>
      </c>
      <c r="K194" s="8" t="str">
        <f>IF(OR(ISERROR((int+SED*('Growth&amp;Taper'!L194/100))*Volume!M194),'Growth&amp;Taper'!L194&lt;pulpCutoff*100),"",(int+SED*('Growth&amp;Taper'!L194/100))*Volume!M194)</f>
        <v/>
      </c>
      <c r="L194" s="8" t="str">
        <f>IF(OR(ISERROR((int+SED*('Growth&amp;Taper'!M194/100))*Volume!N194),'Growth&amp;Taper'!M194&lt;pulpCutoff*100),"",(int+SED*('Growth&amp;Taper'!M194/100))*Volume!N194)</f>
        <v/>
      </c>
      <c r="M194" s="8" t="str">
        <f>IF(OR(ISERROR((int+SED*('Growth&amp;Taper'!N194/100))*Volume!O194),'Growth&amp;Taper'!N194&lt;pulpCutoff*100),"",(int+SED*('Growth&amp;Taper'!N194/100))*Volume!O194)</f>
        <v/>
      </c>
      <c r="N194" s="8" t="str">
        <f>IF(OR(ISERROR((int+SED*('Growth&amp;Taper'!O194/100))*Volume!P194),'Growth&amp;Taper'!O194&lt;pulpCutoff*100),"",(int+SED*('Growth&amp;Taper'!O194/100))*Volume!P194)</f>
        <v/>
      </c>
      <c r="O194" s="8" t="str">
        <f>IF(OR(ISERROR((int+SED*('Growth&amp;Taper'!P194/100))*Volume!Q194),'Growth&amp;Taper'!P194&lt;pulpCutoff*100),"",(int+SED*('Growth&amp;Taper'!P194/100))*Volume!Q194)</f>
        <v/>
      </c>
      <c r="P194" s="8" t="str">
        <f>IF(OR(ISERROR((int+SED*('Growth&amp;Taper'!Q194/100))*Volume!R194),'Growth&amp;Taper'!Q194&lt;pulpCutoff*100),"",(int+SED*('Growth&amp;Taper'!Q194/100))*Volume!R194)</f>
        <v/>
      </c>
      <c r="Q194" s="8" t="str">
        <f>IF(OR(ISERROR((int+SED*('Growth&amp;Taper'!R194/100))*Volume!S194),'Growth&amp;Taper'!R194&lt;pulpCutoff*100),"",(int+SED*('Growth&amp;Taper'!R194/100))*Volume!S194)</f>
        <v/>
      </c>
      <c r="R194" s="16">
        <f>Volume!V194*C194*(pulpPrice-cartageCost-harvestCost)</f>
        <v>7911.4497764580728</v>
      </c>
      <c r="S194" s="80">
        <f t="shared" si="10"/>
        <v>18477.611812358115</v>
      </c>
      <c r="T194" s="163">
        <f t="shared" si="7"/>
        <v>0.57183591381832299</v>
      </c>
    </row>
    <row r="195" spans="1:20">
      <c r="A195" s="4">
        <f>'Growth&amp;Taper'!A195</f>
        <v>33</v>
      </c>
      <c r="B195" s="33">
        <f>'Growth&amp;Taper'!B195</f>
        <v>47.027840337308113</v>
      </c>
      <c r="C195" s="27">
        <f>'Growth&amp;Taper'!C195</f>
        <v>537.3127542073014</v>
      </c>
      <c r="D195" s="33">
        <f>'Growth&amp;Taper'!D195</f>
        <v>68.740013509228888</v>
      </c>
      <c r="E195" s="33">
        <f>'Growth&amp;Taper'!E195</f>
        <v>35.767717917094139</v>
      </c>
      <c r="F195" s="33">
        <f>'Growth&amp;Taper'!F195</f>
        <v>802.07854395138884</v>
      </c>
      <c r="G195" s="33">
        <f>'Growth&amp;Taper'!G195</f>
        <v>34.296695766645584</v>
      </c>
      <c r="H195" s="8">
        <f>IF(OR(ISERROR((int+SED*('Growth&amp;Taper'!I195/100))*Volume!J195),'Growth&amp;Taper'!I195&lt;pulpCutoff*100),"",(int+SED*('Growth&amp;Taper'!I195/100))*Volume!J195)</f>
        <v>20.205409665578784</v>
      </c>
      <c r="I195" s="8" t="str">
        <f>IF(OR(ISERROR((int+SED*('Growth&amp;Taper'!J195/100))*Volume!K195),'Growth&amp;Taper'!J195&lt;pulpCutoff*100),"",(int+SED*('Growth&amp;Taper'!J195/100))*Volume!K195)</f>
        <v/>
      </c>
      <c r="J195" s="8" t="str">
        <f>IF(OR(ISERROR((int+SED*('Growth&amp;Taper'!K195/100))*Volume!L195),'Growth&amp;Taper'!K195&lt;pulpCutoff*100),"",(int+SED*('Growth&amp;Taper'!K195/100))*Volume!L195)</f>
        <v/>
      </c>
      <c r="K195" s="8" t="str">
        <f>IF(OR(ISERROR((int+SED*('Growth&amp;Taper'!L195/100))*Volume!M195),'Growth&amp;Taper'!L195&lt;pulpCutoff*100),"",(int+SED*('Growth&amp;Taper'!L195/100))*Volume!M195)</f>
        <v/>
      </c>
      <c r="L195" s="8" t="str">
        <f>IF(OR(ISERROR((int+SED*('Growth&amp;Taper'!M195/100))*Volume!N195),'Growth&amp;Taper'!M195&lt;pulpCutoff*100),"",(int+SED*('Growth&amp;Taper'!M195/100))*Volume!N195)</f>
        <v/>
      </c>
      <c r="M195" s="8" t="str">
        <f>IF(OR(ISERROR((int+SED*('Growth&amp;Taper'!N195/100))*Volume!O195),'Growth&amp;Taper'!N195&lt;pulpCutoff*100),"",(int+SED*('Growth&amp;Taper'!N195/100))*Volume!O195)</f>
        <v/>
      </c>
      <c r="N195" s="8" t="str">
        <f>IF(OR(ISERROR((int+SED*('Growth&amp;Taper'!O195/100))*Volume!P195),'Growth&amp;Taper'!O195&lt;pulpCutoff*100),"",(int+SED*('Growth&amp;Taper'!O195/100))*Volume!P195)</f>
        <v/>
      </c>
      <c r="O195" s="8" t="str">
        <f>IF(OR(ISERROR((int+SED*('Growth&amp;Taper'!P195/100))*Volume!Q195),'Growth&amp;Taper'!P195&lt;pulpCutoff*100),"",(int+SED*('Growth&amp;Taper'!P195/100))*Volume!Q195)</f>
        <v/>
      </c>
      <c r="P195" s="8" t="str">
        <f>IF(OR(ISERROR((int+SED*('Growth&amp;Taper'!Q195/100))*Volume!R195),'Growth&amp;Taper'!Q195&lt;pulpCutoff*100),"",(int+SED*('Growth&amp;Taper'!Q195/100))*Volume!R195)</f>
        <v/>
      </c>
      <c r="Q195" s="8" t="str">
        <f>IF(OR(ISERROR((int+SED*('Growth&amp;Taper'!R195/100))*Volume!S195),'Growth&amp;Taper'!R195&lt;pulpCutoff*100),"",(int+SED*('Growth&amp;Taper'!R195/100))*Volume!S195)</f>
        <v/>
      </c>
      <c r="R195" s="16">
        <f>Volume!V195*C195*(pulpPrice-cartageCost-harvestCost)</f>
        <v>8027.9330416758867</v>
      </c>
      <c r="S195" s="80">
        <f t="shared" si="10"/>
        <v>18884.557358974853</v>
      </c>
      <c r="T195" s="163">
        <f t="shared" si="7"/>
        <v>0.57489429648396684</v>
      </c>
    </row>
    <row r="196" spans="1:20">
      <c r="A196" s="4">
        <f>'Growth&amp;Taper'!A196</f>
        <v>34</v>
      </c>
      <c r="B196" s="33">
        <f>'Growth&amp;Taper'!B196</f>
        <v>47.434734796097516</v>
      </c>
      <c r="C196" s="27">
        <f>'Growth&amp;Taper'!C196</f>
        <v>531.16905153286939</v>
      </c>
      <c r="D196" s="33">
        <f>'Growth&amp;Taper'!D196</f>
        <v>69.331118263560541</v>
      </c>
      <c r="E196" s="33">
        <f>'Growth&amp;Taper'!E196</f>
        <v>36.128316182790464</v>
      </c>
      <c r="F196" s="33">
        <f>'Growth&amp;Taper'!F196</f>
        <v>815.35128799054701</v>
      </c>
      <c r="G196" s="33">
        <f>'Growth&amp;Taper'!G196</f>
        <v>34.460394710994862</v>
      </c>
      <c r="H196" s="8">
        <f>IF(OR(ISERROR((int+SED*('Growth&amp;Taper'!I196/100))*Volume!J196),'Growth&amp;Taper'!I196&lt;pulpCutoff*100),"",(int+SED*('Growth&amp;Taper'!I196/100))*Volume!J196)</f>
        <v>20.973483853013782</v>
      </c>
      <c r="I196" s="8">
        <f>IF(OR(ISERROR((int+SED*('Growth&amp;Taper'!J196/100))*Volume!K196),'Growth&amp;Taper'!J196&lt;pulpCutoff*100),"",(int+SED*('Growth&amp;Taper'!J196/100))*Volume!K196)</f>
        <v>15.183776329079661</v>
      </c>
      <c r="J196" s="8" t="str">
        <f>IF(OR(ISERROR((int+SED*('Growth&amp;Taper'!K196/100))*Volume!L196),'Growth&amp;Taper'!K196&lt;pulpCutoff*100),"",(int+SED*('Growth&amp;Taper'!K196/100))*Volume!L196)</f>
        <v/>
      </c>
      <c r="K196" s="8" t="str">
        <f>IF(OR(ISERROR((int+SED*('Growth&amp;Taper'!L196/100))*Volume!M196),'Growth&amp;Taper'!L196&lt;pulpCutoff*100),"",(int+SED*('Growth&amp;Taper'!L196/100))*Volume!M196)</f>
        <v/>
      </c>
      <c r="L196" s="8" t="str">
        <f>IF(OR(ISERROR((int+SED*('Growth&amp;Taper'!M196/100))*Volume!N196),'Growth&amp;Taper'!M196&lt;pulpCutoff*100),"",(int+SED*('Growth&amp;Taper'!M196/100))*Volume!N196)</f>
        <v/>
      </c>
      <c r="M196" s="8" t="str">
        <f>IF(OR(ISERROR((int+SED*('Growth&amp;Taper'!N196/100))*Volume!O196),'Growth&amp;Taper'!N196&lt;pulpCutoff*100),"",(int+SED*('Growth&amp;Taper'!N196/100))*Volume!O196)</f>
        <v/>
      </c>
      <c r="N196" s="8" t="str">
        <f>IF(OR(ISERROR((int+SED*('Growth&amp;Taper'!O196/100))*Volume!P196),'Growth&amp;Taper'!O196&lt;pulpCutoff*100),"",(int+SED*('Growth&amp;Taper'!O196/100))*Volume!P196)</f>
        <v/>
      </c>
      <c r="O196" s="8" t="str">
        <f>IF(OR(ISERROR((int+SED*('Growth&amp;Taper'!P196/100))*Volume!Q196),'Growth&amp;Taper'!P196&lt;pulpCutoff*100),"",(int+SED*('Growth&amp;Taper'!P196/100))*Volume!Q196)</f>
        <v/>
      </c>
      <c r="P196" s="8" t="str">
        <f>IF(OR(ISERROR((int+SED*('Growth&amp;Taper'!Q196/100))*Volume!R196),'Growth&amp;Taper'!Q196&lt;pulpCutoff*100),"",(int+SED*('Growth&amp;Taper'!Q196/100))*Volume!R196)</f>
        <v/>
      </c>
      <c r="Q196" s="8" t="str">
        <f>IF(OR(ISERROR((int+SED*('Growth&amp;Taper'!R196/100))*Volume!S196),'Growth&amp;Taper'!R196&lt;pulpCutoff*100),"",(int+SED*('Growth&amp;Taper'!R196/100))*Volume!S196)</f>
        <v/>
      </c>
      <c r="R196" s="16">
        <f>Volume!V196*C196*(pulpPrice-cartageCost-harvestCost)</f>
        <v>6162.7800682566858</v>
      </c>
      <c r="S196" s="80">
        <f t="shared" si="10"/>
        <v>25368.397665206445</v>
      </c>
      <c r="T196" s="163">
        <f t="shared" ref="T196:T202" si="11">IF(S196=0,0,(S196-R196)/S196)</f>
        <v>0.75706861152255067</v>
      </c>
    </row>
    <row r="197" spans="1:20">
      <c r="A197" s="4">
        <f>'Growth&amp;Taper'!A197</f>
        <v>35</v>
      </c>
      <c r="B197" s="33">
        <f>'Growth&amp;Taper'!B197</f>
        <v>47.812919588283179</v>
      </c>
      <c r="C197" s="27">
        <f>'Growth&amp;Taper'!C197</f>
        <v>525.09559673968772</v>
      </c>
      <c r="D197" s="33">
        <f>'Growth&amp;Taper'!D197</f>
        <v>69.885936399106811</v>
      </c>
      <c r="E197" s="33">
        <f>'Growth&amp;Taper'!E197</f>
        <v>36.481753626821082</v>
      </c>
      <c r="F197" s="33">
        <f>'Growth&amp;Taper'!F197</f>
        <v>827.84922242800599</v>
      </c>
      <c r="G197" s="33">
        <f>'Growth&amp;Taper'!G197</f>
        <v>34.619264994905372</v>
      </c>
      <c r="H197" s="8">
        <f>IF(OR(ISERROR((int+SED*('Growth&amp;Taper'!I197/100))*Volume!J197),'Growth&amp;Taper'!I197&lt;pulpCutoff*100),"",(int+SED*('Growth&amp;Taper'!I197/100))*Volume!J197)</f>
        <v>21.744715631491516</v>
      </c>
      <c r="I197" s="8">
        <f>IF(OR(ISERROR((int+SED*('Growth&amp;Taper'!J197/100))*Volume!K197),'Growth&amp;Taper'!J197&lt;pulpCutoff*100),"",(int+SED*('Growth&amp;Taper'!J197/100))*Volume!K197)</f>
        <v>15.779405027852565</v>
      </c>
      <c r="J197" s="8" t="str">
        <f>IF(OR(ISERROR((int+SED*('Growth&amp;Taper'!K197/100))*Volume!L197),'Growth&amp;Taper'!K197&lt;pulpCutoff*100),"",(int+SED*('Growth&amp;Taper'!K197/100))*Volume!L197)</f>
        <v/>
      </c>
      <c r="K197" s="8" t="str">
        <f>IF(OR(ISERROR((int+SED*('Growth&amp;Taper'!L197/100))*Volume!M197),'Growth&amp;Taper'!L197&lt;pulpCutoff*100),"",(int+SED*('Growth&amp;Taper'!L197/100))*Volume!M197)</f>
        <v/>
      </c>
      <c r="L197" s="8" t="str">
        <f>IF(OR(ISERROR((int+SED*('Growth&amp;Taper'!M197/100))*Volume!N197),'Growth&amp;Taper'!M197&lt;pulpCutoff*100),"",(int+SED*('Growth&amp;Taper'!M197/100))*Volume!N197)</f>
        <v/>
      </c>
      <c r="M197" s="8" t="str">
        <f>IF(OR(ISERROR((int+SED*('Growth&amp;Taper'!N197/100))*Volume!O197),'Growth&amp;Taper'!N197&lt;pulpCutoff*100),"",(int+SED*('Growth&amp;Taper'!N197/100))*Volume!O197)</f>
        <v/>
      </c>
      <c r="N197" s="8" t="str">
        <f>IF(OR(ISERROR((int+SED*('Growth&amp;Taper'!O197/100))*Volume!P197),'Growth&amp;Taper'!O197&lt;pulpCutoff*100),"",(int+SED*('Growth&amp;Taper'!O197/100))*Volume!P197)</f>
        <v/>
      </c>
      <c r="O197" s="8" t="str">
        <f>IF(OR(ISERROR((int+SED*('Growth&amp;Taper'!P197/100))*Volume!Q197),'Growth&amp;Taper'!P197&lt;pulpCutoff*100),"",(int+SED*('Growth&amp;Taper'!P197/100))*Volume!Q197)</f>
        <v/>
      </c>
      <c r="P197" s="8" t="str">
        <f>IF(OR(ISERROR((int+SED*('Growth&amp;Taper'!Q197/100))*Volume!R197),'Growth&amp;Taper'!Q197&lt;pulpCutoff*100),"",(int+SED*('Growth&amp;Taper'!Q197/100))*Volume!R197)</f>
        <v/>
      </c>
      <c r="Q197" s="8" t="str">
        <f>IF(OR(ISERROR((int+SED*('Growth&amp;Taper'!R197/100))*Volume!S197),'Growth&amp;Taper'!R197&lt;pulpCutoff*100),"",(int+SED*('Growth&amp;Taper'!R197/100))*Volume!S197)</f>
        <v/>
      </c>
      <c r="R197" s="16">
        <f>Volume!V197*C197*(pulpPrice-cartageCost-harvestCost)</f>
        <v>6251.3192537057566</v>
      </c>
      <c r="S197" s="80">
        <f t="shared" si="10"/>
        <v>25955.069783456078</v>
      </c>
      <c r="T197" s="163">
        <f t="shared" si="11"/>
        <v>0.75914843204581228</v>
      </c>
    </row>
    <row r="198" spans="1:20">
      <c r="A198" s="4">
        <f>'Growth&amp;Taper'!A198</f>
        <v>36</v>
      </c>
      <c r="B198" s="33">
        <f>'Growth&amp;Taper'!B198</f>
        <v>48.164365957328627</v>
      </c>
      <c r="C198" s="27">
        <f>'Growth&amp;Taper'!C198</f>
        <v>519.09158660450782</v>
      </c>
      <c r="D198" s="33">
        <f>'Growth&amp;Taper'!D198</f>
        <v>70.40694897759488</v>
      </c>
      <c r="E198" s="33">
        <f>'Growth&amp;Taper'!E198</f>
        <v>36.828647284349728</v>
      </c>
      <c r="F198" s="33">
        <f>'Growth&amp;Taper'!F198</f>
        <v>839.61319570475951</v>
      </c>
      <c r="G198" s="33">
        <f>'Growth&amp;Taper'!G198</f>
        <v>34.773704195284964</v>
      </c>
      <c r="H198" s="8">
        <f>IF(OR(ISERROR((int+SED*('Growth&amp;Taper'!I198/100))*Volume!J198),'Growth&amp;Taper'!I198&lt;pulpCutoff*100),"",(int+SED*('Growth&amp;Taper'!I198/100))*Volume!J198)</f>
        <v>22.519604361431</v>
      </c>
      <c r="I198" s="8">
        <f>IF(OR(ISERROR((int+SED*('Growth&amp;Taper'!J198/100))*Volume!K198),'Growth&amp;Taper'!J198&lt;pulpCutoff*100),"",(int+SED*('Growth&amp;Taper'!J198/100))*Volume!K198)</f>
        <v>16.378658244305502</v>
      </c>
      <c r="J198" s="8" t="str">
        <f>IF(OR(ISERROR((int+SED*('Growth&amp;Taper'!K198/100))*Volume!L198),'Growth&amp;Taper'!K198&lt;pulpCutoff*100),"",(int+SED*('Growth&amp;Taper'!K198/100))*Volume!L198)</f>
        <v/>
      </c>
      <c r="K198" s="8" t="str">
        <f>IF(OR(ISERROR((int+SED*('Growth&amp;Taper'!L198/100))*Volume!M198),'Growth&amp;Taper'!L198&lt;pulpCutoff*100),"",(int+SED*('Growth&amp;Taper'!L198/100))*Volume!M198)</f>
        <v/>
      </c>
      <c r="L198" s="8" t="str">
        <f>IF(OR(ISERROR((int+SED*('Growth&amp;Taper'!M198/100))*Volume!N198),'Growth&amp;Taper'!M198&lt;pulpCutoff*100),"",(int+SED*('Growth&amp;Taper'!M198/100))*Volume!N198)</f>
        <v/>
      </c>
      <c r="M198" s="8" t="str">
        <f>IF(OR(ISERROR((int+SED*('Growth&amp;Taper'!N198/100))*Volume!O198),'Growth&amp;Taper'!N198&lt;pulpCutoff*100),"",(int+SED*('Growth&amp;Taper'!N198/100))*Volume!O198)</f>
        <v/>
      </c>
      <c r="N198" s="8" t="str">
        <f>IF(OR(ISERROR((int+SED*('Growth&amp;Taper'!O198/100))*Volume!P198),'Growth&amp;Taper'!O198&lt;pulpCutoff*100),"",(int+SED*('Growth&amp;Taper'!O198/100))*Volume!P198)</f>
        <v/>
      </c>
      <c r="O198" s="8" t="str">
        <f>IF(OR(ISERROR((int+SED*('Growth&amp;Taper'!P198/100))*Volume!Q198),'Growth&amp;Taper'!P198&lt;pulpCutoff*100),"",(int+SED*('Growth&amp;Taper'!P198/100))*Volume!Q198)</f>
        <v/>
      </c>
      <c r="P198" s="8" t="str">
        <f>IF(OR(ISERROR((int+SED*('Growth&amp;Taper'!Q198/100))*Volume!R198),'Growth&amp;Taper'!Q198&lt;pulpCutoff*100),"",(int+SED*('Growth&amp;Taper'!Q198/100))*Volume!R198)</f>
        <v/>
      </c>
      <c r="Q198" s="8" t="str">
        <f>IF(OR(ISERROR((int+SED*('Growth&amp;Taper'!R198/100))*Volume!S198),'Growth&amp;Taper'!R198&lt;pulpCutoff*100),"",(int+SED*('Growth&amp;Taper'!R198/100))*Volume!S198)</f>
        <v/>
      </c>
      <c r="R198" s="16">
        <f>Volume!V198*C198*(pulpPrice-cartageCost-harvestCost)</f>
        <v>6336.1207530353931</v>
      </c>
      <c r="S198" s="80">
        <f t="shared" si="10"/>
        <v>26527.881605205952</v>
      </c>
      <c r="T198" s="163">
        <f t="shared" si="11"/>
        <v>0.761152403824361</v>
      </c>
    </row>
    <row r="199" spans="1:20">
      <c r="A199" s="4">
        <f>'Growth&amp;Taper'!A199</f>
        <v>37</v>
      </c>
      <c r="B199" s="33">
        <f>'Growth&amp;Taper'!B199</f>
        <v>48.490917976674957</v>
      </c>
      <c r="C199" s="27">
        <f>'Growth&amp;Taper'!C199</f>
        <v>513.15622708823832</v>
      </c>
      <c r="D199" s="33">
        <f>'Growth&amp;Taper'!D199</f>
        <v>70.896418664173709</v>
      </c>
      <c r="E199" s="33">
        <f>'Growth&amp;Taper'!E199</f>
        <v>37.16955374119614</v>
      </c>
      <c r="F199" s="33">
        <f>'Growth&amp;Taper'!F199</f>
        <v>850.68240284702756</v>
      </c>
      <c r="G199" s="33">
        <f>'Growth&amp;Taper'!G199</f>
        <v>34.924067089271944</v>
      </c>
      <c r="H199" s="8">
        <f>IF(OR(ISERROR((int+SED*('Growth&amp;Taper'!I199/100))*Volume!J199),'Growth&amp;Taper'!I199&lt;pulpCutoff*100),"",(int+SED*('Growth&amp;Taper'!I199/100))*Volume!J199)</f>
        <v>23.298632487228943</v>
      </c>
      <c r="I199" s="8">
        <f>IF(OR(ISERROR((int+SED*('Growth&amp;Taper'!J199/100))*Volume!K199),'Growth&amp;Taper'!J199&lt;pulpCutoff*100),"",(int+SED*('Growth&amp;Taper'!J199/100))*Volume!K199)</f>
        <v>16.981884523745755</v>
      </c>
      <c r="J199" s="8" t="str">
        <f>IF(OR(ISERROR((int+SED*('Growth&amp;Taper'!K199/100))*Volume!L199),'Growth&amp;Taper'!K199&lt;pulpCutoff*100),"",(int+SED*('Growth&amp;Taper'!K199/100))*Volume!L199)</f>
        <v/>
      </c>
      <c r="K199" s="8" t="str">
        <f>IF(OR(ISERROR((int+SED*('Growth&amp;Taper'!L199/100))*Volume!M199),'Growth&amp;Taper'!L199&lt;pulpCutoff*100),"",(int+SED*('Growth&amp;Taper'!L199/100))*Volume!M199)</f>
        <v/>
      </c>
      <c r="L199" s="8" t="str">
        <f>IF(OR(ISERROR((int+SED*('Growth&amp;Taper'!M199/100))*Volume!N199),'Growth&amp;Taper'!M199&lt;pulpCutoff*100),"",(int+SED*('Growth&amp;Taper'!M199/100))*Volume!N199)</f>
        <v/>
      </c>
      <c r="M199" s="8" t="str">
        <f>IF(OR(ISERROR((int+SED*('Growth&amp;Taper'!N199/100))*Volume!O199),'Growth&amp;Taper'!N199&lt;pulpCutoff*100),"",(int+SED*('Growth&amp;Taper'!N199/100))*Volume!O199)</f>
        <v/>
      </c>
      <c r="N199" s="8" t="str">
        <f>IF(OR(ISERROR((int+SED*('Growth&amp;Taper'!O199/100))*Volume!P199),'Growth&amp;Taper'!O199&lt;pulpCutoff*100),"",(int+SED*('Growth&amp;Taper'!O199/100))*Volume!P199)</f>
        <v/>
      </c>
      <c r="O199" s="8" t="str">
        <f>IF(OR(ISERROR((int+SED*('Growth&amp;Taper'!P199/100))*Volume!Q199),'Growth&amp;Taper'!P199&lt;pulpCutoff*100),"",(int+SED*('Growth&amp;Taper'!P199/100))*Volume!Q199)</f>
        <v/>
      </c>
      <c r="P199" s="8" t="str">
        <f>IF(OR(ISERROR((int+SED*('Growth&amp;Taper'!Q199/100))*Volume!R199),'Growth&amp;Taper'!Q199&lt;pulpCutoff*100),"",(int+SED*('Growth&amp;Taper'!Q199/100))*Volume!R199)</f>
        <v/>
      </c>
      <c r="Q199" s="8" t="str">
        <f>IF(OR(ISERROR((int+SED*('Growth&amp;Taper'!R199/100))*Volume!S199),'Growth&amp;Taper'!R199&lt;pulpCutoff*100),"",(int+SED*('Growth&amp;Taper'!R199/100))*Volume!S199)</f>
        <v/>
      </c>
      <c r="R199" s="16">
        <f>Volume!V199*C199*(pulpPrice-cartageCost-harvestCost)</f>
        <v>6417.4091074910248</v>
      </c>
      <c r="S199" s="80">
        <f t="shared" si="10"/>
        <v>27087.607242006405</v>
      </c>
      <c r="T199" s="163">
        <f t="shared" si="11"/>
        <v>0.76308689615304381</v>
      </c>
    </row>
    <row r="200" spans="1:20">
      <c r="A200" s="4">
        <f>'Growth&amp;Taper'!A200</f>
        <v>38</v>
      </c>
      <c r="B200" s="33">
        <f>'Growth&amp;Taper'!B200</f>
        <v>48.794299466966052</v>
      </c>
      <c r="C200" s="27">
        <f>'Growth&amp;Taper'!C200</f>
        <v>507.28873323093245</v>
      </c>
      <c r="D200" s="33">
        <f>'Growth&amp;Taper'!D200</f>
        <v>71.356412860899368</v>
      </c>
      <c r="E200" s="33">
        <f>'Growth&amp;Taper'!E200</f>
        <v>37.504976388602621</v>
      </c>
      <c r="F200" s="33">
        <f>'Growth&amp;Taper'!F200</f>
        <v>861.09434560857665</v>
      </c>
      <c r="G200" s="33">
        <f>'Growth&amp;Taper'!G200</f>
        <v>35.070671265749013</v>
      </c>
      <c r="H200" s="8">
        <f>IF(OR(ISERROR((int+SED*('Growth&amp;Taper'!I200/100))*Volume!J200),'Growth&amp;Taper'!I200&lt;pulpCutoff*100),"",(int+SED*('Growth&amp;Taper'!I200/100))*Volume!J200)</f>
        <v>24.08226623775192</v>
      </c>
      <c r="I200" s="8">
        <f>IF(OR(ISERROR((int+SED*('Growth&amp;Taper'!J200/100))*Volume!K200),'Growth&amp;Taper'!J200&lt;pulpCutoff*100),"",(int+SED*('Growth&amp;Taper'!J200/100))*Volume!K200)</f>
        <v>17.58942354542657</v>
      </c>
      <c r="J200" s="8" t="str">
        <f>IF(OR(ISERROR((int+SED*('Growth&amp;Taper'!K200/100))*Volume!L200),'Growth&amp;Taper'!K200&lt;pulpCutoff*100),"",(int+SED*('Growth&amp;Taper'!K200/100))*Volume!L200)</f>
        <v/>
      </c>
      <c r="K200" s="8" t="str">
        <f>IF(OR(ISERROR((int+SED*('Growth&amp;Taper'!L200/100))*Volume!M200),'Growth&amp;Taper'!L200&lt;pulpCutoff*100),"",(int+SED*('Growth&amp;Taper'!L200/100))*Volume!M200)</f>
        <v/>
      </c>
      <c r="L200" s="8" t="str">
        <f>IF(OR(ISERROR((int+SED*('Growth&amp;Taper'!M200/100))*Volume!N200),'Growth&amp;Taper'!M200&lt;pulpCutoff*100),"",(int+SED*('Growth&amp;Taper'!M200/100))*Volume!N200)</f>
        <v/>
      </c>
      <c r="M200" s="8" t="str">
        <f>IF(OR(ISERROR((int+SED*('Growth&amp;Taper'!N200/100))*Volume!O200),'Growth&amp;Taper'!N200&lt;pulpCutoff*100),"",(int+SED*('Growth&amp;Taper'!N200/100))*Volume!O200)</f>
        <v/>
      </c>
      <c r="N200" s="8" t="str">
        <f>IF(OR(ISERROR((int+SED*('Growth&amp;Taper'!O200/100))*Volume!P200),'Growth&amp;Taper'!O200&lt;pulpCutoff*100),"",(int+SED*('Growth&amp;Taper'!O200/100))*Volume!P200)</f>
        <v/>
      </c>
      <c r="O200" s="8" t="str">
        <f>IF(OR(ISERROR((int+SED*('Growth&amp;Taper'!P200/100))*Volume!Q200),'Growth&amp;Taper'!P200&lt;pulpCutoff*100),"",(int+SED*('Growth&amp;Taper'!P200/100))*Volume!Q200)</f>
        <v/>
      </c>
      <c r="P200" s="8" t="str">
        <f>IF(OR(ISERROR((int+SED*('Growth&amp;Taper'!Q200/100))*Volume!R200),'Growth&amp;Taper'!Q200&lt;pulpCutoff*100),"",(int+SED*('Growth&amp;Taper'!Q200/100))*Volume!R200)</f>
        <v/>
      </c>
      <c r="Q200" s="8" t="str">
        <f>IF(OR(ISERROR((int+SED*('Growth&amp;Taper'!R200/100))*Volume!S200),'Growth&amp;Taper'!R200&lt;pulpCutoff*100),"",(int+SED*('Growth&amp;Taper'!R200/100))*Volume!S200)</f>
        <v/>
      </c>
      <c r="R200" s="16">
        <f>Volume!V200*C200*(pulpPrice-cartageCost-harvestCost)</f>
        <v>6495.3910528341039</v>
      </c>
      <c r="S200" s="80">
        <f t="shared" si="10"/>
        <v>27634.969774535111</v>
      </c>
      <c r="T200" s="163">
        <f t="shared" si="11"/>
        <v>0.76495754814179551</v>
      </c>
    </row>
    <row r="201" spans="1:20">
      <c r="A201" s="4">
        <f>'Growth&amp;Taper'!A201</f>
        <v>39</v>
      </c>
      <c r="B201" s="33">
        <f>'Growth&amp;Taper'!B201</f>
        <v>49.07612075780132</v>
      </c>
      <c r="C201" s="27">
        <f>'Growth&amp;Taper'!C201</f>
        <v>501.48832904797558</v>
      </c>
      <c r="D201" s="33">
        <f>'Growth&amp;Taper'!D201</f>
        <v>71.788824020324171</v>
      </c>
      <c r="E201" s="33">
        <f>'Growth&amp;Taper'!E201</f>
        <v>37.835371660054207</v>
      </c>
      <c r="F201" s="33">
        <f>'Growth&amp;Taper'!F201</f>
        <v>870.88481823126392</v>
      </c>
      <c r="G201" s="33">
        <f>'Growth&amp;Taper'!G201</f>
        <v>35.213801876064181</v>
      </c>
      <c r="H201" s="8">
        <f>IF(OR(ISERROR((int+SED*('Growth&amp;Taper'!I201/100))*Volume!J201),'Growth&amp;Taper'!I201&lt;pulpCutoff*100),"",(int+SED*('Growth&amp;Taper'!I201/100))*Volume!J201)</f>
        <v>24.87095643677382</v>
      </c>
      <c r="I201" s="8">
        <f>IF(OR(ISERROR((int+SED*('Growth&amp;Taper'!J201/100))*Volume!K201),'Growth&amp;Taper'!J201&lt;pulpCutoff*100),"",(int+SED*('Growth&amp;Taper'!J201/100))*Volume!K201)</f>
        <v>18.201606317863948</v>
      </c>
      <c r="J201" s="8" t="str">
        <f>IF(OR(ISERROR((int+SED*('Growth&amp;Taper'!K201/100))*Volume!L201),'Growth&amp;Taper'!K201&lt;pulpCutoff*100),"",(int+SED*('Growth&amp;Taper'!K201/100))*Volume!L201)</f>
        <v/>
      </c>
      <c r="K201" s="8" t="str">
        <f>IF(OR(ISERROR((int+SED*('Growth&amp;Taper'!L201/100))*Volume!M201),'Growth&amp;Taper'!L201&lt;pulpCutoff*100),"",(int+SED*('Growth&amp;Taper'!L201/100))*Volume!M201)</f>
        <v/>
      </c>
      <c r="L201" s="8" t="str">
        <f>IF(OR(ISERROR((int+SED*('Growth&amp;Taper'!M201/100))*Volume!N201),'Growth&amp;Taper'!M201&lt;pulpCutoff*100),"",(int+SED*('Growth&amp;Taper'!M201/100))*Volume!N201)</f>
        <v/>
      </c>
      <c r="M201" s="8" t="str">
        <f>IF(OR(ISERROR((int+SED*('Growth&amp;Taper'!N201/100))*Volume!O201),'Growth&amp;Taper'!N201&lt;pulpCutoff*100),"",(int+SED*('Growth&amp;Taper'!N201/100))*Volume!O201)</f>
        <v/>
      </c>
      <c r="N201" s="8" t="str">
        <f>IF(OR(ISERROR((int+SED*('Growth&amp;Taper'!O201/100))*Volume!P201),'Growth&amp;Taper'!O201&lt;pulpCutoff*100),"",(int+SED*('Growth&amp;Taper'!O201/100))*Volume!P201)</f>
        <v/>
      </c>
      <c r="O201" s="8" t="str">
        <f>IF(OR(ISERROR((int+SED*('Growth&amp;Taper'!P201/100))*Volume!Q201),'Growth&amp;Taper'!P201&lt;pulpCutoff*100),"",(int+SED*('Growth&amp;Taper'!P201/100))*Volume!Q201)</f>
        <v/>
      </c>
      <c r="P201" s="8" t="str">
        <f>IF(OR(ISERROR((int+SED*('Growth&amp;Taper'!Q201/100))*Volume!R201),'Growth&amp;Taper'!Q201&lt;pulpCutoff*100),"",(int+SED*('Growth&amp;Taper'!Q201/100))*Volume!R201)</f>
        <v/>
      </c>
      <c r="Q201" s="8" t="str">
        <f>IF(OR(ISERROR((int+SED*('Growth&amp;Taper'!R201/100))*Volume!S201),'Growth&amp;Taper'!R201&lt;pulpCutoff*100),"",(int+SED*('Growth&amp;Taper'!R201/100))*Volume!S201)</f>
        <v/>
      </c>
      <c r="R201" s="16">
        <f>Volume!V201*C201*(pulpPrice-cartageCost-harvestCost)</f>
        <v>6570.2571698991442</v>
      </c>
      <c r="S201" s="80">
        <f t="shared" si="10"/>
        <v>28170.644693536509</v>
      </c>
      <c r="T201" s="163">
        <f t="shared" si="11"/>
        <v>0.76676937140147772</v>
      </c>
    </row>
    <row r="202" spans="1:20">
      <c r="A202" s="22">
        <f>'Growth&amp;Taper'!A202</f>
        <v>40</v>
      </c>
      <c r="B202" s="35">
        <f>'Growth&amp;Taper'!B202</f>
        <v>49.337885251448235</v>
      </c>
      <c r="C202" s="29">
        <f>'Growth&amp;Taper'!C202</f>
        <v>495.75424742746043</v>
      </c>
      <c r="D202" s="35">
        <f>'Growth&amp;Taper'!D202</f>
        <v>72.19538752158364</v>
      </c>
      <c r="E202" s="35">
        <f>'Growth&amp;Taper'!E202</f>
        <v>38.161154412565423</v>
      </c>
      <c r="F202" s="35">
        <f>'Growth&amp;Taper'!F202</f>
        <v>880.08791344301028</v>
      </c>
      <c r="G202" s="35">
        <f>'Growth&amp;Taper'!G202</f>
        <v>35.353715674225384</v>
      </c>
      <c r="H202" s="24">
        <f>IF(OR(ISERROR((int+SED*('Growth&amp;Taper'!I202/100))*Volume!J202),'Growth&amp;Taper'!I202&lt;pulpCutoff*100),"",(int+SED*('Growth&amp;Taper'!I202/100))*Volume!J202)</f>
        <v>25.665139376728629</v>
      </c>
      <c r="I202" s="24">
        <f>IF(OR(ISERROR((int+SED*('Growth&amp;Taper'!J202/100))*Volume!K202),'Growth&amp;Taper'!J202&lt;pulpCutoff*100),"",(int+SED*('Growth&amp;Taper'!J202/100))*Volume!K202)</f>
        <v>18.8187554843683</v>
      </c>
      <c r="J202" s="24" t="str">
        <f>IF(OR(ISERROR((int+SED*('Growth&amp;Taper'!K202/100))*Volume!L202),'Growth&amp;Taper'!K202&lt;pulpCutoff*100),"",(int+SED*('Growth&amp;Taper'!K202/100))*Volume!L202)</f>
        <v/>
      </c>
      <c r="K202" s="24" t="str">
        <f>IF(OR(ISERROR((int+SED*('Growth&amp;Taper'!L202/100))*Volume!M202),'Growth&amp;Taper'!L202&lt;pulpCutoff*100),"",(int+SED*('Growth&amp;Taper'!L202/100))*Volume!M202)</f>
        <v/>
      </c>
      <c r="L202" s="24" t="str">
        <f>IF(OR(ISERROR((int+SED*('Growth&amp;Taper'!M202/100))*Volume!N202),'Growth&amp;Taper'!M202&lt;pulpCutoff*100),"",(int+SED*('Growth&amp;Taper'!M202/100))*Volume!N202)</f>
        <v/>
      </c>
      <c r="M202" s="24" t="str">
        <f>IF(OR(ISERROR((int+SED*('Growth&amp;Taper'!N202/100))*Volume!O202),'Growth&amp;Taper'!N202&lt;pulpCutoff*100),"",(int+SED*('Growth&amp;Taper'!N202/100))*Volume!O202)</f>
        <v/>
      </c>
      <c r="N202" s="24" t="str">
        <f>IF(OR(ISERROR((int+SED*('Growth&amp;Taper'!O202/100))*Volume!P202),'Growth&amp;Taper'!O202&lt;pulpCutoff*100),"",(int+SED*('Growth&amp;Taper'!O202/100))*Volume!P202)</f>
        <v/>
      </c>
      <c r="O202" s="24" t="str">
        <f>IF(OR(ISERROR((int+SED*('Growth&amp;Taper'!P202/100))*Volume!Q202),'Growth&amp;Taper'!P202&lt;pulpCutoff*100),"",(int+SED*('Growth&amp;Taper'!P202/100))*Volume!Q202)</f>
        <v/>
      </c>
      <c r="P202" s="24" t="str">
        <f>IF(OR(ISERROR((int+SED*('Growth&amp;Taper'!Q202/100))*Volume!R202),'Growth&amp;Taper'!Q202&lt;pulpCutoff*100),"",(int+SED*('Growth&amp;Taper'!Q202/100))*Volume!R202)</f>
        <v/>
      </c>
      <c r="Q202" s="24" t="str">
        <f>IF(OR(ISERROR((int+SED*('Growth&amp;Taper'!R202/100))*Volume!S202),'Growth&amp;Taper'!R202&lt;pulpCutoff*100),"",(int+SED*('Growth&amp;Taper'!R202/100))*Volume!S202)</f>
        <v/>
      </c>
      <c r="R202" s="81">
        <f>Volume!V202*C202*(pulpPrice-cartageCost-harvestCost)</f>
        <v>6642.1833693496546</v>
      </c>
      <c r="S202" s="25">
        <f t="shared" si="10"/>
        <v>28695.263188855039</v>
      </c>
      <c r="T202" s="163">
        <f t="shared" si="11"/>
        <v>0.76852683574864666</v>
      </c>
    </row>
    <row r="203" spans="1:20">
      <c r="A203" s="42"/>
      <c r="B203" s="9"/>
      <c r="C203" s="78"/>
      <c r="D203" s="9"/>
      <c r="E203" s="9"/>
      <c r="F203" s="9"/>
      <c r="G203" s="9"/>
    </row>
    <row r="204" spans="1:20">
      <c r="A204" s="42"/>
      <c r="B204" s="9"/>
      <c r="C204" s="78"/>
      <c r="D204" s="9"/>
      <c r="E204" s="9"/>
      <c r="F204" s="9"/>
      <c r="G204" s="9"/>
    </row>
    <row r="205" spans="1:20">
      <c r="A205" s="42"/>
      <c r="B205" s="9"/>
      <c r="C205" s="78"/>
      <c r="D205" s="9"/>
      <c r="E205" s="9"/>
      <c r="F205" s="9"/>
      <c r="G205" s="9"/>
    </row>
    <row r="206" spans="1:20">
      <c r="A206" s="42"/>
      <c r="B206" s="9"/>
      <c r="C206" s="78"/>
      <c r="D206" s="9"/>
      <c r="E206" s="9"/>
      <c r="F206" s="9"/>
      <c r="G206" s="9"/>
    </row>
    <row r="207" spans="1:20">
      <c r="A207" s="42"/>
      <c r="B207" s="9"/>
      <c r="C207" s="78"/>
      <c r="D207" s="9"/>
      <c r="E207" s="9"/>
      <c r="F207" s="9"/>
      <c r="G207" s="9"/>
    </row>
    <row r="208" spans="1:20">
      <c r="A208" s="42"/>
      <c r="B208" s="9"/>
      <c r="C208" s="78"/>
      <c r="D208" s="9"/>
      <c r="E208" s="9"/>
      <c r="F208" s="9"/>
      <c r="G208" s="9"/>
    </row>
    <row r="209" spans="1:7">
      <c r="A209" s="42"/>
      <c r="B209" s="9"/>
      <c r="C209" s="78"/>
      <c r="D209" s="9"/>
      <c r="E209" s="9"/>
      <c r="F209" s="9"/>
      <c r="G209" s="9"/>
    </row>
    <row r="210" spans="1:7">
      <c r="A210" s="42"/>
      <c r="B210" s="9"/>
      <c r="C210" s="78"/>
      <c r="D210" s="9"/>
      <c r="E210" s="9"/>
      <c r="F210" s="9"/>
      <c r="G210" s="9"/>
    </row>
    <row r="211" spans="1:7">
      <c r="A211" s="42"/>
      <c r="B211" s="9"/>
      <c r="C211" s="78"/>
      <c r="D211" s="9"/>
      <c r="E211" s="9"/>
      <c r="F211" s="9"/>
      <c r="G211" s="9"/>
    </row>
    <row r="212" spans="1:7">
      <c r="A212" s="42"/>
      <c r="B212" s="9"/>
      <c r="C212" s="78"/>
      <c r="D212" s="9"/>
      <c r="E212" s="9"/>
      <c r="F212" s="9"/>
      <c r="G212" s="9"/>
    </row>
    <row r="213" spans="1:7">
      <c r="A213" s="42"/>
      <c r="B213" s="9"/>
      <c r="C213" s="78"/>
      <c r="D213" s="9"/>
      <c r="E213" s="9"/>
      <c r="F213" s="9"/>
      <c r="G213" s="9"/>
    </row>
    <row r="214" spans="1:7">
      <c r="A214" s="42"/>
      <c r="B214" s="9"/>
      <c r="C214" s="78"/>
      <c r="D214" s="9"/>
      <c r="E214" s="9"/>
      <c r="F214" s="9"/>
      <c r="G214" s="9"/>
    </row>
    <row r="215" spans="1:7">
      <c r="A215" s="42"/>
      <c r="B215" s="9"/>
      <c r="C215" s="78"/>
      <c r="D215" s="9"/>
      <c r="E215" s="9"/>
      <c r="F215" s="9"/>
      <c r="G215" s="9"/>
    </row>
    <row r="216" spans="1:7">
      <c r="A216" s="42"/>
      <c r="B216" s="9"/>
      <c r="C216" s="78"/>
      <c r="D216" s="9"/>
      <c r="E216" s="9"/>
      <c r="F216" s="9"/>
      <c r="G216" s="9"/>
    </row>
    <row r="217" spans="1:7">
      <c r="A217" s="42"/>
      <c r="B217" s="9"/>
      <c r="C217" s="78"/>
      <c r="D217" s="9"/>
      <c r="E217" s="9"/>
      <c r="F217" s="9"/>
      <c r="G217" s="9"/>
    </row>
    <row r="218" spans="1:7">
      <c r="A218" s="42"/>
      <c r="B218" s="9"/>
      <c r="C218" s="78"/>
      <c r="D218" s="9"/>
      <c r="E218" s="9"/>
      <c r="F218" s="9"/>
      <c r="G218" s="9"/>
    </row>
    <row r="219" spans="1:7">
      <c r="A219" s="42"/>
      <c r="B219" s="9"/>
      <c r="C219" s="78"/>
      <c r="D219" s="9"/>
      <c r="E219" s="9"/>
      <c r="F219" s="9"/>
      <c r="G219" s="9"/>
    </row>
    <row r="220" spans="1:7">
      <c r="A220" s="42"/>
      <c r="B220" s="9"/>
      <c r="C220" s="78"/>
      <c r="D220" s="9"/>
      <c r="E220" s="9"/>
      <c r="F220" s="9"/>
      <c r="G220" s="9"/>
    </row>
    <row r="221" spans="1:7">
      <c r="A221" s="42"/>
      <c r="B221" s="9"/>
      <c r="C221" s="78"/>
      <c r="D221" s="9"/>
      <c r="E221" s="9"/>
      <c r="F221" s="9"/>
      <c r="G221" s="9"/>
    </row>
    <row r="222" spans="1:7">
      <c r="A222" s="42"/>
      <c r="B222" s="9"/>
      <c r="C222" s="78"/>
      <c r="D222" s="9"/>
      <c r="E222" s="9"/>
      <c r="F222" s="9"/>
      <c r="G222" s="9"/>
    </row>
    <row r="223" spans="1:7">
      <c r="A223" s="42"/>
      <c r="B223" s="9"/>
      <c r="C223" s="78"/>
      <c r="D223" s="9"/>
      <c r="E223" s="9"/>
      <c r="F223" s="9"/>
      <c r="G223" s="9"/>
    </row>
    <row r="224" spans="1:7">
      <c r="A224" s="42"/>
      <c r="B224" s="9"/>
      <c r="C224" s="78"/>
      <c r="D224" s="9"/>
      <c r="E224" s="9"/>
      <c r="F224" s="9"/>
      <c r="G224" s="9"/>
    </row>
    <row r="225" spans="1:7">
      <c r="A225" s="42"/>
      <c r="B225" s="9"/>
      <c r="C225" s="78"/>
      <c r="D225" s="9"/>
      <c r="E225" s="9"/>
      <c r="F225" s="9"/>
      <c r="G225" s="9"/>
    </row>
    <row r="226" spans="1:7">
      <c r="A226" s="42"/>
      <c r="B226" s="9"/>
      <c r="C226" s="78"/>
      <c r="D226" s="9"/>
      <c r="E226" s="9"/>
      <c r="F226" s="9"/>
      <c r="G226" s="9"/>
    </row>
    <row r="227" spans="1:7">
      <c r="A227" s="42"/>
      <c r="B227" s="9"/>
      <c r="C227" s="78"/>
      <c r="D227" s="9"/>
      <c r="E227" s="9"/>
      <c r="F227" s="9"/>
      <c r="G227" s="9"/>
    </row>
    <row r="228" spans="1:7">
      <c r="A228" s="42"/>
      <c r="B228" s="9"/>
      <c r="C228" s="78"/>
      <c r="D228" s="9"/>
      <c r="E228" s="9"/>
      <c r="F228" s="9"/>
      <c r="G228" s="9"/>
    </row>
    <row r="229" spans="1:7">
      <c r="A229" s="42"/>
      <c r="B229" s="9"/>
      <c r="C229" s="78"/>
      <c r="D229" s="9"/>
      <c r="E229" s="9"/>
      <c r="F229" s="9"/>
      <c r="G229" s="9"/>
    </row>
    <row r="230" spans="1:7">
      <c r="A230" s="42"/>
      <c r="B230" s="9"/>
      <c r="C230" s="78"/>
      <c r="D230" s="9"/>
      <c r="E230" s="9"/>
      <c r="F230" s="9"/>
      <c r="G230" s="9"/>
    </row>
    <row r="231" spans="1:7">
      <c r="A231" s="42"/>
      <c r="B231" s="9"/>
      <c r="C231" s="78"/>
      <c r="D231" s="9"/>
      <c r="E231" s="9"/>
      <c r="F231" s="9"/>
      <c r="G231" s="9"/>
    </row>
    <row r="232" spans="1:7">
      <c r="A232" s="42"/>
      <c r="B232" s="9"/>
      <c r="C232" s="78"/>
      <c r="D232" s="9"/>
      <c r="E232" s="9"/>
      <c r="F232" s="9"/>
      <c r="G232" s="9"/>
    </row>
    <row r="233" spans="1:7">
      <c r="A233" s="42"/>
      <c r="B233" s="9"/>
      <c r="C233" s="78"/>
      <c r="D233" s="9"/>
      <c r="E233" s="9"/>
      <c r="F233" s="9"/>
      <c r="G233" s="9"/>
    </row>
    <row r="234" spans="1:7">
      <c r="A234" s="42"/>
      <c r="B234" s="9"/>
      <c r="C234" s="78"/>
      <c r="D234" s="9"/>
      <c r="E234" s="9"/>
      <c r="F234" s="9"/>
      <c r="G234" s="9"/>
    </row>
    <row r="235" spans="1:7">
      <c r="A235" s="42"/>
      <c r="B235" s="9"/>
      <c r="C235" s="78"/>
      <c r="D235" s="9"/>
      <c r="E235" s="9"/>
      <c r="F235" s="9"/>
      <c r="G235" s="9"/>
    </row>
    <row r="236" spans="1:7">
      <c r="A236" s="42"/>
      <c r="B236" s="9"/>
      <c r="C236" s="78"/>
      <c r="D236" s="9"/>
      <c r="E236" s="9"/>
      <c r="F236" s="9"/>
      <c r="G236" s="9"/>
    </row>
    <row r="237" spans="1:7">
      <c r="A237" s="42"/>
      <c r="B237" s="9"/>
      <c r="C237" s="78"/>
      <c r="D237" s="9"/>
      <c r="E237" s="9"/>
      <c r="F237" s="9"/>
      <c r="G237" s="9"/>
    </row>
    <row r="238" spans="1:7">
      <c r="A238" s="42"/>
      <c r="B238" s="9"/>
      <c r="C238" s="78"/>
      <c r="D238" s="9"/>
      <c r="E238" s="9"/>
      <c r="F238" s="9"/>
      <c r="G238" s="9"/>
    </row>
    <row r="239" spans="1:7">
      <c r="A239" s="42"/>
      <c r="B239" s="9"/>
      <c r="C239" s="78"/>
      <c r="D239" s="9"/>
      <c r="E239" s="9"/>
      <c r="F239" s="9"/>
      <c r="G239" s="9"/>
    </row>
    <row r="240" spans="1:7">
      <c r="A240" s="42"/>
      <c r="B240" s="9"/>
      <c r="C240" s="78"/>
      <c r="D240" s="9"/>
      <c r="E240" s="9"/>
      <c r="F240" s="9"/>
      <c r="G240" s="9"/>
    </row>
    <row r="241" spans="1:7">
      <c r="A241" s="42"/>
      <c r="B241" s="9"/>
      <c r="C241" s="78"/>
      <c r="D241" s="9"/>
      <c r="E241" s="9"/>
      <c r="F241" s="9"/>
      <c r="G241" s="9"/>
    </row>
    <row r="242" spans="1:7">
      <c r="A242" s="42"/>
      <c r="B242" s="9"/>
      <c r="C242" s="78"/>
      <c r="D242" s="9"/>
      <c r="E242" s="9"/>
      <c r="F242" s="9"/>
      <c r="G242" s="9"/>
    </row>
    <row r="243" spans="1:7">
      <c r="A243" s="42"/>
      <c r="B243" s="9"/>
      <c r="C243" s="78"/>
      <c r="D243" s="9"/>
      <c r="E243" s="9"/>
      <c r="F243" s="9"/>
      <c r="G243" s="9"/>
    </row>
    <row r="244" spans="1:7">
      <c r="A244" s="42"/>
      <c r="B244" s="9"/>
      <c r="C244" s="78"/>
      <c r="D244" s="9"/>
      <c r="E244" s="9"/>
      <c r="F244" s="9"/>
      <c r="G244" s="9"/>
    </row>
    <row r="245" spans="1:7">
      <c r="A245" s="42"/>
      <c r="B245" s="9"/>
      <c r="C245" s="78"/>
      <c r="D245" s="9"/>
      <c r="E245" s="9"/>
      <c r="F245" s="9"/>
      <c r="G245" s="9"/>
    </row>
    <row r="246" spans="1:7">
      <c r="A246" s="42"/>
      <c r="B246" s="9"/>
      <c r="C246" s="78"/>
      <c r="D246" s="9"/>
      <c r="E246" s="9"/>
      <c r="F246" s="9"/>
      <c r="G246" s="9"/>
    </row>
    <row r="247" spans="1:7">
      <c r="A247" s="42"/>
      <c r="B247" s="9"/>
      <c r="C247" s="78"/>
      <c r="D247" s="9"/>
      <c r="E247" s="9"/>
      <c r="F247" s="9"/>
      <c r="G247" s="9"/>
    </row>
    <row r="248" spans="1:7">
      <c r="A248" s="42"/>
      <c r="B248" s="9"/>
      <c r="C248" s="78"/>
      <c r="D248" s="9"/>
      <c r="E248" s="9"/>
      <c r="F248" s="9"/>
      <c r="G248" s="9"/>
    </row>
    <row r="249" spans="1:7">
      <c r="A249" s="42"/>
      <c r="B249" s="9"/>
      <c r="C249" s="78"/>
      <c r="D249" s="9"/>
      <c r="E249" s="9"/>
      <c r="F249" s="9"/>
      <c r="G249" s="9"/>
    </row>
    <row r="250" spans="1:7">
      <c r="A250" s="42"/>
      <c r="B250" s="9"/>
      <c r="C250" s="78"/>
      <c r="D250" s="9"/>
      <c r="E250" s="9"/>
      <c r="F250" s="9"/>
      <c r="G250" s="9"/>
    </row>
    <row r="251" spans="1:7">
      <c r="A251" s="42"/>
      <c r="B251" s="9"/>
      <c r="C251" s="78"/>
      <c r="D251" s="9"/>
      <c r="E251" s="9"/>
      <c r="F251" s="9"/>
      <c r="G251" s="9"/>
    </row>
    <row r="252" spans="1:7">
      <c r="A252" s="42"/>
      <c r="B252" s="9"/>
      <c r="C252" s="78"/>
      <c r="D252" s="9"/>
      <c r="E252" s="9"/>
      <c r="F252" s="9"/>
      <c r="G252" s="9"/>
    </row>
    <row r="253" spans="1:7">
      <c r="A253" s="42"/>
      <c r="B253" s="9"/>
      <c r="C253" s="78"/>
      <c r="D253" s="9"/>
      <c r="E253" s="9"/>
      <c r="F253" s="9"/>
      <c r="G253" s="9"/>
    </row>
    <row r="254" spans="1:7">
      <c r="A254" s="42"/>
      <c r="B254" s="9"/>
      <c r="C254" s="78"/>
      <c r="D254" s="9"/>
      <c r="E254" s="9"/>
      <c r="F254" s="9"/>
      <c r="G254" s="9"/>
    </row>
    <row r="255" spans="1:7">
      <c r="A255" s="42"/>
      <c r="B255" s="9"/>
      <c r="C255" s="78"/>
      <c r="D255" s="9"/>
      <c r="E255" s="9"/>
      <c r="F255" s="9"/>
      <c r="G255" s="9"/>
    </row>
    <row r="256" spans="1:7">
      <c r="A256" s="42"/>
      <c r="B256" s="9"/>
      <c r="C256" s="78"/>
      <c r="D256" s="9"/>
      <c r="E256" s="9"/>
      <c r="F256" s="9"/>
      <c r="G256" s="9"/>
    </row>
    <row r="257" spans="1:7">
      <c r="A257" s="42"/>
      <c r="B257" s="9"/>
      <c r="C257" s="78"/>
      <c r="D257" s="9"/>
      <c r="E257" s="9"/>
      <c r="F257" s="9"/>
      <c r="G257" s="9"/>
    </row>
    <row r="258" spans="1:7">
      <c r="A258" s="42"/>
      <c r="B258" s="9"/>
      <c r="C258" s="78"/>
      <c r="D258" s="9"/>
      <c r="E258" s="9"/>
      <c r="F258" s="9"/>
      <c r="G258" s="9"/>
    </row>
    <row r="259" spans="1:7">
      <c r="A259" s="42"/>
      <c r="B259" s="9"/>
      <c r="C259" s="78"/>
      <c r="D259" s="9"/>
      <c r="E259" s="9"/>
      <c r="F259" s="9"/>
      <c r="G259" s="9"/>
    </row>
    <row r="260" spans="1:7">
      <c r="A260" s="42"/>
      <c r="B260" s="9"/>
      <c r="C260" s="78"/>
      <c r="D260" s="9"/>
      <c r="E260" s="9"/>
      <c r="F260" s="9"/>
      <c r="G260" s="9"/>
    </row>
    <row r="261" spans="1:7">
      <c r="A261" s="42"/>
      <c r="B261" s="9"/>
      <c r="C261" s="78"/>
      <c r="D261" s="9"/>
      <c r="E261" s="9"/>
      <c r="F261" s="9"/>
      <c r="G261" s="9"/>
    </row>
    <row r="262" spans="1:7">
      <c r="A262" s="42"/>
      <c r="B262" s="9"/>
      <c r="C262" s="78"/>
      <c r="D262" s="9"/>
      <c r="E262" s="9"/>
      <c r="F262" s="9"/>
      <c r="G262" s="9"/>
    </row>
    <row r="263" spans="1:7">
      <c r="A263" s="42"/>
      <c r="B263" s="9"/>
      <c r="C263" s="78"/>
      <c r="D263" s="9"/>
      <c r="E263" s="9"/>
      <c r="F263" s="9"/>
      <c r="G263" s="9"/>
    </row>
    <row r="264" spans="1:7">
      <c r="A264" s="42"/>
      <c r="B264" s="9"/>
      <c r="C264" s="78"/>
      <c r="D264" s="9"/>
      <c r="E264" s="9"/>
      <c r="F264" s="9"/>
      <c r="G264" s="9"/>
    </row>
    <row r="265" spans="1:7">
      <c r="A265" s="42"/>
      <c r="B265" s="9"/>
      <c r="C265" s="78"/>
      <c r="D265" s="9"/>
      <c r="E265" s="9"/>
      <c r="F265" s="9"/>
      <c r="G265" s="9"/>
    </row>
    <row r="266" spans="1:7">
      <c r="A266" s="42"/>
      <c r="B266" s="9"/>
      <c r="C266" s="78"/>
      <c r="D266" s="9"/>
      <c r="E266" s="9"/>
      <c r="F266" s="9"/>
      <c r="G266" s="9"/>
    </row>
    <row r="267" spans="1:7">
      <c r="A267" s="42"/>
      <c r="B267" s="9"/>
      <c r="C267" s="78"/>
      <c r="D267" s="9"/>
      <c r="E267" s="9"/>
      <c r="F267" s="9"/>
      <c r="G267" s="9"/>
    </row>
    <row r="268" spans="1:7">
      <c r="A268" s="42"/>
      <c r="B268" s="9"/>
      <c r="C268" s="78"/>
      <c r="D268" s="9"/>
      <c r="E268" s="9"/>
      <c r="F268" s="9"/>
      <c r="G268" s="9"/>
    </row>
    <row r="269" spans="1:7">
      <c r="A269" s="42"/>
      <c r="B269" s="9"/>
      <c r="C269" s="78"/>
      <c r="D269" s="9"/>
      <c r="E269" s="9"/>
      <c r="F269" s="9"/>
      <c r="G269" s="9"/>
    </row>
    <row r="270" spans="1:7">
      <c r="A270" s="42"/>
      <c r="B270" s="9"/>
      <c r="C270" s="78"/>
      <c r="D270" s="9"/>
      <c r="E270" s="9"/>
      <c r="F270" s="9"/>
      <c r="G270" s="9"/>
    </row>
    <row r="271" spans="1:7">
      <c r="A271" s="42"/>
      <c r="B271" s="9"/>
      <c r="C271" s="78"/>
      <c r="D271" s="9"/>
      <c r="E271" s="9"/>
      <c r="F271" s="9"/>
      <c r="G271" s="9"/>
    </row>
    <row r="272" spans="1:7">
      <c r="A272" s="42"/>
      <c r="B272" s="9"/>
      <c r="C272" s="78"/>
      <c r="D272" s="9"/>
      <c r="E272" s="9"/>
      <c r="F272" s="9"/>
      <c r="G272" s="9"/>
    </row>
    <row r="273" spans="1:7">
      <c r="A273" s="42"/>
      <c r="B273" s="9"/>
      <c r="C273" s="78"/>
      <c r="D273" s="9"/>
      <c r="E273" s="9"/>
      <c r="F273" s="9"/>
      <c r="G273" s="9"/>
    </row>
    <row r="274" spans="1:7">
      <c r="A274" s="42"/>
      <c r="B274" s="9"/>
      <c r="C274" s="78"/>
      <c r="D274" s="9"/>
      <c r="E274" s="9"/>
      <c r="F274" s="9"/>
      <c r="G274" s="9"/>
    </row>
    <row r="275" spans="1:7">
      <c r="A275" s="42"/>
      <c r="B275" s="9"/>
      <c r="C275" s="78"/>
      <c r="D275" s="9"/>
      <c r="E275" s="9"/>
      <c r="F275" s="9"/>
      <c r="G275" s="9"/>
    </row>
    <row r="276" spans="1:7">
      <c r="A276" s="42"/>
      <c r="B276" s="9"/>
      <c r="C276" s="78"/>
      <c r="D276" s="9"/>
      <c r="E276" s="9"/>
      <c r="F276" s="9"/>
      <c r="G276" s="9"/>
    </row>
    <row r="277" spans="1:7">
      <c r="A277" s="42"/>
      <c r="B277" s="9"/>
      <c r="C277" s="78"/>
      <c r="D277" s="9"/>
      <c r="E277" s="9"/>
      <c r="F277" s="9"/>
      <c r="G277" s="9"/>
    </row>
    <row r="278" spans="1:7">
      <c r="A278" s="42"/>
      <c r="B278" s="9"/>
      <c r="C278" s="78"/>
      <c r="D278" s="9"/>
      <c r="E278" s="9"/>
      <c r="F278" s="9"/>
      <c r="G278" s="9"/>
    </row>
    <row r="279" spans="1:7">
      <c r="A279" s="42"/>
      <c r="B279" s="9"/>
      <c r="C279" s="78"/>
      <c r="D279" s="9"/>
      <c r="E279" s="9"/>
      <c r="F279" s="9"/>
      <c r="G279" s="9"/>
    </row>
    <row r="280" spans="1:7">
      <c r="A280" s="42"/>
      <c r="B280" s="9"/>
      <c r="C280" s="78"/>
      <c r="D280" s="9"/>
      <c r="E280" s="9"/>
      <c r="F280" s="9"/>
      <c r="G280" s="9"/>
    </row>
    <row r="281" spans="1:7">
      <c r="A281" s="42"/>
      <c r="B281" s="9"/>
      <c r="C281" s="78"/>
      <c r="D281" s="9"/>
      <c r="E281" s="9"/>
      <c r="F281" s="9"/>
      <c r="G281" s="9"/>
    </row>
    <row r="282" spans="1:7">
      <c r="A282" s="42"/>
      <c r="B282" s="9"/>
      <c r="C282" s="78"/>
      <c r="D282" s="9"/>
      <c r="E282" s="9"/>
      <c r="F282" s="9"/>
      <c r="G282" s="9"/>
    </row>
    <row r="283" spans="1:7">
      <c r="A283" s="42"/>
      <c r="B283" s="9"/>
      <c r="C283" s="78"/>
      <c r="D283" s="9"/>
      <c r="E283" s="9"/>
      <c r="F283" s="9"/>
      <c r="G283" s="9"/>
    </row>
    <row r="284" spans="1:7">
      <c r="A284" s="42"/>
      <c r="B284" s="9"/>
      <c r="C284" s="78"/>
      <c r="D284" s="9"/>
      <c r="E284" s="9"/>
      <c r="F284" s="9"/>
      <c r="G284" s="9"/>
    </row>
    <row r="285" spans="1:7">
      <c r="A285" s="42"/>
      <c r="B285" s="9"/>
      <c r="C285" s="78"/>
      <c r="D285" s="9"/>
      <c r="E285" s="9"/>
      <c r="F285" s="9"/>
      <c r="G285" s="9"/>
    </row>
    <row r="286" spans="1:7">
      <c r="A286" s="42"/>
      <c r="B286" s="9"/>
      <c r="C286" s="78"/>
      <c r="D286" s="9"/>
      <c r="E286" s="9"/>
      <c r="F286" s="9"/>
      <c r="G286" s="9"/>
    </row>
    <row r="287" spans="1:7">
      <c r="A287" s="42"/>
      <c r="B287" s="9"/>
      <c r="C287" s="78"/>
      <c r="D287" s="9"/>
      <c r="E287" s="9"/>
      <c r="F287" s="9"/>
      <c r="G287" s="9"/>
    </row>
    <row r="288" spans="1:7">
      <c r="A288" s="42"/>
      <c r="B288" s="9"/>
      <c r="C288" s="78"/>
      <c r="D288" s="9"/>
      <c r="E288" s="9"/>
      <c r="F288" s="9"/>
      <c r="G288" s="9"/>
    </row>
    <row r="289" spans="1:7">
      <c r="A289" s="42"/>
      <c r="B289" s="9"/>
      <c r="C289" s="78"/>
      <c r="D289" s="9"/>
      <c r="E289" s="9"/>
      <c r="F289" s="9"/>
      <c r="G289" s="9"/>
    </row>
    <row r="290" spans="1:7">
      <c r="A290" s="42"/>
      <c r="B290" s="9"/>
      <c r="C290" s="78"/>
      <c r="D290" s="9"/>
      <c r="E290" s="9"/>
      <c r="F290" s="9"/>
      <c r="G290" s="9"/>
    </row>
    <row r="291" spans="1:7">
      <c r="A291" s="42"/>
      <c r="B291" s="9"/>
      <c r="C291" s="78"/>
      <c r="D291" s="9"/>
      <c r="E291" s="9"/>
      <c r="F291" s="9"/>
      <c r="G291" s="9"/>
    </row>
    <row r="292" spans="1:7">
      <c r="A292" s="42"/>
      <c r="B292" s="9"/>
      <c r="C292" s="78"/>
      <c r="D292" s="9"/>
      <c r="E292" s="9"/>
      <c r="F292" s="9"/>
      <c r="G292" s="9"/>
    </row>
    <row r="293" spans="1:7">
      <c r="A293" s="42"/>
      <c r="B293" s="9"/>
      <c r="C293" s="78"/>
      <c r="D293" s="9"/>
      <c r="E293" s="9"/>
      <c r="F293" s="9"/>
      <c r="G293" s="9"/>
    </row>
    <row r="294" spans="1:7">
      <c r="A294" s="42"/>
      <c r="B294" s="9"/>
      <c r="C294" s="78"/>
      <c r="D294" s="9"/>
      <c r="E294" s="9"/>
      <c r="F294" s="9"/>
      <c r="G294" s="9"/>
    </row>
    <row r="295" spans="1:7">
      <c r="A295" s="42"/>
      <c r="B295" s="9"/>
      <c r="C295" s="78"/>
      <c r="D295" s="9"/>
      <c r="E295" s="9"/>
      <c r="F295" s="9"/>
      <c r="G295" s="9"/>
    </row>
    <row r="296" spans="1:7">
      <c r="A296" s="42"/>
      <c r="B296" s="9"/>
      <c r="C296" s="78"/>
      <c r="D296" s="9"/>
      <c r="E296" s="9"/>
      <c r="F296" s="9"/>
      <c r="G296" s="9"/>
    </row>
    <row r="297" spans="1:7">
      <c r="A297" s="42"/>
      <c r="B297" s="9"/>
      <c r="C297" s="78"/>
      <c r="D297" s="9"/>
      <c r="E297" s="9"/>
      <c r="F297" s="9"/>
      <c r="G297" s="9"/>
    </row>
    <row r="298" spans="1:7">
      <c r="A298" s="42"/>
      <c r="B298" s="9"/>
      <c r="C298" s="78"/>
      <c r="D298" s="9"/>
      <c r="E298" s="9"/>
      <c r="F298" s="9"/>
      <c r="G298" s="9"/>
    </row>
    <row r="299" spans="1:7">
      <c r="A299" s="42"/>
      <c r="B299" s="9"/>
      <c r="C299" s="78"/>
      <c r="D299" s="9"/>
      <c r="E299" s="9"/>
      <c r="F299" s="9"/>
      <c r="G299" s="9"/>
    </row>
    <row r="300" spans="1:7">
      <c r="A300" s="42"/>
      <c r="B300" s="9"/>
      <c r="C300" s="78"/>
      <c r="D300" s="9"/>
      <c r="E300" s="9"/>
      <c r="F300" s="9"/>
      <c r="G300" s="9"/>
    </row>
    <row r="301" spans="1:7">
      <c r="A301" s="42"/>
      <c r="B301" s="9"/>
      <c r="C301" s="78"/>
      <c r="D301" s="9"/>
      <c r="E301" s="9"/>
      <c r="F301" s="9"/>
      <c r="G301" s="9"/>
    </row>
    <row r="302" spans="1:7">
      <c r="A302" s="42"/>
      <c r="B302" s="9"/>
      <c r="C302" s="78"/>
      <c r="D302" s="9"/>
      <c r="E302" s="9"/>
      <c r="F302" s="9"/>
      <c r="G302" s="9"/>
    </row>
    <row r="303" spans="1:7">
      <c r="A303" s="42"/>
      <c r="B303" s="9"/>
      <c r="C303" s="78"/>
      <c r="D303" s="9"/>
      <c r="E303" s="9"/>
      <c r="F303" s="9"/>
      <c r="G303" s="9"/>
    </row>
    <row r="304" spans="1:7">
      <c r="A304" s="42"/>
      <c r="B304" s="9"/>
      <c r="C304" s="78"/>
      <c r="D304" s="9"/>
      <c r="E304" s="9"/>
      <c r="F304" s="9"/>
      <c r="G304" s="9"/>
    </row>
    <row r="305" spans="1:7">
      <c r="A305" s="42"/>
      <c r="B305" s="9"/>
      <c r="C305" s="78"/>
      <c r="D305" s="9"/>
      <c r="E305" s="9"/>
      <c r="F305" s="9"/>
      <c r="G305" s="9"/>
    </row>
    <row r="306" spans="1:7">
      <c r="A306" s="42"/>
      <c r="B306" s="9"/>
      <c r="C306" s="78"/>
      <c r="D306" s="9"/>
      <c r="E306" s="9"/>
      <c r="F306" s="9"/>
      <c r="G306" s="9"/>
    </row>
    <row r="307" spans="1:7">
      <c r="A307" s="42"/>
      <c r="B307" s="9"/>
      <c r="C307" s="78"/>
      <c r="D307" s="9"/>
      <c r="E307" s="9"/>
      <c r="F307" s="9"/>
      <c r="G307" s="9"/>
    </row>
    <row r="308" spans="1:7">
      <c r="A308" s="42"/>
      <c r="B308" s="9"/>
      <c r="C308" s="78"/>
      <c r="D308" s="9"/>
      <c r="E308" s="9"/>
      <c r="F308" s="9"/>
      <c r="G308" s="9"/>
    </row>
    <row r="309" spans="1:7">
      <c r="A309" s="42"/>
      <c r="B309" s="9"/>
      <c r="C309" s="78"/>
      <c r="D309" s="9"/>
      <c r="E309" s="9"/>
      <c r="F309" s="9"/>
      <c r="G309" s="9"/>
    </row>
    <row r="310" spans="1:7">
      <c r="A310" s="42"/>
      <c r="B310" s="9"/>
      <c r="C310" s="78"/>
      <c r="D310" s="9"/>
      <c r="E310" s="9"/>
      <c r="F310" s="9"/>
      <c r="G310" s="9"/>
    </row>
    <row r="311" spans="1:7">
      <c r="A311" s="42"/>
      <c r="B311" s="9"/>
      <c r="C311" s="78"/>
      <c r="D311" s="9"/>
      <c r="E311" s="9"/>
      <c r="F311" s="9"/>
      <c r="G311" s="9"/>
    </row>
    <row r="312" spans="1:7">
      <c r="A312" s="42"/>
      <c r="B312" s="9"/>
      <c r="C312" s="78"/>
      <c r="D312" s="9"/>
      <c r="E312" s="9"/>
      <c r="F312" s="9"/>
      <c r="G312" s="9"/>
    </row>
    <row r="313" spans="1:7">
      <c r="A313" s="42"/>
      <c r="B313" s="9"/>
      <c r="C313" s="78"/>
      <c r="D313" s="9"/>
      <c r="E313" s="9"/>
      <c r="F313" s="9"/>
      <c r="G313" s="9"/>
    </row>
    <row r="314" spans="1:7">
      <c r="A314" s="42"/>
      <c r="B314" s="9"/>
      <c r="C314" s="78"/>
      <c r="D314" s="9"/>
      <c r="E314" s="9"/>
      <c r="F314" s="9"/>
      <c r="G314" s="9"/>
    </row>
    <row r="315" spans="1:7">
      <c r="A315" s="42"/>
      <c r="B315" s="9"/>
      <c r="C315" s="78"/>
      <c r="D315" s="9"/>
      <c r="E315" s="9"/>
      <c r="F315" s="9"/>
      <c r="G315" s="9"/>
    </row>
    <row r="316" spans="1:7">
      <c r="A316" s="42"/>
      <c r="B316" s="9"/>
      <c r="C316" s="78"/>
      <c r="D316" s="9"/>
      <c r="E316" s="9"/>
      <c r="F316" s="9"/>
      <c r="G316" s="9"/>
    </row>
    <row r="317" spans="1:7">
      <c r="A317" s="42"/>
      <c r="B317" s="9"/>
      <c r="C317" s="78"/>
      <c r="D317" s="9"/>
      <c r="E317" s="9"/>
      <c r="F317" s="9"/>
      <c r="G317" s="9"/>
    </row>
    <row r="318" spans="1:7">
      <c r="A318" s="42"/>
      <c r="B318" s="9"/>
      <c r="C318" s="78"/>
      <c r="D318" s="9"/>
      <c r="E318" s="9"/>
      <c r="F318" s="9"/>
      <c r="G318" s="9"/>
    </row>
    <row r="319" spans="1:7">
      <c r="A319" s="42"/>
      <c r="B319" s="9"/>
      <c r="C319" s="78"/>
      <c r="D319" s="9"/>
      <c r="E319" s="9"/>
      <c r="F319" s="9"/>
      <c r="G319" s="9"/>
    </row>
    <row r="320" spans="1:7">
      <c r="A320" s="42"/>
      <c r="B320" s="9"/>
      <c r="C320" s="78"/>
      <c r="D320" s="9"/>
      <c r="E320" s="9"/>
      <c r="F320" s="9"/>
      <c r="G320" s="9"/>
    </row>
    <row r="321" spans="1:7">
      <c r="A321" s="42"/>
      <c r="B321" s="9"/>
      <c r="C321" s="78"/>
      <c r="D321" s="9"/>
      <c r="E321" s="9"/>
      <c r="F321" s="9"/>
      <c r="G321" s="9"/>
    </row>
    <row r="322" spans="1:7">
      <c r="A322" s="42"/>
      <c r="B322" s="9"/>
      <c r="C322" s="78"/>
      <c r="D322" s="9"/>
      <c r="E322" s="9"/>
      <c r="F322" s="9"/>
      <c r="G322" s="9"/>
    </row>
    <row r="323" spans="1:7">
      <c r="A323" s="42"/>
      <c r="B323" s="9"/>
      <c r="C323" s="78"/>
      <c r="D323" s="9"/>
      <c r="E323" s="9"/>
      <c r="F323" s="9"/>
      <c r="G323" s="9"/>
    </row>
    <row r="324" spans="1:7">
      <c r="A324" s="42"/>
      <c r="B324" s="9"/>
      <c r="C324" s="78"/>
      <c r="D324" s="9"/>
      <c r="E324" s="9"/>
      <c r="F324" s="9"/>
      <c r="G324" s="9"/>
    </row>
    <row r="325" spans="1:7">
      <c r="A325" s="42"/>
      <c r="B325" s="9"/>
      <c r="C325" s="78"/>
      <c r="D325" s="9"/>
      <c r="E325" s="9"/>
      <c r="F325" s="9"/>
      <c r="G325" s="9"/>
    </row>
    <row r="326" spans="1:7">
      <c r="A326" s="42"/>
      <c r="B326" s="9"/>
      <c r="C326" s="78"/>
      <c r="D326" s="9"/>
      <c r="E326" s="9"/>
      <c r="F326" s="9"/>
      <c r="G326" s="9"/>
    </row>
    <row r="327" spans="1:7">
      <c r="A327" s="42"/>
      <c r="B327" s="9"/>
      <c r="C327" s="78"/>
      <c r="D327" s="9"/>
      <c r="E327" s="9"/>
      <c r="F327" s="9"/>
      <c r="G327" s="9"/>
    </row>
    <row r="328" spans="1:7">
      <c r="A328" s="42"/>
      <c r="B328" s="9"/>
      <c r="C328" s="78"/>
      <c r="D328" s="9"/>
      <c r="E328" s="9"/>
      <c r="F328" s="9"/>
      <c r="G328" s="9"/>
    </row>
    <row r="329" spans="1:7">
      <c r="A329" s="42"/>
      <c r="B329" s="9"/>
      <c r="C329" s="78"/>
      <c r="D329" s="9"/>
      <c r="E329" s="9"/>
      <c r="F329" s="9"/>
      <c r="G329" s="9"/>
    </row>
    <row r="330" spans="1:7">
      <c r="A330" s="42"/>
      <c r="B330" s="9"/>
      <c r="C330" s="78"/>
      <c r="D330" s="9"/>
      <c r="E330" s="9"/>
      <c r="F330" s="9"/>
      <c r="G330" s="9"/>
    </row>
    <row r="331" spans="1:7">
      <c r="A331" s="42"/>
      <c r="B331" s="9"/>
      <c r="C331" s="78"/>
      <c r="D331" s="9"/>
      <c r="E331" s="9"/>
      <c r="F331" s="9"/>
      <c r="G331" s="9"/>
    </row>
    <row r="332" spans="1:7">
      <c r="A332" s="42"/>
      <c r="B332" s="9"/>
      <c r="C332" s="78"/>
      <c r="D332" s="9"/>
      <c r="E332" s="9"/>
      <c r="F332" s="9"/>
      <c r="G332" s="9"/>
    </row>
    <row r="333" spans="1:7">
      <c r="A333" s="42"/>
      <c r="B333" s="9"/>
      <c r="C333" s="78"/>
      <c r="D333" s="9"/>
      <c r="E333" s="9"/>
      <c r="F333" s="9"/>
      <c r="G333" s="9"/>
    </row>
    <row r="334" spans="1:7">
      <c r="A334" s="42"/>
      <c r="B334" s="9"/>
      <c r="C334" s="78"/>
      <c r="D334" s="9"/>
      <c r="E334" s="9"/>
      <c r="F334" s="9"/>
      <c r="G334" s="9"/>
    </row>
    <row r="335" spans="1:7">
      <c r="A335" s="42"/>
      <c r="B335" s="9"/>
      <c r="C335" s="78"/>
      <c r="D335" s="9"/>
      <c r="E335" s="9"/>
      <c r="F335" s="9"/>
      <c r="G335" s="9"/>
    </row>
    <row r="336" spans="1:7">
      <c r="A336" s="42"/>
      <c r="B336" s="9"/>
      <c r="C336" s="78"/>
      <c r="D336" s="9"/>
      <c r="E336" s="9"/>
      <c r="F336" s="9"/>
      <c r="G336" s="9"/>
    </row>
    <row r="337" spans="1:7">
      <c r="A337" s="42"/>
      <c r="B337" s="9"/>
      <c r="C337" s="78"/>
      <c r="D337" s="9"/>
      <c r="E337" s="9"/>
      <c r="F337" s="9"/>
      <c r="G337" s="9"/>
    </row>
    <row r="338" spans="1:7">
      <c r="A338" s="42"/>
      <c r="B338" s="9"/>
      <c r="C338" s="78"/>
      <c r="D338" s="9"/>
      <c r="E338" s="9"/>
      <c r="F338" s="9"/>
      <c r="G338" s="9"/>
    </row>
    <row r="339" spans="1:7">
      <c r="A339" s="42"/>
      <c r="B339" s="9"/>
      <c r="C339" s="78"/>
      <c r="D339" s="9"/>
      <c r="E339" s="9"/>
      <c r="F339" s="9"/>
      <c r="G339" s="9"/>
    </row>
    <row r="340" spans="1:7">
      <c r="A340" s="42"/>
      <c r="B340" s="9"/>
      <c r="C340" s="78"/>
      <c r="D340" s="9"/>
      <c r="E340" s="9"/>
      <c r="F340" s="9"/>
      <c r="G340" s="9"/>
    </row>
    <row r="341" spans="1:7">
      <c r="A341" s="42"/>
      <c r="B341" s="9"/>
      <c r="C341" s="78"/>
      <c r="D341" s="9"/>
      <c r="E341" s="9"/>
      <c r="F341" s="9"/>
      <c r="G341" s="9"/>
    </row>
    <row r="342" spans="1:7">
      <c r="A342" s="42"/>
      <c r="B342" s="9"/>
      <c r="C342" s="78"/>
      <c r="D342" s="9"/>
      <c r="E342" s="9"/>
      <c r="F342" s="9"/>
      <c r="G342" s="9"/>
    </row>
    <row r="343" spans="1:7">
      <c r="A343" s="42"/>
      <c r="B343" s="9"/>
      <c r="C343" s="78"/>
      <c r="D343" s="9"/>
      <c r="E343" s="9"/>
      <c r="F343" s="9"/>
      <c r="G343" s="9"/>
    </row>
    <row r="344" spans="1:7">
      <c r="A344" s="42"/>
      <c r="B344" s="9"/>
      <c r="C344" s="78"/>
      <c r="D344" s="9"/>
      <c r="E344" s="9"/>
      <c r="F344" s="9"/>
      <c r="G344" s="9"/>
    </row>
    <row r="345" spans="1:7">
      <c r="A345" s="42"/>
      <c r="B345" s="9"/>
      <c r="C345" s="78"/>
      <c r="D345" s="9"/>
      <c r="E345" s="9"/>
      <c r="F345" s="9"/>
      <c r="G345" s="9"/>
    </row>
    <row r="346" spans="1:7">
      <c r="A346" s="42"/>
      <c r="B346" s="9"/>
      <c r="C346" s="78"/>
      <c r="D346" s="9"/>
      <c r="E346" s="9"/>
      <c r="F346" s="9"/>
      <c r="G346" s="9"/>
    </row>
    <row r="347" spans="1:7">
      <c r="A347" s="42"/>
      <c r="B347" s="9"/>
      <c r="C347" s="78"/>
      <c r="D347" s="9"/>
      <c r="E347" s="9"/>
      <c r="F347" s="9"/>
      <c r="G347" s="9"/>
    </row>
    <row r="348" spans="1:7">
      <c r="A348" s="42"/>
      <c r="B348" s="9"/>
      <c r="C348" s="78"/>
      <c r="D348" s="9"/>
      <c r="E348" s="9"/>
      <c r="F348" s="9"/>
      <c r="G348" s="9"/>
    </row>
    <row r="349" spans="1:7">
      <c r="A349" s="42"/>
      <c r="B349" s="9"/>
      <c r="C349" s="78"/>
      <c r="D349" s="9"/>
      <c r="E349" s="9"/>
      <c r="F349" s="9"/>
      <c r="G349" s="9"/>
    </row>
    <row r="350" spans="1:7">
      <c r="A350" s="42"/>
      <c r="B350" s="9"/>
      <c r="C350" s="78"/>
      <c r="D350" s="9"/>
      <c r="E350" s="9"/>
      <c r="F350" s="9"/>
      <c r="G350" s="9"/>
    </row>
    <row r="351" spans="1:7">
      <c r="A351" s="42"/>
      <c r="B351" s="9"/>
      <c r="C351" s="78"/>
      <c r="D351" s="9"/>
      <c r="E351" s="9"/>
      <c r="F351" s="9"/>
      <c r="G351" s="9"/>
    </row>
    <row r="352" spans="1:7">
      <c r="A352" s="42"/>
      <c r="B352" s="9"/>
      <c r="C352" s="78"/>
      <c r="D352" s="9"/>
      <c r="E352" s="9"/>
      <c r="F352" s="9"/>
      <c r="G352" s="9"/>
    </row>
    <row r="353" spans="1:7">
      <c r="A353" s="42"/>
      <c r="B353" s="9"/>
      <c r="C353" s="78"/>
      <c r="D353" s="9"/>
      <c r="E353" s="9"/>
      <c r="F353" s="9"/>
      <c r="G353" s="9"/>
    </row>
    <row r="354" spans="1:7">
      <c r="A354" s="42"/>
      <c r="B354" s="9"/>
      <c r="C354" s="78"/>
      <c r="D354" s="9"/>
      <c r="E354" s="9"/>
      <c r="F354" s="9"/>
      <c r="G354" s="9"/>
    </row>
    <row r="355" spans="1:7">
      <c r="A355" s="42"/>
      <c r="B355" s="9"/>
      <c r="C355" s="78"/>
      <c r="D355" s="9"/>
      <c r="E355" s="9"/>
      <c r="F355" s="9"/>
      <c r="G355" s="9"/>
    </row>
    <row r="356" spans="1:7">
      <c r="A356" s="42"/>
      <c r="B356" s="9"/>
      <c r="C356" s="78"/>
      <c r="D356" s="9"/>
      <c r="E356" s="9"/>
      <c r="F356" s="9"/>
      <c r="G356" s="9"/>
    </row>
    <row r="357" spans="1:7">
      <c r="A357" s="42"/>
      <c r="B357" s="9"/>
      <c r="C357" s="78"/>
      <c r="D357" s="9"/>
      <c r="E357" s="9"/>
      <c r="F357" s="9"/>
      <c r="G357" s="9"/>
    </row>
    <row r="358" spans="1:7">
      <c r="A358" s="42"/>
      <c r="B358" s="9"/>
      <c r="C358" s="78"/>
      <c r="D358" s="9"/>
      <c r="E358" s="9"/>
      <c r="F358" s="9"/>
      <c r="G358" s="9"/>
    </row>
    <row r="359" spans="1:7">
      <c r="A359" s="42"/>
      <c r="B359" s="9"/>
      <c r="C359" s="78"/>
      <c r="D359" s="9"/>
      <c r="E359" s="9"/>
      <c r="F359" s="9"/>
      <c r="G359" s="9"/>
    </row>
    <row r="360" spans="1:7">
      <c r="A360" s="42"/>
      <c r="B360" s="9"/>
      <c r="C360" s="78"/>
      <c r="D360" s="9"/>
      <c r="E360" s="9"/>
      <c r="F360" s="9"/>
      <c r="G360" s="9"/>
    </row>
    <row r="361" spans="1:7">
      <c r="A361" s="42"/>
      <c r="B361" s="9"/>
      <c r="C361" s="78"/>
      <c r="D361" s="9"/>
      <c r="E361" s="9"/>
      <c r="F361" s="9"/>
      <c r="G361" s="9"/>
    </row>
    <row r="362" spans="1:7">
      <c r="A362" s="42"/>
      <c r="B362" s="9"/>
      <c r="C362" s="78"/>
      <c r="D362" s="9"/>
      <c r="E362" s="9"/>
      <c r="F362" s="9"/>
      <c r="G362" s="9"/>
    </row>
    <row r="363" spans="1:7">
      <c r="A363" s="42"/>
      <c r="B363" s="9"/>
      <c r="C363" s="78"/>
      <c r="D363" s="9"/>
      <c r="E363" s="9"/>
      <c r="F363" s="9"/>
      <c r="G363" s="9"/>
    </row>
    <row r="364" spans="1:7">
      <c r="A364" s="42"/>
      <c r="B364" s="9"/>
      <c r="C364" s="78"/>
      <c r="D364" s="9"/>
      <c r="E364" s="9"/>
      <c r="F364" s="9"/>
      <c r="G364" s="9"/>
    </row>
    <row r="365" spans="1:7">
      <c r="A365" s="42"/>
      <c r="B365" s="9"/>
      <c r="C365" s="78"/>
      <c r="D365" s="9"/>
      <c r="E365" s="9"/>
      <c r="F365" s="9"/>
      <c r="G365" s="9"/>
    </row>
    <row r="366" spans="1:7">
      <c r="A366" s="42"/>
      <c r="B366" s="9"/>
      <c r="C366" s="78"/>
      <c r="D366" s="9"/>
      <c r="E366" s="9"/>
      <c r="F366" s="9"/>
      <c r="G366" s="9"/>
    </row>
    <row r="367" spans="1:7">
      <c r="A367" s="42"/>
      <c r="B367" s="9"/>
      <c r="C367" s="78"/>
      <c r="D367" s="9"/>
      <c r="E367" s="9"/>
      <c r="F367" s="9"/>
      <c r="G367" s="9"/>
    </row>
    <row r="368" spans="1:7">
      <c r="A368" s="42"/>
      <c r="B368" s="9"/>
      <c r="C368" s="78"/>
      <c r="D368" s="9"/>
      <c r="E368" s="9"/>
      <c r="F368" s="9"/>
      <c r="G368" s="9"/>
    </row>
    <row r="369" spans="1:7">
      <c r="A369" s="42"/>
      <c r="B369" s="9"/>
      <c r="C369" s="78"/>
      <c r="D369" s="9"/>
      <c r="E369" s="9"/>
      <c r="F369" s="9"/>
      <c r="G369" s="9"/>
    </row>
    <row r="370" spans="1:7">
      <c r="A370" s="42"/>
      <c r="B370" s="9"/>
      <c r="C370" s="78"/>
      <c r="D370" s="9"/>
      <c r="E370" s="9"/>
      <c r="F370" s="9"/>
      <c r="G370" s="9"/>
    </row>
    <row r="371" spans="1:7">
      <c r="A371" s="42"/>
      <c r="B371" s="9"/>
      <c r="C371" s="78"/>
      <c r="D371" s="9"/>
      <c r="E371" s="9"/>
      <c r="F371" s="9"/>
      <c r="G371" s="9"/>
    </row>
    <row r="372" spans="1:7">
      <c r="A372" s="42"/>
      <c r="B372" s="9"/>
      <c r="C372" s="78"/>
      <c r="D372" s="9"/>
      <c r="E372" s="9"/>
      <c r="F372" s="9"/>
      <c r="G372" s="9"/>
    </row>
    <row r="373" spans="1:7">
      <c r="A373" s="42"/>
      <c r="B373" s="9"/>
      <c r="C373" s="78"/>
      <c r="D373" s="9"/>
      <c r="E373" s="9"/>
      <c r="F373" s="9"/>
      <c r="G373" s="9"/>
    </row>
    <row r="374" spans="1:7">
      <c r="A374" s="42"/>
      <c r="B374" s="9"/>
      <c r="C374" s="78"/>
      <c r="D374" s="9"/>
      <c r="E374" s="9"/>
      <c r="F374" s="9"/>
      <c r="G374" s="9"/>
    </row>
    <row r="375" spans="1:7">
      <c r="A375" s="42"/>
      <c r="B375" s="9"/>
      <c r="C375" s="78"/>
      <c r="D375" s="9"/>
      <c r="E375" s="9"/>
      <c r="F375" s="9"/>
      <c r="G375" s="9"/>
    </row>
    <row r="376" spans="1:7">
      <c r="A376" s="42"/>
      <c r="B376" s="9"/>
      <c r="C376" s="78"/>
      <c r="D376" s="9"/>
      <c r="E376" s="9"/>
      <c r="F376" s="9"/>
      <c r="G376" s="9"/>
    </row>
    <row r="377" spans="1:7">
      <c r="A377" s="42"/>
      <c r="B377" s="9"/>
      <c r="C377" s="78"/>
      <c r="D377" s="9"/>
      <c r="E377" s="9"/>
      <c r="F377" s="9"/>
      <c r="G377" s="9"/>
    </row>
    <row r="378" spans="1:7">
      <c r="A378" s="42"/>
      <c r="B378" s="9"/>
      <c r="C378" s="78"/>
      <c r="D378" s="9"/>
      <c r="E378" s="9"/>
      <c r="F378" s="9"/>
      <c r="G378" s="9"/>
    </row>
    <row r="379" spans="1:7">
      <c r="A379" s="42"/>
      <c r="B379" s="9"/>
      <c r="C379" s="78"/>
      <c r="D379" s="9"/>
      <c r="E379" s="9"/>
      <c r="F379" s="9"/>
      <c r="G379" s="9"/>
    </row>
    <row r="380" spans="1:7">
      <c r="A380" s="42"/>
      <c r="B380" s="9"/>
      <c r="C380" s="78"/>
      <c r="D380" s="9"/>
      <c r="E380" s="9"/>
      <c r="F380" s="9"/>
      <c r="G380" s="9"/>
    </row>
    <row r="381" spans="1:7">
      <c r="A381" s="42"/>
      <c r="B381" s="9"/>
      <c r="C381" s="78"/>
      <c r="D381" s="9"/>
      <c r="E381" s="9"/>
      <c r="F381" s="9"/>
      <c r="G381" s="9"/>
    </row>
    <row r="382" spans="1:7">
      <c r="A382" s="42"/>
      <c r="B382" s="9"/>
      <c r="C382" s="78"/>
      <c r="D382" s="9"/>
      <c r="E382" s="9"/>
      <c r="F382" s="9"/>
      <c r="G382" s="9"/>
    </row>
    <row r="383" spans="1:7">
      <c r="A383" s="42"/>
      <c r="B383" s="9"/>
      <c r="C383" s="78"/>
      <c r="D383" s="9"/>
      <c r="E383" s="9"/>
      <c r="F383" s="9"/>
      <c r="G383" s="9"/>
    </row>
    <row r="384" spans="1:7">
      <c r="A384" s="42"/>
      <c r="B384" s="9"/>
      <c r="C384" s="78"/>
      <c r="D384" s="9"/>
      <c r="E384" s="9"/>
      <c r="F384" s="9"/>
      <c r="G384" s="9"/>
    </row>
    <row r="385" spans="1:7">
      <c r="A385" s="42"/>
      <c r="B385" s="9"/>
      <c r="C385" s="78"/>
      <c r="D385" s="9"/>
      <c r="E385" s="9"/>
      <c r="F385" s="9"/>
      <c r="G385" s="9"/>
    </row>
    <row r="386" spans="1:7">
      <c r="A386" s="42"/>
      <c r="B386" s="9"/>
      <c r="C386" s="78"/>
      <c r="D386" s="9"/>
      <c r="E386" s="9"/>
      <c r="F386" s="9"/>
      <c r="G386" s="9"/>
    </row>
    <row r="387" spans="1:7">
      <c r="A387" s="42"/>
      <c r="B387" s="9"/>
      <c r="C387" s="78"/>
      <c r="D387" s="9"/>
      <c r="E387" s="9"/>
      <c r="F387" s="9"/>
      <c r="G387" s="9"/>
    </row>
    <row r="388" spans="1:7">
      <c r="A388" s="42"/>
      <c r="B388" s="9"/>
      <c r="C388" s="78"/>
      <c r="D388" s="9"/>
      <c r="E388" s="9"/>
      <c r="F388" s="9"/>
      <c r="G388" s="9"/>
    </row>
    <row r="389" spans="1:7">
      <c r="A389" s="42"/>
      <c r="B389" s="9"/>
      <c r="C389" s="78"/>
      <c r="D389" s="9"/>
      <c r="E389" s="9"/>
      <c r="F389" s="9"/>
      <c r="G389" s="9"/>
    </row>
    <row r="390" spans="1:7">
      <c r="A390" s="42"/>
      <c r="B390" s="9"/>
      <c r="C390" s="78"/>
      <c r="D390" s="9"/>
      <c r="E390" s="9"/>
      <c r="F390" s="9"/>
      <c r="G390" s="9"/>
    </row>
    <row r="391" spans="1:7">
      <c r="A391" s="42"/>
      <c r="B391" s="9"/>
      <c r="C391" s="78"/>
      <c r="D391" s="9"/>
      <c r="E391" s="9"/>
      <c r="F391" s="9"/>
      <c r="G391" s="9"/>
    </row>
    <row r="392" spans="1:7">
      <c r="A392" s="42"/>
      <c r="B392" s="9"/>
      <c r="C392" s="78"/>
      <c r="D392" s="9"/>
      <c r="E392" s="9"/>
      <c r="F392" s="9"/>
      <c r="G392" s="9"/>
    </row>
    <row r="393" spans="1:7">
      <c r="A393" s="42"/>
      <c r="B393" s="9"/>
      <c r="C393" s="78"/>
      <c r="D393" s="9"/>
      <c r="E393" s="9"/>
      <c r="F393" s="9"/>
      <c r="G393" s="9"/>
    </row>
    <row r="394" spans="1:7">
      <c r="A394" s="42"/>
      <c r="B394" s="9"/>
      <c r="C394" s="78"/>
      <c r="D394" s="9"/>
      <c r="E394" s="9"/>
      <c r="F394" s="9"/>
      <c r="G394" s="9"/>
    </row>
    <row r="395" spans="1:7">
      <c r="A395" s="42"/>
      <c r="B395" s="9"/>
      <c r="C395" s="78"/>
      <c r="D395" s="9"/>
      <c r="E395" s="9"/>
      <c r="F395" s="9"/>
      <c r="G395" s="9"/>
    </row>
    <row r="396" spans="1:7">
      <c r="A396" s="42"/>
      <c r="B396" s="9"/>
      <c r="C396" s="78"/>
      <c r="D396" s="9"/>
      <c r="E396" s="9"/>
      <c r="F396" s="9"/>
      <c r="G396" s="9"/>
    </row>
    <row r="397" spans="1:7">
      <c r="A397" s="42"/>
      <c r="B397" s="9"/>
      <c r="C397" s="78"/>
      <c r="D397" s="9"/>
      <c r="E397" s="9"/>
      <c r="F397" s="9"/>
      <c r="G397" s="9"/>
    </row>
    <row r="398" spans="1:7">
      <c r="A398" s="42"/>
      <c r="B398" s="9"/>
      <c r="C398" s="78"/>
      <c r="D398" s="9"/>
      <c r="E398" s="9"/>
      <c r="F398" s="9"/>
      <c r="G398" s="9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I230"/>
  <sheetViews>
    <sheetView topLeftCell="A186" zoomScaleNormal="100" workbookViewId="0">
      <selection activeCell="AP3" sqref="AP3"/>
    </sheetView>
  </sheetViews>
  <sheetFormatPr defaultRowHeight="15"/>
  <cols>
    <col min="1" max="1" width="4.85546875" bestFit="1" customWidth="1"/>
    <col min="2" max="2" width="13.5703125" style="3" bestFit="1" customWidth="1"/>
    <col min="3" max="3" width="11.5703125" bestFit="1" customWidth="1"/>
    <col min="4" max="4" width="15.42578125" style="3" customWidth="1"/>
    <col min="5" max="5" width="10.5703125" bestFit="1" customWidth="1"/>
    <col min="6" max="6" width="18.140625" customWidth="1"/>
    <col min="10" max="10" width="24.7109375" bestFit="1" customWidth="1"/>
    <col min="11" max="11" width="9.85546875" bestFit="1" customWidth="1"/>
    <col min="12" max="12" width="7.140625" bestFit="1" customWidth="1"/>
    <col min="15" max="15" width="13.140625" customWidth="1"/>
    <col min="16" max="16" width="14.5703125" customWidth="1"/>
    <col min="18" max="18" width="14.140625" customWidth="1"/>
    <col min="19" max="19" width="15.42578125" customWidth="1"/>
  </cols>
  <sheetData>
    <row r="1" spans="1:8" ht="30" customHeight="1">
      <c r="A1" s="32" t="s">
        <v>13</v>
      </c>
      <c r="B1" s="32" t="s">
        <v>1</v>
      </c>
      <c r="C1" s="32" t="s">
        <v>155</v>
      </c>
      <c r="D1" s="32" t="s">
        <v>157</v>
      </c>
      <c r="E1" s="32" t="s">
        <v>156</v>
      </c>
      <c r="F1" s="136" t="s">
        <v>158</v>
      </c>
      <c r="G1" s="32" t="s">
        <v>19</v>
      </c>
      <c r="H1" s="137" t="s">
        <v>62</v>
      </c>
    </row>
    <row r="2" spans="1:8">
      <c r="A2">
        <f>'Growth&amp;Taper'!A3</f>
        <v>1</v>
      </c>
      <c r="B2" s="28">
        <f>'Growth&amp;Taper'!C3</f>
        <v>1128.7462150115782</v>
      </c>
      <c r="C2" s="83">
        <f>-estabCost*B2-rentalCost-annualCost</f>
        <v>-2261.7431870208411</v>
      </c>
      <c r="D2" s="80">
        <f>Value!S3</f>
        <v>0</v>
      </c>
      <c r="E2" s="83">
        <f t="shared" ref="E2:E41" si="0">C2/(1+discRate)^A2</f>
        <v>-2094.2066546489268</v>
      </c>
      <c r="F2" s="83">
        <f t="shared" ref="F2:F33" si="1">D2/(1+discRate)^A2</f>
        <v>0</v>
      </c>
      <c r="G2" s="84"/>
      <c r="H2" s="85"/>
    </row>
    <row r="3" spans="1:8">
      <c r="A3" s="3">
        <f>'Growth&amp;Taper'!A4</f>
        <v>2</v>
      </c>
      <c r="B3" s="28">
        <f>'Growth&amp;Taper'!C4</f>
        <v>1115.8399865894512</v>
      </c>
      <c r="C3" s="80">
        <f>-rentalCost-annualCost</f>
        <v>-230</v>
      </c>
      <c r="D3" s="80">
        <f>Value!S4</f>
        <v>0</v>
      </c>
      <c r="E3" s="80">
        <f t="shared" si="0"/>
        <v>-197.18792866941013</v>
      </c>
      <c r="F3" s="80">
        <f t="shared" si="1"/>
        <v>0</v>
      </c>
      <c r="G3" s="86"/>
      <c r="H3" s="14" t="s">
        <v>63</v>
      </c>
    </row>
    <row r="4" spans="1:8">
      <c r="A4" s="3">
        <f>'Growth&amp;Taper'!A5</f>
        <v>3</v>
      </c>
      <c r="B4" s="28">
        <f>'Growth&amp;Taper'!C5</f>
        <v>1103.0813296319004</v>
      </c>
      <c r="C4" s="80">
        <f>-rentalCost-annualCost</f>
        <v>-230</v>
      </c>
      <c r="D4" s="80">
        <f>Value!S5</f>
        <v>0</v>
      </c>
      <c r="E4" s="80">
        <f t="shared" si="0"/>
        <v>-182.58141543463901</v>
      </c>
      <c r="F4" s="80">
        <f t="shared" si="1"/>
        <v>0</v>
      </c>
      <c r="G4" s="86"/>
      <c r="H4" s="14" t="s">
        <v>63</v>
      </c>
    </row>
    <row r="5" spans="1:8">
      <c r="A5" s="3">
        <f>'Growth&amp;Taper'!A6</f>
        <v>4</v>
      </c>
      <c r="B5" s="28">
        <f>'Growth&amp;Taper'!C6</f>
        <v>1090.4685567879474</v>
      </c>
      <c r="C5" s="80">
        <f>-rentalCost-annualCost</f>
        <v>-230</v>
      </c>
      <c r="D5" s="80">
        <f>Value!S6</f>
        <v>0</v>
      </c>
      <c r="E5" s="80">
        <f t="shared" si="0"/>
        <v>-169.05686614318424</v>
      </c>
      <c r="F5" s="80">
        <f t="shared" si="1"/>
        <v>0</v>
      </c>
      <c r="G5" s="86"/>
      <c r="H5" s="14"/>
    </row>
    <row r="6" spans="1:8">
      <c r="A6" s="3">
        <f>'Growth&amp;Taper'!A7</f>
        <v>5</v>
      </c>
      <c r="B6" s="28">
        <f>'Growth&amp;Taper'!C7</f>
        <v>1078</v>
      </c>
      <c r="C6" s="80">
        <f>-rentalCost-annualCost</f>
        <v>-230</v>
      </c>
      <c r="D6" s="80">
        <f>Value!S7</f>
        <v>613.22225435939333</v>
      </c>
      <c r="E6" s="80">
        <f t="shared" si="0"/>
        <v>-156.5341353177632</v>
      </c>
      <c r="F6" s="80">
        <f t="shared" si="1"/>
        <v>417.34876236416119</v>
      </c>
      <c r="G6" s="86">
        <f>SUM(E2:E6)+F6</f>
        <v>-2382.2182378497623</v>
      </c>
      <c r="H6" s="14"/>
    </row>
    <row r="7" spans="1:8">
      <c r="A7" s="3">
        <f>'Growth&amp;Taper'!A8</f>
        <v>6</v>
      </c>
      <c r="B7" s="28">
        <f>'Growth&amp;Taper'!C8</f>
        <v>1065.6740102832503</v>
      </c>
      <c r="C7" s="80">
        <f>-rentalCost-annualCost</f>
        <v>-230</v>
      </c>
      <c r="D7" s="80">
        <f>Value!S8</f>
        <v>1173.5849318540252</v>
      </c>
      <c r="E7" s="80">
        <f t="shared" si="0"/>
        <v>-144.93901418311404</v>
      </c>
      <c r="F7" s="80">
        <f t="shared" si="1"/>
        <v>739.55757862208475</v>
      </c>
      <c r="G7" s="86">
        <f>SUM(E$2:E7)+F7</f>
        <v>-2204.9484357749529</v>
      </c>
      <c r="H7" s="14"/>
    </row>
    <row r="8" spans="1:8">
      <c r="A8" s="3">
        <f>'Growth&amp;Taper'!A9</f>
        <v>7</v>
      </c>
      <c r="B8" s="28">
        <f>'Growth&amp;Taper'!C9</f>
        <v>1053.4889575075927</v>
      </c>
      <c r="C8" s="80">
        <f>-rentalCost-annualCost</f>
        <v>-230</v>
      </c>
      <c r="D8" s="80">
        <f>Value!S9</f>
        <v>1608.3586445403628</v>
      </c>
      <c r="E8" s="80">
        <f t="shared" si="0"/>
        <v>-134.20279091029079</v>
      </c>
      <c r="F8" s="80">
        <f t="shared" si="1"/>
        <v>938.46182122612606</v>
      </c>
      <c r="G8" s="86">
        <f>SUM(E$2:E8)+F8</f>
        <v>-2140.2469840812023</v>
      </c>
      <c r="H8" s="14"/>
    </row>
    <row r="9" spans="1:8">
      <c r="A9" s="3">
        <f>'Growth&amp;Taper'!A10</f>
        <v>8</v>
      </c>
      <c r="B9" s="28">
        <f>'Growth&amp;Taper'!C10</f>
        <v>1041.443230182038</v>
      </c>
      <c r="C9" s="80">
        <f>-rentalCost-annualCost</f>
        <v>-230</v>
      </c>
      <c r="D9" s="80">
        <f>Value!S10</f>
        <v>2326.0174483819756</v>
      </c>
      <c r="E9" s="80">
        <f t="shared" si="0"/>
        <v>-124.26184343545442</v>
      </c>
      <c r="F9" s="80">
        <f t="shared" si="1"/>
        <v>1256.6748521694619</v>
      </c>
      <c r="G9" s="86">
        <f>SUM(E$2:E9)+F9</f>
        <v>-1946.295796573321</v>
      </c>
      <c r="H9" s="14"/>
    </row>
    <row r="10" spans="1:8">
      <c r="A10" s="3">
        <f>'Growth&amp;Taper'!A11</f>
        <v>9</v>
      </c>
      <c r="B10" s="28">
        <f>'Growth&amp;Taper'!C11</f>
        <v>1029.5352352415905</v>
      </c>
      <c r="C10" s="80">
        <f>-rentalCost-annualCost</f>
        <v>-230</v>
      </c>
      <c r="D10" s="80">
        <f>Value!S11</f>
        <v>2802.0153310156529</v>
      </c>
      <c r="E10" s="80">
        <f t="shared" si="0"/>
        <v>-115.05726244023558</v>
      </c>
      <c r="F10" s="80">
        <f t="shared" si="1"/>
        <v>1401.7052752270936</v>
      </c>
      <c r="G10" s="86">
        <f>SUM(E$2:E10)+F10</f>
        <v>-1916.3226359559251</v>
      </c>
      <c r="H10" s="14"/>
    </row>
    <row r="11" spans="1:8">
      <c r="A11" s="148">
        <f>'Growth&amp;Taper'!A12</f>
        <v>10</v>
      </c>
      <c r="B11" s="149">
        <f>'Growth&amp;Taper'!C12</f>
        <v>500</v>
      </c>
      <c r="C11" s="150">
        <f>-(B10-B11)*thinCost-annualCost-rentalCost</f>
        <v>-600.67466466911333</v>
      </c>
      <c r="D11" s="150">
        <f>Value!S12</f>
        <v>3877.4616120946248</v>
      </c>
      <c r="E11" s="150">
        <f t="shared" si="0"/>
        <v>-278.22859313218464</v>
      </c>
      <c r="F11" s="150">
        <f t="shared" si="1"/>
        <v>1796.0149690205722</v>
      </c>
      <c r="G11" s="151">
        <f>SUM(E$2:E11)+F11</f>
        <v>-1800.2415352946314</v>
      </c>
      <c r="H11" s="152" t="str">
        <f>"thin to "&amp;B11&amp;" sph"</f>
        <v>thin to 500 sph</v>
      </c>
    </row>
    <row r="12" spans="1:8">
      <c r="A12" s="3">
        <f>'Growth&amp;Taper'!A13</f>
        <v>11</v>
      </c>
      <c r="B12" s="28">
        <f>'Growth&amp;Taper'!C13</f>
        <v>494.28293612395652</v>
      </c>
      <c r="C12" s="80">
        <f>-rentalCost-annualCost</f>
        <v>-230</v>
      </c>
      <c r="D12" s="80">
        <f>Value!S13</f>
        <v>4400.0858099557372</v>
      </c>
      <c r="E12" s="80">
        <f t="shared" si="0"/>
        <v>-98.643057647664236</v>
      </c>
      <c r="F12" s="80">
        <f t="shared" si="1"/>
        <v>1887.1213835049268</v>
      </c>
      <c r="G12" s="86">
        <f>SUM(E$2:E12)+F12</f>
        <v>-1807.7781784579408</v>
      </c>
      <c r="H12" s="14"/>
    </row>
    <row r="13" spans="1:8">
      <c r="A13" s="3">
        <f>'Growth&amp;Taper'!A14</f>
        <v>12</v>
      </c>
      <c r="B13" s="28">
        <f>'Growth&amp;Taper'!C14</f>
        <v>488.63124188663858</v>
      </c>
      <c r="C13" s="80">
        <f>-rentalCost-annualCost</f>
        <v>-230</v>
      </c>
      <c r="D13" s="80">
        <f>Value!S14</f>
        <v>4883.3002775245641</v>
      </c>
      <c r="E13" s="80">
        <f t="shared" si="0"/>
        <v>-91.336164488577992</v>
      </c>
      <c r="F13" s="80">
        <f t="shared" si="1"/>
        <v>1939.2257278047919</v>
      </c>
      <c r="G13" s="86">
        <f>SUM(E$2:E13)+F13</f>
        <v>-1847.0099986466539</v>
      </c>
      <c r="H13" s="14"/>
    </row>
    <row r="14" spans="1:8">
      <c r="A14" s="3">
        <f>'Growth&amp;Taper'!A15</f>
        <v>13</v>
      </c>
      <c r="B14" s="28">
        <f>'Growth&amp;Taper'!C15</f>
        <v>483.04416984324587</v>
      </c>
      <c r="C14" s="80">
        <f>-rentalCost-annualCost</f>
        <v>-230</v>
      </c>
      <c r="D14" s="80">
        <f>Value!S15</f>
        <v>5329.0910443013454</v>
      </c>
      <c r="E14" s="80">
        <f t="shared" si="0"/>
        <v>-84.570522674609251</v>
      </c>
      <c r="F14" s="80">
        <f t="shared" si="1"/>
        <v>1959.4957173788871</v>
      </c>
      <c r="G14" s="86">
        <f>SUM(E$2:E14)+F14</f>
        <v>-1911.3105317471677</v>
      </c>
      <c r="H14" s="14"/>
    </row>
    <row r="15" spans="1:8">
      <c r="A15" s="3">
        <f>'Growth&amp;Taper'!A16</f>
        <v>14</v>
      </c>
      <c r="B15" s="28">
        <f>'Growth&amp;Taper'!C16</f>
        <v>477.5209810953574</v>
      </c>
      <c r="C15" s="80">
        <f>-rentalCost-annualCost</f>
        <v>-230</v>
      </c>
      <c r="D15" s="80">
        <f>Value!S16</f>
        <v>5868.9663035154881</v>
      </c>
      <c r="E15" s="80">
        <f t="shared" si="0"/>
        <v>-78.306039513527068</v>
      </c>
      <c r="F15" s="80">
        <f t="shared" si="1"/>
        <v>1998.1543794201857</v>
      </c>
      <c r="G15" s="86">
        <f>SUM(E$2:E15)+F15</f>
        <v>-1950.9579092193962</v>
      </c>
      <c r="H15" s="14"/>
    </row>
    <row r="16" spans="1:8">
      <c r="A16" s="3">
        <f>'Growth&amp;Taper'!A17</f>
        <v>15</v>
      </c>
      <c r="B16" s="28">
        <f>'Growth&amp;Taper'!C17</f>
        <v>472.06094519321118</v>
      </c>
      <c r="C16" s="80">
        <f>-rentalCost-annualCost</f>
        <v>-230</v>
      </c>
      <c r="D16" s="80">
        <f>Value!S17</f>
        <v>6271.3992167388114</v>
      </c>
      <c r="E16" s="80">
        <f t="shared" si="0"/>
        <v>-72.505592142154697</v>
      </c>
      <c r="F16" s="80">
        <f t="shared" si="1"/>
        <v>1977.0065816064898</v>
      </c>
      <c r="G16" s="86">
        <f>SUM(E$2:E16)+F16</f>
        <v>-2044.611299175247</v>
      </c>
      <c r="H16" s="14"/>
    </row>
    <row r="17" spans="1:8">
      <c r="A17" s="3">
        <f>'Growth&amp;Taper'!A18</f>
        <v>16</v>
      </c>
      <c r="B17" s="28">
        <f>'Growth&amp;Taper'!C18</f>
        <v>466.66334003910106</v>
      </c>
      <c r="C17" s="80">
        <f>-rentalCost-annualCost</f>
        <v>-230</v>
      </c>
      <c r="D17" s="80">
        <f>Value!S18</f>
        <v>6643.9645972747085</v>
      </c>
      <c r="E17" s="80">
        <f t="shared" si="0"/>
        <v>-67.134807539032124</v>
      </c>
      <c r="F17" s="80">
        <f t="shared" si="1"/>
        <v>1939.309932757307</v>
      </c>
      <c r="G17" s="86">
        <f>SUM(E$2:E17)+F17</f>
        <v>-2149.442755563462</v>
      </c>
      <c r="H17" s="14"/>
    </row>
    <row r="18" spans="1:8">
      <c r="A18" s="3">
        <f>'Growth&amp;Taper'!A19</f>
        <v>17</v>
      </c>
      <c r="B18" s="28">
        <f>'Growth&amp;Taper'!C19</f>
        <v>461.32745179187839</v>
      </c>
      <c r="C18" s="80">
        <f>-rentalCost-annualCost</f>
        <v>-230</v>
      </c>
      <c r="D18" s="80">
        <f>Value!S19</f>
        <v>6989.2333545564006</v>
      </c>
      <c r="E18" s="80">
        <f t="shared" si="0"/>
        <v>-62.161858832437147</v>
      </c>
      <c r="F18" s="80">
        <f t="shared" si="1"/>
        <v>1888.9727701430265</v>
      </c>
      <c r="G18" s="86">
        <f>SUM(E$2:E18)+F18</f>
        <v>-2261.9417770101791</v>
      </c>
      <c r="H18" s="14"/>
    </row>
    <row r="19" spans="1:8">
      <c r="A19" s="3">
        <f>'Growth&amp;Taper'!A20</f>
        <v>18</v>
      </c>
      <c r="B19" s="28">
        <f>'Growth&amp;Taper'!C20</f>
        <v>456.05257477254531</v>
      </c>
      <c r="C19" s="80">
        <f>-rentalCost-annualCost</f>
        <v>-230</v>
      </c>
      <c r="D19" s="80">
        <f>Value!S20</f>
        <v>12395.008178830003</v>
      </c>
      <c r="E19" s="80">
        <f t="shared" si="0"/>
        <v>-57.557276696701059</v>
      </c>
      <c r="F19" s="80">
        <f t="shared" si="1"/>
        <v>3101.8387626382223</v>
      </c>
      <c r="G19" s="86">
        <f>SUM(E$2:E19)+F19</f>
        <v>-1106.633061211684</v>
      </c>
      <c r="H19" s="14"/>
    </row>
    <row r="20" spans="1:8">
      <c r="A20" s="3">
        <f>'Growth&amp;Taper'!A21</f>
        <v>19</v>
      </c>
      <c r="B20" s="28">
        <f>'Growth&amp;Taper'!C21</f>
        <v>450.83801137092786</v>
      </c>
      <c r="C20" s="80">
        <f>-rentalCost-annualCost</f>
        <v>-230</v>
      </c>
      <c r="D20" s="80">
        <f>Value!S21</f>
        <v>13138.116959667594</v>
      </c>
      <c r="E20" s="80">
        <f t="shared" si="0"/>
        <v>-53.293774719167644</v>
      </c>
      <c r="F20" s="80">
        <f t="shared" si="1"/>
        <v>3044.2601977504369</v>
      </c>
      <c r="G20" s="86">
        <f>SUM(E$2:E20)+F20</f>
        <v>-1217.5054008186366</v>
      </c>
      <c r="H20" s="14"/>
    </row>
    <row r="21" spans="1:8">
      <c r="A21" s="3">
        <f>'Growth&amp;Taper'!A22</f>
        <v>20</v>
      </c>
      <c r="B21" s="28">
        <f>'Growth&amp;Taper'!C22</f>
        <v>445.68307195341583</v>
      </c>
      <c r="C21" s="80">
        <f>-rentalCost-annualCost</f>
        <v>-230</v>
      </c>
      <c r="D21" s="80">
        <f>Value!S22</f>
        <v>13848.207127005555</v>
      </c>
      <c r="E21" s="80">
        <f t="shared" si="0"/>
        <v>-49.346087702933005</v>
      </c>
      <c r="F21" s="80">
        <f t="shared" si="1"/>
        <v>2971.1080148591218</v>
      </c>
      <c r="G21" s="86">
        <f>SUM(E$2:E21)+F21</f>
        <v>-1340.0036714128846</v>
      </c>
      <c r="H21" s="14"/>
    </row>
    <row r="22" spans="1:8" s="3" customFormat="1">
      <c r="A22" s="3">
        <f>'Growth&amp;Taper'!A23</f>
        <v>21</v>
      </c>
      <c r="B22" s="28">
        <f>'Growth&amp;Taper'!C23</f>
        <v>440.5870747717579</v>
      </c>
      <c r="C22" s="80">
        <f>-rentalCost-annualCost</f>
        <v>-230</v>
      </c>
      <c r="D22" s="80">
        <f>Value!S23</f>
        <v>14648.144117060814</v>
      </c>
      <c r="E22" s="80">
        <f t="shared" si="0"/>
        <v>-45.690821947160188</v>
      </c>
      <c r="F22" s="80">
        <f t="shared" si="1"/>
        <v>2909.9380204737722</v>
      </c>
      <c r="G22" s="86">
        <f>SUM(E$2:E22)+F22</f>
        <v>-1446.8644877453939</v>
      </c>
      <c r="H22" s="14"/>
    </row>
    <row r="23" spans="1:8" s="3" customFormat="1">
      <c r="A23" s="3">
        <f>'Growth&amp;Taper'!A24</f>
        <v>22</v>
      </c>
      <c r="B23" s="28">
        <f>'Growth&amp;Taper'!C24</f>
        <v>435.54934587289932</v>
      </c>
      <c r="C23" s="80">
        <f>-rentalCost-annualCost</f>
        <v>-230</v>
      </c>
      <c r="D23" s="80">
        <f>Value!S24</f>
        <v>15310.137593691323</v>
      </c>
      <c r="E23" s="80">
        <f t="shared" si="0"/>
        <v>-42.306316617740904</v>
      </c>
      <c r="F23" s="80">
        <f t="shared" si="1"/>
        <v>2816.1544717386219</v>
      </c>
      <c r="G23" s="86">
        <f>SUM(E$2:E23)+F23</f>
        <v>-1582.9543530982851</v>
      </c>
      <c r="H23" s="14"/>
    </row>
    <row r="24" spans="1:8" s="3" customFormat="1">
      <c r="A24" s="3">
        <f>'Growth&amp;Taper'!A25</f>
        <v>23</v>
      </c>
      <c r="B24" s="28">
        <f>'Growth&amp;Taper'!C25</f>
        <v>430.56921900985066</v>
      </c>
      <c r="C24" s="80">
        <f>-rentalCost-annualCost</f>
        <v>-230</v>
      </c>
      <c r="D24" s="80">
        <f>Value!S25</f>
        <v>21022.851293113439</v>
      </c>
      <c r="E24" s="80">
        <f t="shared" si="0"/>
        <v>-39.172515386797137</v>
      </c>
      <c r="F24" s="80">
        <f t="shared" si="1"/>
        <v>3580.5128945818883</v>
      </c>
      <c r="G24" s="86">
        <f>SUM(E$2:E24)+F24</f>
        <v>-857.76844564181602</v>
      </c>
      <c r="H24" s="14"/>
    </row>
    <row r="25" spans="1:8" s="3" customFormat="1">
      <c r="A25" s="3">
        <f>'Growth&amp;Taper'!A26</f>
        <v>24</v>
      </c>
      <c r="B25" s="28">
        <f>'Growth&amp;Taper'!C26</f>
        <v>425.6460355535757</v>
      </c>
      <c r="C25" s="80">
        <f>-rentalCost-annualCost</f>
        <v>-230</v>
      </c>
      <c r="D25" s="80">
        <f>Value!S26</f>
        <v>21932.632224317662</v>
      </c>
      <c r="E25" s="80">
        <f t="shared" si="0"/>
        <v>-36.270847580367715</v>
      </c>
      <c r="F25" s="80">
        <f t="shared" si="1"/>
        <v>3458.7615671499448</v>
      </c>
      <c r="G25" s="86">
        <f>SUM(E$2:E25)+F25</f>
        <v>-1015.790620654127</v>
      </c>
      <c r="H25" s="14"/>
    </row>
    <row r="26" spans="1:8" s="3" customFormat="1">
      <c r="A26" s="3">
        <f>'Growth&amp;Taper'!A27</f>
        <v>25</v>
      </c>
      <c r="B26" s="28">
        <f>'Growth&amp;Taper'!C27</f>
        <v>420.77914440588677</v>
      </c>
      <c r="C26" s="80">
        <f>-rentalCost-annualCost</f>
        <v>-230</v>
      </c>
      <c r="D26" s="80">
        <f>Value!S27</f>
        <v>22810.752350695533</v>
      </c>
      <c r="E26" s="80">
        <f t="shared" si="0"/>
        <v>-33.584118129970108</v>
      </c>
      <c r="F26" s="80">
        <f t="shared" si="1"/>
        <v>3330.7782677358782</v>
      </c>
      <c r="G26" s="86">
        <f>SUM(E$2:E26)+F26</f>
        <v>-1177.3580381981637</v>
      </c>
      <c r="H26" s="14"/>
    </row>
    <row r="27" spans="1:8" s="3" customFormat="1">
      <c r="A27" s="3">
        <f>'Growth&amp;Taper'!A28</f>
        <v>26</v>
      </c>
      <c r="B27" s="28">
        <f>'Growth&amp;Taper'!C28</f>
        <v>415.96790191333599</v>
      </c>
      <c r="C27" s="80">
        <f>-rentalCost-annualCost</f>
        <v>-230</v>
      </c>
      <c r="D27" s="80">
        <f>Value!S28</f>
        <v>23659.062353710313</v>
      </c>
      <c r="E27" s="80">
        <f t="shared" si="0"/>
        <v>-31.096405675898247</v>
      </c>
      <c r="F27" s="80">
        <f t="shared" si="1"/>
        <v>3198.746960271078</v>
      </c>
      <c r="G27" s="86">
        <f>SUM(E$2:E27)+F27</f>
        <v>-1340.4857513388624</v>
      </c>
      <c r="H27" s="14"/>
    </row>
    <row r="28" spans="1:8" s="3" customFormat="1">
      <c r="A28" s="3">
        <f>'Growth&amp;Taper'!A29</f>
        <v>27</v>
      </c>
      <c r="B28" s="28">
        <f>'Growth&amp;Taper'!C29</f>
        <v>411.21167178209134</v>
      </c>
      <c r="C28" s="80">
        <f>-rentalCost-annualCost</f>
        <v>-230</v>
      </c>
      <c r="D28" s="80">
        <f>Value!S29</f>
        <v>24479.329325936669</v>
      </c>
      <c r="E28" s="80">
        <f t="shared" si="0"/>
        <v>-28.792968218424303</v>
      </c>
      <c r="F28" s="80">
        <f t="shared" si="1"/>
        <v>3064.4893534349412</v>
      </c>
      <c r="G28" s="86">
        <f>SUM(E$2:E28)+F28</f>
        <v>-1503.5363263934232</v>
      </c>
      <c r="H28" s="14"/>
    </row>
    <row r="29" spans="1:8" s="3" customFormat="1">
      <c r="A29" s="3">
        <f>'Growth&amp;Taper'!A30</f>
        <v>28</v>
      </c>
      <c r="B29" s="28">
        <f>'Growth&amp;Taper'!C30</f>
        <v>406.50982499378568</v>
      </c>
      <c r="C29" s="80">
        <f>-rentalCost-annualCost</f>
        <v>-230</v>
      </c>
      <c r="D29" s="80">
        <f>Value!S30</f>
        <v>29742.083851425821</v>
      </c>
      <c r="E29" s="80">
        <f t="shared" si="0"/>
        <v>-26.660155757800279</v>
      </c>
      <c r="F29" s="80">
        <f t="shared" si="1"/>
        <v>3447.5156001763862</v>
      </c>
      <c r="G29" s="86">
        <f>SUM(E$2:E29)+F29</f>
        <v>-1147.1702354097788</v>
      </c>
      <c r="H29" s="14"/>
    </row>
    <row r="30" spans="1:8" s="3" customFormat="1">
      <c r="A30" s="3">
        <f>'Growth&amp;Taper'!A31</f>
        <v>29</v>
      </c>
      <c r="B30" s="28">
        <f>'Growth&amp;Taper'!C31</f>
        <v>401.86173972232825</v>
      </c>
      <c r="C30" s="80">
        <f>-rentalCost-annualCost</f>
        <v>-230</v>
      </c>
      <c r="D30" s="80">
        <f>Value!S31</f>
        <v>30720.691831970678</v>
      </c>
      <c r="E30" s="80">
        <f t="shared" si="0"/>
        <v>-24.685329405370627</v>
      </c>
      <c r="F30" s="80">
        <f t="shared" si="1"/>
        <v>3297.1756410133698</v>
      </c>
      <c r="G30" s="86">
        <f>SUM(E$2:E30)+F30</f>
        <v>-1322.195523978166</v>
      </c>
      <c r="H30" s="14"/>
    </row>
    <row r="31" spans="1:8" s="3" customFormat="1">
      <c r="A31" s="3">
        <f>'Growth&amp;Taper'!A32</f>
        <v>30</v>
      </c>
      <c r="B31" s="28">
        <f>'Growth&amp;Taper'!C32</f>
        <v>397.26680125166723</v>
      </c>
      <c r="C31" s="80">
        <f>-rentalCost-annualCost</f>
        <v>-230</v>
      </c>
      <c r="D31" s="80">
        <f>Value!S32</f>
        <v>31672.031088815642</v>
      </c>
      <c r="E31" s="80">
        <f t="shared" si="0"/>
        <v>-22.856786486454283</v>
      </c>
      <c r="F31" s="80">
        <f t="shared" si="1"/>
        <v>3147.4819660408752</v>
      </c>
      <c r="G31" s="86">
        <f>SUM(E$2:E31)+F31</f>
        <v>-1494.745985437115</v>
      </c>
      <c r="H31" s="14"/>
    </row>
    <row r="32" spans="1:8" s="3" customFormat="1">
      <c r="A32" s="3">
        <f>'Growth&amp;Taper'!A33</f>
        <v>31</v>
      </c>
      <c r="B32" s="28">
        <f>'Growth&amp;Taper'!C33</f>
        <v>392.7244018944927</v>
      </c>
      <c r="C32" s="80">
        <f>-rentalCost-annualCost</f>
        <v>-230</v>
      </c>
      <c r="D32" s="80">
        <f>Value!S33</f>
        <v>32597.660098863187</v>
      </c>
      <c r="E32" s="80">
        <f t="shared" si="0"/>
        <v>-21.163691191161369</v>
      </c>
      <c r="F32" s="80">
        <f t="shared" si="1"/>
        <v>2999.5078777686231</v>
      </c>
      <c r="G32" s="86">
        <f>SUM(E$2:E32)+F32</f>
        <v>-1663.8837649005281</v>
      </c>
      <c r="H32" s="14"/>
    </row>
    <row r="33" spans="1:8" s="3" customFormat="1">
      <c r="A33" s="3">
        <f>'Growth&amp;Taper'!A34</f>
        <v>32</v>
      </c>
      <c r="B33" s="28">
        <f>'Growth&amp;Taper'!C34</f>
        <v>388.23394091186913</v>
      </c>
      <c r="C33" s="80">
        <f>-rentalCost-annualCost</f>
        <v>-230</v>
      </c>
      <c r="D33" s="80">
        <f>Value!S34</f>
        <v>33499.046021826172</v>
      </c>
      <c r="E33" s="80">
        <f t="shared" si="0"/>
        <v>-19.596010362186455</v>
      </c>
      <c r="F33" s="80">
        <f t="shared" si="1"/>
        <v>2854.1202302915935</v>
      </c>
      <c r="G33" s="86">
        <f>SUM(E$2:E33)+F33</f>
        <v>-1828.8674227397441</v>
      </c>
      <c r="H33" s="14"/>
    </row>
    <row r="34" spans="1:8" s="3" customFormat="1">
      <c r="A34" s="3">
        <f>'Growth&amp;Taper'!A35</f>
        <v>33</v>
      </c>
      <c r="B34" s="28">
        <f>'Growth&amp;Taper'!C35</f>
        <v>383.79482443378663</v>
      </c>
      <c r="C34" s="80">
        <f>-rentalCost-annualCost</f>
        <v>-230</v>
      </c>
      <c r="D34" s="80">
        <f>Value!S35</f>
        <v>34377.566918474942</v>
      </c>
      <c r="E34" s="80">
        <f t="shared" si="0"/>
        <v>-18.144454039061529</v>
      </c>
      <c r="F34" s="80">
        <f t="shared" ref="F34:F65" si="2">D34/(1+discRate)^A34</f>
        <v>2712.00949098709</v>
      </c>
      <c r="G34" s="86">
        <f>SUM(E$2:E34)+F34</f>
        <v>-1989.1226160833089</v>
      </c>
      <c r="H34" s="14"/>
    </row>
    <row r="35" spans="1:8" s="3" customFormat="1">
      <c r="A35" s="3">
        <f>'Growth&amp;Taper'!A36</f>
        <v>34</v>
      </c>
      <c r="B35" s="28">
        <f>'Growth&amp;Taper'!C36</f>
        <v>379.40646538062094</v>
      </c>
      <c r="C35" s="80">
        <f>-rentalCost-annualCost</f>
        <v>-230</v>
      </c>
      <c r="D35" s="80">
        <f>Value!S36</f>
        <v>35234.515060591963</v>
      </c>
      <c r="E35" s="80">
        <f t="shared" si="0"/>
        <v>-16.800420406538453</v>
      </c>
      <c r="F35" s="80">
        <f t="shared" si="2"/>
        <v>2573.7159384280681</v>
      </c>
      <c r="G35" s="86">
        <f>SUM(E$2:E35)+F35</f>
        <v>-2144.2165890488691</v>
      </c>
      <c r="H35" s="14"/>
    </row>
    <row r="36" spans="1:8" s="3" customFormat="1">
      <c r="A36" s="3">
        <f>'Growth&amp;Taper'!A37</f>
        <v>35</v>
      </c>
      <c r="B36" s="28">
        <f>'Growth&amp;Taper'!C37</f>
        <v>375.06828338549116</v>
      </c>
      <c r="C36" s="80">
        <f>-rentalCost-annualCost</f>
        <v>-230</v>
      </c>
      <c r="D36" s="80">
        <f>Value!S37</f>
        <v>36180.106556262181</v>
      </c>
      <c r="E36" s="80">
        <f t="shared" si="0"/>
        <v>-15.555944820868937</v>
      </c>
      <c r="F36" s="80">
        <f t="shared" si="2"/>
        <v>2447.0249617494478</v>
      </c>
      <c r="G36" s="86">
        <f>SUM(E$2:E36)+F36</f>
        <v>-2286.463510548358</v>
      </c>
      <c r="H36" s="14"/>
    </row>
    <row r="37" spans="1:8" s="3" customFormat="1">
      <c r="A37" s="3">
        <f>'Growth&amp;Taper'!A38</f>
        <v>36</v>
      </c>
      <c r="B37" s="28">
        <f>'Growth&amp;Taper'!C38</f>
        <v>370.77970471750547</v>
      </c>
      <c r="C37" s="80">
        <f>-rentalCost-annualCost</f>
        <v>-230</v>
      </c>
      <c r="D37" s="80">
        <f>Value!S38</f>
        <v>40990.704590638125</v>
      </c>
      <c r="E37" s="80">
        <f t="shared" si="0"/>
        <v>-14.40365261191568</v>
      </c>
      <c r="F37" s="80">
        <f t="shared" si="2"/>
        <v>2567.0255184400389</v>
      </c>
      <c r="G37" s="86">
        <f>SUM(E$2:E37)+F37</f>
        <v>-2180.8666064696822</v>
      </c>
      <c r="H37" s="14"/>
    </row>
    <row r="38" spans="1:8" s="3" customFormat="1">
      <c r="A38" s="3">
        <f>'Growth&amp;Taper'!A39</f>
        <v>37</v>
      </c>
      <c r="B38" s="28">
        <f>'Growth&amp;Taper'!C39</f>
        <v>366.54016220588443</v>
      </c>
      <c r="C38" s="80">
        <f>-rentalCost-annualCost</f>
        <v>-230</v>
      </c>
      <c r="D38" s="80">
        <f>Value!S39</f>
        <v>41938.843913371195</v>
      </c>
      <c r="E38" s="80">
        <f t="shared" si="0"/>
        <v>-13.336715381403408</v>
      </c>
      <c r="F38" s="80">
        <f t="shared" si="2"/>
        <v>2431.8540204249316</v>
      </c>
      <c r="G38" s="86">
        <f>SUM(E$2:E38)+F38</f>
        <v>-2329.3748198661929</v>
      </c>
      <c r="H38" s="14"/>
    </row>
    <row r="39" spans="1:8" s="3" customFormat="1">
      <c r="A39" s="3">
        <f>'Growth&amp;Taper'!A40</f>
        <v>38</v>
      </c>
      <c r="B39" s="28">
        <f>'Growth&amp;Taper'!C40</f>
        <v>362.34909516495168</v>
      </c>
      <c r="C39" s="80">
        <f>-rentalCost-annualCost</f>
        <v>-230</v>
      </c>
      <c r="D39" s="80">
        <f>Value!S40</f>
        <v>42868.104584708628</v>
      </c>
      <c r="E39" s="80">
        <f t="shared" si="0"/>
        <v>-12.348810538336487</v>
      </c>
      <c r="F39" s="80">
        <f t="shared" si="2"/>
        <v>2301.609137626785</v>
      </c>
      <c r="G39" s="86">
        <f>SUM(E$2:E39)+F39</f>
        <v>-2471.9685132026761</v>
      </c>
      <c r="H39" s="14"/>
    </row>
    <row r="40" spans="1:8" s="3" customFormat="1">
      <c r="A40" s="3">
        <f>'Growth&amp;Taper'!A41</f>
        <v>39</v>
      </c>
      <c r="B40" s="28">
        <f>'Growth&amp;Taper'!C41</f>
        <v>358.20594931998249</v>
      </c>
      <c r="C40" s="80">
        <f>-rentalCost-annualCost</f>
        <v>-230</v>
      </c>
      <c r="D40" s="80">
        <f>Value!S41</f>
        <v>43779.486019252494</v>
      </c>
      <c r="E40" s="80">
        <f t="shared" si="0"/>
        <v>-11.434083831793044</v>
      </c>
      <c r="F40" s="80">
        <f t="shared" si="2"/>
        <v>2176.4274489432373</v>
      </c>
      <c r="G40" s="86">
        <f>SUM(E$2:E40)+F40</f>
        <v>-2608.5842857180169</v>
      </c>
      <c r="H40" s="14"/>
    </row>
    <row r="41" spans="1:8" s="3" customFormat="1">
      <c r="A41" s="1">
        <f>'Growth&amp;Taper'!A42</f>
        <v>40</v>
      </c>
      <c r="B41" s="82">
        <f>'Growth&amp;Taper'!C42</f>
        <v>354.11017673390023</v>
      </c>
      <c r="C41" s="25">
        <f>-rentalCost-annualCost</f>
        <v>-230</v>
      </c>
      <c r="D41" s="25">
        <f>Value!S42</f>
        <v>44673.926028516064</v>
      </c>
      <c r="E41" s="25">
        <f t="shared" si="0"/>
        <v>-10.587114659067632</v>
      </c>
      <c r="F41" s="25">
        <f t="shared" si="2"/>
        <v>2056.3825092808934</v>
      </c>
      <c r="G41" s="26">
        <f>SUM(E$2:E41)+F41</f>
        <v>-2739.2163400394288</v>
      </c>
      <c r="H41" s="1"/>
    </row>
    <row r="42" spans="1:8">
      <c r="A42" s="3">
        <f>'Growth&amp;Taper'!A43</f>
        <v>1</v>
      </c>
      <c r="B42" s="28">
        <f>'Growth&amp;Taper'!C43</f>
        <v>1128.7462150115782</v>
      </c>
      <c r="C42" s="83">
        <f>-estabCost*B42-rentalCost-annualCost</f>
        <v>-2261.7431870208411</v>
      </c>
      <c r="D42" s="80">
        <f>Value!S43</f>
        <v>0</v>
      </c>
      <c r="E42" s="80">
        <f t="shared" ref="E42:E85" si="3">C42/(1+discRate)^A42</f>
        <v>-2094.2066546489268</v>
      </c>
      <c r="F42" s="80">
        <f t="shared" si="2"/>
        <v>0</v>
      </c>
      <c r="G42" s="86"/>
      <c r="H42" s="14"/>
    </row>
    <row r="43" spans="1:8">
      <c r="A43" s="3">
        <f>'Growth&amp;Taper'!A44</f>
        <v>2</v>
      </c>
      <c r="B43" s="28">
        <f>'Growth&amp;Taper'!C44</f>
        <v>1115.8399865894512</v>
      </c>
      <c r="C43" s="80">
        <f>-rentalCost-annualCost</f>
        <v>-230</v>
      </c>
      <c r="D43" s="80">
        <f>Value!S44</f>
        <v>0</v>
      </c>
      <c r="E43" s="80">
        <f t="shared" si="3"/>
        <v>-197.18792866941013</v>
      </c>
      <c r="F43" s="80">
        <f t="shared" si="2"/>
        <v>0</v>
      </c>
      <c r="G43" s="86"/>
      <c r="H43" s="14" t="s">
        <v>63</v>
      </c>
    </row>
    <row r="44" spans="1:8">
      <c r="A44" s="3">
        <f>'Growth&amp;Taper'!A45</f>
        <v>3</v>
      </c>
      <c r="B44" s="28">
        <f>'Growth&amp;Taper'!C45</f>
        <v>1103.0813296319004</v>
      </c>
      <c r="C44" s="80">
        <f>-rentalCost-annualCost</f>
        <v>-230</v>
      </c>
      <c r="D44" s="80">
        <f>Value!S45</f>
        <v>0</v>
      </c>
      <c r="E44" s="80">
        <f t="shared" si="3"/>
        <v>-182.58141543463901</v>
      </c>
      <c r="F44" s="80">
        <f t="shared" si="2"/>
        <v>0</v>
      </c>
      <c r="G44" s="86"/>
      <c r="H44" s="14" t="s">
        <v>63</v>
      </c>
    </row>
    <row r="45" spans="1:8">
      <c r="A45" s="3">
        <f>'Growth&amp;Taper'!A46</f>
        <v>4</v>
      </c>
      <c r="B45" s="28">
        <f>'Growth&amp;Taper'!C46</f>
        <v>1090.4685567879474</v>
      </c>
      <c r="C45" s="80">
        <f>-rentalCost-annualCost</f>
        <v>-230</v>
      </c>
      <c r="D45" s="80">
        <f>Value!S46</f>
        <v>0</v>
      </c>
      <c r="E45" s="80">
        <f t="shared" si="3"/>
        <v>-169.05686614318424</v>
      </c>
      <c r="F45" s="80">
        <f t="shared" si="2"/>
        <v>0</v>
      </c>
      <c r="G45" s="86"/>
      <c r="H45" s="14"/>
    </row>
    <row r="46" spans="1:8">
      <c r="A46" s="3">
        <f>'Growth&amp;Taper'!A47</f>
        <v>5</v>
      </c>
      <c r="B46" s="28">
        <f>'Growth&amp;Taper'!C47</f>
        <v>1078</v>
      </c>
      <c r="C46" s="80">
        <f>-rentalCost-annualCost</f>
        <v>-230</v>
      </c>
      <c r="D46" s="80">
        <f>Value!S47</f>
        <v>613.22225435939333</v>
      </c>
      <c r="E46" s="80">
        <f t="shared" si="3"/>
        <v>-156.5341353177632</v>
      </c>
      <c r="F46" s="80">
        <f t="shared" si="2"/>
        <v>417.34876236416119</v>
      </c>
      <c r="G46" s="86">
        <f>SUM(E42:E46)+F46</f>
        <v>-2382.2182378497623</v>
      </c>
      <c r="H46" s="14"/>
    </row>
    <row r="47" spans="1:8">
      <c r="A47" s="3">
        <f>'Growth&amp;Taper'!A48</f>
        <v>6</v>
      </c>
      <c r="B47" s="28">
        <f>'Growth&amp;Taper'!C48</f>
        <v>1065.6740102832503</v>
      </c>
      <c r="C47" s="80">
        <f>-rentalCost-annualCost</f>
        <v>-230</v>
      </c>
      <c r="D47" s="80">
        <f>Value!S48</f>
        <v>1173.5849318540252</v>
      </c>
      <c r="E47" s="80">
        <f t="shared" si="3"/>
        <v>-144.93901418311404</v>
      </c>
      <c r="F47" s="80">
        <f t="shared" si="2"/>
        <v>739.55757862208475</v>
      </c>
      <c r="G47" s="86">
        <f>SUM(E$42:E47)+F47</f>
        <v>-2204.9484357749529</v>
      </c>
      <c r="H47" s="14"/>
    </row>
    <row r="48" spans="1:8">
      <c r="A48" s="3">
        <f>'Growth&amp;Taper'!A49</f>
        <v>7</v>
      </c>
      <c r="B48" s="28">
        <f>'Growth&amp;Taper'!C49</f>
        <v>1053.4889575075927</v>
      </c>
      <c r="C48" s="80">
        <f>-rentalCost-annualCost</f>
        <v>-230</v>
      </c>
      <c r="D48" s="80">
        <f>Value!S49</f>
        <v>1608.3586445403628</v>
      </c>
      <c r="E48" s="80">
        <f t="shared" si="3"/>
        <v>-134.20279091029079</v>
      </c>
      <c r="F48" s="80">
        <f t="shared" si="2"/>
        <v>938.46182122612606</v>
      </c>
      <c r="G48" s="86">
        <f>SUM(E$42:E48)+F48</f>
        <v>-2140.2469840812023</v>
      </c>
      <c r="H48" s="14"/>
    </row>
    <row r="49" spans="1:8">
      <c r="A49" s="3">
        <f>'Growth&amp;Taper'!A50</f>
        <v>8</v>
      </c>
      <c r="B49" s="28">
        <f>'Growth&amp;Taper'!C50</f>
        <v>1041.443230182038</v>
      </c>
      <c r="C49" s="80">
        <f>-rentalCost-annualCost</f>
        <v>-230</v>
      </c>
      <c r="D49" s="80">
        <f>Value!S50</f>
        <v>2326.0174483819756</v>
      </c>
      <c r="E49" s="80">
        <f t="shared" si="3"/>
        <v>-124.26184343545442</v>
      </c>
      <c r="F49" s="80">
        <f t="shared" si="2"/>
        <v>1256.6748521694619</v>
      </c>
      <c r="G49" s="86">
        <f>SUM(E$42:E49)+F49</f>
        <v>-1946.295796573321</v>
      </c>
      <c r="H49" s="14"/>
    </row>
    <row r="50" spans="1:8">
      <c r="A50" s="3">
        <f>'Growth&amp;Taper'!A51</f>
        <v>9</v>
      </c>
      <c r="B50" s="28">
        <f>'Growth&amp;Taper'!C51</f>
        <v>1029.5352352415905</v>
      </c>
      <c r="C50" s="80">
        <f>-rentalCost-annualCost</f>
        <v>-230</v>
      </c>
      <c r="D50" s="80">
        <f>Value!S51</f>
        <v>2802.0153310156529</v>
      </c>
      <c r="E50" s="80">
        <f t="shared" si="3"/>
        <v>-115.05726244023558</v>
      </c>
      <c r="F50" s="80">
        <f t="shared" si="2"/>
        <v>1401.7052752270936</v>
      </c>
      <c r="G50" s="86">
        <f>SUM(E$42:E50)+F50</f>
        <v>-1916.3226359559251</v>
      </c>
      <c r="H50" s="14"/>
    </row>
    <row r="51" spans="1:8">
      <c r="A51" s="148">
        <f>'Growth&amp;Taper'!A52</f>
        <v>10</v>
      </c>
      <c r="B51" s="149">
        <f>'Growth&amp;Taper'!C52</f>
        <v>400</v>
      </c>
      <c r="C51" s="150">
        <f>-(B50-B51)*thinCost-annualCost-rentalCost</f>
        <v>-670.67466466911333</v>
      </c>
      <c r="D51" s="150">
        <f>Value!S52</f>
        <v>3889.0197973213544</v>
      </c>
      <c r="E51" s="150">
        <f t="shared" si="3"/>
        <v>-310.65213729811256</v>
      </c>
      <c r="F51" s="150">
        <f t="shared" si="2"/>
        <v>1801.3686451516699</v>
      </c>
      <c r="G51" s="151">
        <f>SUM(E$42:E51)+F51</f>
        <v>-1827.3114033294612</v>
      </c>
      <c r="H51" s="152" t="str">
        <f>"thin to "&amp;B51&amp;" sph"</f>
        <v>thin to 400 sph</v>
      </c>
    </row>
    <row r="52" spans="1:8">
      <c r="A52" s="3">
        <f>'Growth&amp;Taper'!A53</f>
        <v>11</v>
      </c>
      <c r="B52" s="28">
        <f>'Growth&amp;Taper'!C53</f>
        <v>395.42634889916519</v>
      </c>
      <c r="C52" s="80">
        <f>-rentalCost-annualCost</f>
        <v>-230</v>
      </c>
      <c r="D52" s="80">
        <f>Value!S53</f>
        <v>4400.3515203848838</v>
      </c>
      <c r="E52" s="80">
        <f t="shared" si="3"/>
        <v>-98.643057647664236</v>
      </c>
      <c r="F52" s="80">
        <f t="shared" si="2"/>
        <v>1887.2353421535352</v>
      </c>
      <c r="G52" s="86">
        <f>SUM(E$42:E52)+F52</f>
        <v>-1840.08776397526</v>
      </c>
      <c r="H52" s="14"/>
    </row>
    <row r="53" spans="1:8">
      <c r="A53" s="3">
        <f>'Growth&amp;Taper'!A54</f>
        <v>12</v>
      </c>
      <c r="B53" s="28">
        <f>'Growth&amp;Taper'!C54</f>
        <v>390.90499350931083</v>
      </c>
      <c r="C53" s="80">
        <f>-rentalCost-annualCost</f>
        <v>-230</v>
      </c>
      <c r="D53" s="80">
        <f>Value!S54</f>
        <v>4987.3589404748454</v>
      </c>
      <c r="E53" s="80">
        <f t="shared" si="3"/>
        <v>-91.336164488577992</v>
      </c>
      <c r="F53" s="80">
        <f t="shared" si="2"/>
        <v>1980.5488545686544</v>
      </c>
      <c r="G53" s="86">
        <f>SUM(E$42:E53)+F53</f>
        <v>-1838.1104160487189</v>
      </c>
      <c r="H53" s="14"/>
    </row>
    <row r="54" spans="1:8">
      <c r="A54" s="3">
        <f>'Growth&amp;Taper'!A55</f>
        <v>13</v>
      </c>
      <c r="B54" s="28">
        <f>'Growth&amp;Taper'!C55</f>
        <v>386.43533587459666</v>
      </c>
      <c r="C54" s="80">
        <f>-rentalCost-annualCost</f>
        <v>-230</v>
      </c>
      <c r="D54" s="80">
        <f>Value!S55</f>
        <v>5448.876746769015</v>
      </c>
      <c r="E54" s="80">
        <f t="shared" si="3"/>
        <v>-84.570522674609251</v>
      </c>
      <c r="F54" s="80">
        <f t="shared" si="2"/>
        <v>2003.5406715816525</v>
      </c>
      <c r="G54" s="86">
        <f>SUM(E$42:E54)+F54</f>
        <v>-1899.6891217103298</v>
      </c>
      <c r="H54" s="14"/>
    </row>
    <row r="55" spans="1:8">
      <c r="A55" s="3">
        <f>'Growth&amp;Taper'!A56</f>
        <v>14</v>
      </c>
      <c r="B55" s="28">
        <f>'Growth&amp;Taper'!C56</f>
        <v>382.0167848762859</v>
      </c>
      <c r="C55" s="80">
        <f>-rentalCost-annualCost</f>
        <v>-230</v>
      </c>
      <c r="D55" s="80">
        <f>Value!S56</f>
        <v>5875.1655525051183</v>
      </c>
      <c r="E55" s="80">
        <f t="shared" si="3"/>
        <v>-78.306039513527068</v>
      </c>
      <c r="F55" s="80">
        <f t="shared" si="2"/>
        <v>2000.2649821868647</v>
      </c>
      <c r="G55" s="86">
        <f>SUM(E$42:E55)+F55</f>
        <v>-1981.2708506186448</v>
      </c>
      <c r="H55" s="14"/>
    </row>
    <row r="56" spans="1:8">
      <c r="A56" s="3">
        <f>'Growth&amp;Taper'!A57</f>
        <v>15</v>
      </c>
      <c r="B56" s="28">
        <f>'Growth&amp;Taper'!C57</f>
        <v>377.6487561545689</v>
      </c>
      <c r="C56" s="80">
        <f>-rentalCost-annualCost</f>
        <v>-230</v>
      </c>
      <c r="D56" s="80">
        <f>Value!S57</f>
        <v>10763.72339896007</v>
      </c>
      <c r="E56" s="80">
        <f t="shared" si="3"/>
        <v>-72.505592142154697</v>
      </c>
      <c r="F56" s="80">
        <f t="shared" si="2"/>
        <v>3393.1745160694168</v>
      </c>
      <c r="G56" s="86">
        <f>SUM(E$42:E56)+F56</f>
        <v>-660.86690887824761</v>
      </c>
      <c r="H56" s="14"/>
    </row>
    <row r="57" spans="1:8">
      <c r="A57" s="3">
        <f>'Growth&amp;Taper'!A58</f>
        <v>16</v>
      </c>
      <c r="B57" s="28">
        <f>'Growth&amp;Taper'!C58</f>
        <v>373.33067203128081</v>
      </c>
      <c r="C57" s="80">
        <f>-rentalCost-annualCost</f>
        <v>-230</v>
      </c>
      <c r="D57" s="80">
        <f>Value!S58</f>
        <v>11667.949743051588</v>
      </c>
      <c r="E57" s="80">
        <f t="shared" si="3"/>
        <v>-67.134807539032124</v>
      </c>
      <c r="F57" s="80">
        <f t="shared" si="2"/>
        <v>3405.7633059776854</v>
      </c>
      <c r="G57" s="86">
        <f>SUM(E$42:E57)+F57</f>
        <v>-715.41292650901141</v>
      </c>
      <c r="H57" s="14"/>
    </row>
    <row r="58" spans="1:8">
      <c r="A58" s="3">
        <f>'Growth&amp;Taper'!A59</f>
        <v>17</v>
      </c>
      <c r="B58" s="28">
        <f>'Growth&amp;Taper'!C59</f>
        <v>369.06196143350269</v>
      </c>
      <c r="C58" s="80">
        <f>-rentalCost-annualCost</f>
        <v>-230</v>
      </c>
      <c r="D58" s="80">
        <f>Value!S59</f>
        <v>12638.434045046346</v>
      </c>
      <c r="E58" s="80">
        <f t="shared" si="3"/>
        <v>-62.161858832437147</v>
      </c>
      <c r="F58" s="80">
        <f t="shared" si="2"/>
        <v>3415.7763172662549</v>
      </c>
      <c r="G58" s="86">
        <f>SUM(E$42:E58)+F58</f>
        <v>-767.56177405287917</v>
      </c>
      <c r="H58" s="14"/>
    </row>
    <row r="59" spans="1:8">
      <c r="A59" s="3">
        <f>'Growth&amp;Taper'!A60</f>
        <v>18</v>
      </c>
      <c r="B59" s="28">
        <f>'Growth&amp;Taper'!C60</f>
        <v>364.8420598180362</v>
      </c>
      <c r="C59" s="80">
        <f>-rentalCost-annualCost</f>
        <v>-230</v>
      </c>
      <c r="D59" s="80">
        <f>Value!S60</f>
        <v>17765.213020160329</v>
      </c>
      <c r="E59" s="80">
        <f t="shared" si="3"/>
        <v>-57.557276696701059</v>
      </c>
      <c r="F59" s="80">
        <f t="shared" si="2"/>
        <v>4445.7273103356711</v>
      </c>
      <c r="G59" s="86">
        <f>SUM(E$42:E59)+F59</f>
        <v>204.83194231983634</v>
      </c>
      <c r="H59" s="14"/>
    </row>
    <row r="60" spans="1:8">
      <c r="A60" s="3">
        <f>'Growth&amp;Taper'!A61</f>
        <v>19</v>
      </c>
      <c r="B60" s="28">
        <f>'Growth&amp;Taper'!C61</f>
        <v>360.67040909674222</v>
      </c>
      <c r="C60" s="80">
        <f>-rentalCost-annualCost</f>
        <v>-230</v>
      </c>
      <c r="D60" s="80">
        <f>Value!S61</f>
        <v>18951.684271608312</v>
      </c>
      <c r="E60" s="80">
        <f t="shared" si="3"/>
        <v>-53.293774719167644</v>
      </c>
      <c r="F60" s="80">
        <f t="shared" si="2"/>
        <v>4391.3338787821131</v>
      </c>
      <c r="G60" s="86">
        <f>SUM(E$42:E60)+F60</f>
        <v>97.14473604711111</v>
      </c>
      <c r="H60" s="14"/>
    </row>
    <row r="61" spans="1:8">
      <c r="A61" s="3">
        <f>'Growth&amp;Taper'!A62</f>
        <v>20</v>
      </c>
      <c r="B61" s="28">
        <f>'Growth&amp;Taper'!C62</f>
        <v>356.5464575627326</v>
      </c>
      <c r="C61" s="80">
        <f>-rentalCost-annualCost</f>
        <v>-230</v>
      </c>
      <c r="D61" s="80">
        <f>Value!S62</f>
        <v>20092.065128746501</v>
      </c>
      <c r="E61" s="80">
        <f t="shared" ref="E61:E81" si="4">C61/(1+discRate)^A61</f>
        <v>-49.346087702933005</v>
      </c>
      <c r="F61" s="80">
        <f t="shared" si="2"/>
        <v>4310.7165564181159</v>
      </c>
      <c r="G61" s="86">
        <f>SUM(E$42:E61)+F61</f>
        <v>-32.8186740198189</v>
      </c>
      <c r="H61" s="14"/>
    </row>
    <row r="62" spans="1:8">
      <c r="A62" s="3">
        <f>'Growth&amp;Taper'!A63</f>
        <v>21</v>
      </c>
      <c r="B62" s="28">
        <f>'Growth&amp;Taper'!C63</f>
        <v>352.46965981740624</v>
      </c>
      <c r="C62" s="80">
        <f>-rentalCost-annualCost</f>
        <v>-230</v>
      </c>
      <c r="D62" s="80">
        <f>Value!S63</f>
        <v>21188.441703168406</v>
      </c>
      <c r="E62" s="80">
        <f t="shared" si="4"/>
        <v>-45.690821947160188</v>
      </c>
      <c r="F62" s="80">
        <f t="shared" si="2"/>
        <v>4209.2057269445704</v>
      </c>
      <c r="G62" s="86">
        <f>SUM(E$42:E62)+F62</f>
        <v>-180.02032544052418</v>
      </c>
      <c r="H62" s="14"/>
    </row>
    <row r="63" spans="1:8">
      <c r="A63" s="3">
        <f>'Growth&amp;Taper'!A64</f>
        <v>22</v>
      </c>
      <c r="B63" s="28">
        <f>'Growth&amp;Taper'!C64</f>
        <v>348.43947669831937</v>
      </c>
      <c r="C63" s="80">
        <f>-rentalCost-annualCost</f>
        <v>-230</v>
      </c>
      <c r="D63" s="80">
        <f>Value!S64</f>
        <v>26216.18423891256</v>
      </c>
      <c r="E63" s="80">
        <f t="shared" si="4"/>
        <v>-42.306316617740904</v>
      </c>
      <c r="F63" s="80">
        <f t="shared" si="2"/>
        <v>4822.2182213933202</v>
      </c>
      <c r="G63" s="86">
        <f>SUM(E$42:E63)+F63</f>
        <v>390.6858523904848</v>
      </c>
      <c r="H63" s="14"/>
    </row>
    <row r="64" spans="1:8">
      <c r="A64" s="3">
        <f>'Growth&amp;Taper'!A65</f>
        <v>23</v>
      </c>
      <c r="B64" s="28">
        <f>'Growth&amp;Taper'!C65</f>
        <v>344.45537520788048</v>
      </c>
      <c r="C64" s="80">
        <f>-rentalCost-annualCost</f>
        <v>-230</v>
      </c>
      <c r="D64" s="80">
        <f>Value!S65</f>
        <v>27500.532177704205</v>
      </c>
      <c r="E64" s="80">
        <f t="shared" si="4"/>
        <v>-39.172515386797137</v>
      </c>
      <c r="F64" s="80">
        <f t="shared" si="2"/>
        <v>4683.7609559835992</v>
      </c>
      <c r="G64" s="86">
        <f>SUM(E$42:E64)+F64</f>
        <v>213.05607159396641</v>
      </c>
      <c r="H64" s="14"/>
    </row>
    <row r="65" spans="1:8">
      <c r="A65" s="3">
        <f>'Growth&amp;Taper'!A66</f>
        <v>24</v>
      </c>
      <c r="B65" s="28">
        <f>'Growth&amp;Taper'!C66</f>
        <v>340.51682844286051</v>
      </c>
      <c r="C65" s="80">
        <f>-rentalCost-annualCost</f>
        <v>-230</v>
      </c>
      <c r="D65" s="80">
        <f>Value!S66</f>
        <v>28741.353720676801</v>
      </c>
      <c r="E65" s="80">
        <f t="shared" si="4"/>
        <v>-36.270847580367715</v>
      </c>
      <c r="F65" s="80">
        <f t="shared" si="2"/>
        <v>4532.4924350265346</v>
      </c>
      <c r="G65" s="86">
        <f>SUM(E$42:E65)+F65</f>
        <v>25.516703056534425</v>
      </c>
      <c r="H65" s="14"/>
    </row>
    <row r="66" spans="1:8">
      <c r="A66" s="3">
        <f>'Growth&amp;Taper'!A67</f>
        <v>25</v>
      </c>
      <c r="B66" s="28">
        <f>'Growth&amp;Taper'!C67</f>
        <v>336.62331552470937</v>
      </c>
      <c r="C66" s="80">
        <f>-rentalCost-annualCost</f>
        <v>-230</v>
      </c>
      <c r="D66" s="80">
        <f>Value!S67</f>
        <v>29940.992587362423</v>
      </c>
      <c r="E66" s="80">
        <f t="shared" si="4"/>
        <v>-33.584118129970108</v>
      </c>
      <c r="F66" s="80">
        <f t="shared" ref="F66:F97" si="5">D66/(1+discRate)^A66</f>
        <v>4371.9210086197345</v>
      </c>
      <c r="G66" s="86">
        <f>SUM(E$42:E66)+F66</f>
        <v>-168.6388414802359</v>
      </c>
      <c r="H66" s="14"/>
    </row>
    <row r="67" spans="1:8">
      <c r="A67" s="3">
        <f>'Growth&amp;Taper'!A68</f>
        <v>26</v>
      </c>
      <c r="B67" s="28">
        <f>'Growth&amp;Taper'!C68</f>
        <v>332.77432153066877</v>
      </c>
      <c r="C67" s="80">
        <f>-rentalCost-annualCost</f>
        <v>-230</v>
      </c>
      <c r="D67" s="80">
        <f>Value!S68</f>
        <v>31101.738692440023</v>
      </c>
      <c r="E67" s="80">
        <f t="shared" si="4"/>
        <v>-31.096405675898247</v>
      </c>
      <c r="F67" s="80">
        <f t="shared" si="5"/>
        <v>4205.009928721287</v>
      </c>
      <c r="G67" s="86">
        <f>SUM(E$42:E67)+F67</f>
        <v>-366.64632705458189</v>
      </c>
      <c r="H67" s="14"/>
    </row>
    <row r="68" spans="1:8">
      <c r="A68" s="3">
        <f>'Growth&amp;Taper'!A69</f>
        <v>27</v>
      </c>
      <c r="B68" s="28">
        <f>'Growth&amp;Taper'!C69</f>
        <v>328.96933742567302</v>
      </c>
      <c r="C68" s="80">
        <f>-rentalCost-annualCost</f>
        <v>-230</v>
      </c>
      <c r="D68" s="80">
        <f>Value!S69</f>
        <v>35785.183525049084</v>
      </c>
      <c r="E68" s="80">
        <f t="shared" si="4"/>
        <v>-28.792968218424303</v>
      </c>
      <c r="F68" s="80">
        <f t="shared" si="5"/>
        <v>4479.8332692487793</v>
      </c>
      <c r="G68" s="86">
        <f>SUM(E$42:E68)+F68</f>
        <v>-120.61595474551359</v>
      </c>
      <c r="H68" s="14"/>
    </row>
    <row r="69" spans="1:8">
      <c r="A69" s="3">
        <f>'Growth&amp;Taper'!A70</f>
        <v>28</v>
      </c>
      <c r="B69" s="28">
        <f>'Growth&amp;Taper'!C70</f>
        <v>325.20785999502846</v>
      </c>
      <c r="C69" s="80">
        <f>-rentalCost-annualCost</f>
        <v>-230</v>
      </c>
      <c r="D69" s="80">
        <f>Value!S70</f>
        <v>37067.385556858389</v>
      </c>
      <c r="E69" s="80">
        <f t="shared" si="4"/>
        <v>-26.660155757800279</v>
      </c>
      <c r="F69" s="80">
        <f t="shared" si="5"/>
        <v>4296.6185760012222</v>
      </c>
      <c r="G69" s="86">
        <f>SUM(E$42:E69)+F69</f>
        <v>-330.49080375087124</v>
      </c>
      <c r="H69" s="14"/>
    </row>
    <row r="70" spans="1:8">
      <c r="A70" s="3">
        <f>'Growth&amp;Taper'!A71</f>
        <v>29</v>
      </c>
      <c r="B70" s="28">
        <f>'Growth&amp;Taper'!C71</f>
        <v>321.48939177786247</v>
      </c>
      <c r="C70" s="80">
        <f>-rentalCost-annualCost</f>
        <v>-230</v>
      </c>
      <c r="D70" s="80">
        <f>Value!S71</f>
        <v>38313.655187761309</v>
      </c>
      <c r="E70" s="80">
        <f t="shared" si="4"/>
        <v>-24.685329405370627</v>
      </c>
      <c r="F70" s="80">
        <f t="shared" si="5"/>
        <v>4112.1095610159791</v>
      </c>
      <c r="G70" s="86">
        <f>SUM(E$42:E70)+F70</f>
        <v>-539.68514814148512</v>
      </c>
      <c r="H70" s="14"/>
    </row>
    <row r="71" spans="1:8">
      <c r="A71" s="3">
        <f>'Growth&amp;Taper'!A72</f>
        <v>30</v>
      </c>
      <c r="B71" s="28">
        <f>'Growth&amp;Taper'!C72</f>
        <v>317.81344100133367</v>
      </c>
      <c r="C71" s="80">
        <f>-rentalCost-annualCost</f>
        <v>-230</v>
      </c>
      <c r="D71" s="80">
        <f>Value!S72</f>
        <v>39525.990295821131</v>
      </c>
      <c r="E71" s="80">
        <f t="shared" si="4"/>
        <v>-22.856786486454283</v>
      </c>
      <c r="F71" s="80">
        <f t="shared" si="5"/>
        <v>3927.9874819880329</v>
      </c>
      <c r="G71" s="86">
        <f>SUM(E$42:E71)+F71</f>
        <v>-746.66401365588581</v>
      </c>
      <c r="H71" s="14"/>
    </row>
    <row r="72" spans="1:8">
      <c r="A72" s="3">
        <f>'Growth&amp;Taper'!A73</f>
        <v>31</v>
      </c>
      <c r="B72" s="28">
        <f>'Growth&amp;Taper'!C73</f>
        <v>314.17952151559405</v>
      </c>
      <c r="C72" s="80">
        <f>-rentalCost-annualCost</f>
        <v>-230</v>
      </c>
      <c r="D72" s="80">
        <f>Value!S73</f>
        <v>40706.285336045323</v>
      </c>
      <c r="E72" s="80">
        <f t="shared" si="4"/>
        <v>-21.163691191161369</v>
      </c>
      <c r="F72" s="80">
        <f t="shared" si="5"/>
        <v>3745.6315321363636</v>
      </c>
      <c r="G72" s="86">
        <f>SUM(E$42:E72)+F72</f>
        <v>-950.18365469871605</v>
      </c>
      <c r="H72" s="14"/>
    </row>
    <row r="73" spans="1:8">
      <c r="A73" s="3">
        <f>'Growth&amp;Taper'!A74</f>
        <v>32</v>
      </c>
      <c r="B73" s="28">
        <f>'Growth&amp;Taper'!C74</f>
        <v>310.58715272949519</v>
      </c>
      <c r="C73" s="80">
        <f>-rentalCost-annualCost</f>
        <v>-230</v>
      </c>
      <c r="D73" s="80">
        <f>Value!S74</f>
        <v>41856.329959016264</v>
      </c>
      <c r="E73" s="80">
        <f t="shared" si="4"/>
        <v>-19.596010362186455</v>
      </c>
      <c r="F73" s="80">
        <f t="shared" si="5"/>
        <v>3566.1611982607737</v>
      </c>
      <c r="G73" s="86">
        <f>SUM(E$42:E73)+F73</f>
        <v>-1149.2499989364924</v>
      </c>
      <c r="H73" s="14"/>
    </row>
    <row r="74" spans="1:8">
      <c r="A74" s="3">
        <f>'Growth&amp;Taper'!A75</f>
        <v>33</v>
      </c>
      <c r="B74" s="28">
        <f>'Growth&amp;Taper'!C75</f>
        <v>307.03585954702919</v>
      </c>
      <c r="C74" s="80">
        <f>-rentalCost-annualCost</f>
        <v>-230</v>
      </c>
      <c r="D74" s="80">
        <f>Value!S75</f>
        <v>42977.810132438186</v>
      </c>
      <c r="E74" s="80">
        <f t="shared" si="4"/>
        <v>-18.144454039061529</v>
      </c>
      <c r="F74" s="80">
        <f t="shared" si="5"/>
        <v>3390.4734810762507</v>
      </c>
      <c r="G74" s="86">
        <f>SUM(E$42:E74)+F74</f>
        <v>-1343.0821701600767</v>
      </c>
      <c r="H74" s="14"/>
    </row>
    <row r="75" spans="1:8">
      <c r="A75" s="3">
        <f>'Growth&amp;Taper'!A76</f>
        <v>34</v>
      </c>
      <c r="B75" s="28">
        <f>'Growth&amp;Taper'!C76</f>
        <v>303.52517230449661</v>
      </c>
      <c r="C75" s="80">
        <f>-rentalCost-annualCost</f>
        <v>-230</v>
      </c>
      <c r="D75" s="80">
        <f>Value!S76</f>
        <v>44072.310934306108</v>
      </c>
      <c r="E75" s="80">
        <f t="shared" si="4"/>
        <v>-16.800420406538453</v>
      </c>
      <c r="F75" s="80">
        <f t="shared" si="5"/>
        <v>3219.2754434088006</v>
      </c>
      <c r="G75" s="86">
        <f>SUM(E$42:E75)+F75</f>
        <v>-1531.080628234065</v>
      </c>
      <c r="H75" s="14"/>
    </row>
    <row r="76" spans="1:8">
      <c r="A76" s="3">
        <f>'Growth&amp;Taper'!A77</f>
        <v>35</v>
      </c>
      <c r="B76" s="28">
        <f>'Growth&amp;Taper'!C77</f>
        <v>300.05462670839279</v>
      </c>
      <c r="C76" s="80">
        <f>-rentalCost-annualCost</f>
        <v>-230</v>
      </c>
      <c r="D76" s="80">
        <f>Value!S77</f>
        <v>48148.677584685356</v>
      </c>
      <c r="E76" s="80">
        <f t="shared" si="4"/>
        <v>-15.555944820868937</v>
      </c>
      <c r="F76" s="80">
        <f t="shared" si="5"/>
        <v>3256.5137900224977</v>
      </c>
      <c r="G76" s="86">
        <f>SUM(E$42:E76)+F76</f>
        <v>-1509.3982264412366</v>
      </c>
      <c r="H76" s="14"/>
    </row>
    <row r="77" spans="1:8">
      <c r="A77" s="3">
        <f>'Growth&amp;Taper'!A78</f>
        <v>36</v>
      </c>
      <c r="B77" s="28">
        <f>'Growth&amp;Taper'!C78</f>
        <v>296.62376377400426</v>
      </c>
      <c r="C77" s="80">
        <f>-rentalCost-annualCost</f>
        <v>-230</v>
      </c>
      <c r="D77" s="80">
        <f>Value!S78</f>
        <v>49317.736152501951</v>
      </c>
      <c r="E77" s="80">
        <f t="shared" si="4"/>
        <v>-14.40365261191568</v>
      </c>
      <c r="F77" s="80">
        <f t="shared" si="5"/>
        <v>3088.502344116318</v>
      </c>
      <c r="G77" s="86">
        <f>SUM(E$42:E77)+F77</f>
        <v>-1691.8133249593316</v>
      </c>
      <c r="H77" s="14"/>
    </row>
    <row r="78" spans="1:8">
      <c r="A78" s="3">
        <f>'Growth&amp;Taper'!A79</f>
        <v>37</v>
      </c>
      <c r="B78" s="28">
        <f>'Growth&amp;Taper'!C79</f>
        <v>293.23212976470745</v>
      </c>
      <c r="C78" s="80">
        <f>-rentalCost-annualCost</f>
        <v>-230</v>
      </c>
      <c r="D78" s="80">
        <f>Value!S79</f>
        <v>50462.794229260398</v>
      </c>
      <c r="E78" s="80">
        <f t="shared" si="4"/>
        <v>-13.336715381403408</v>
      </c>
      <c r="F78" s="80">
        <f t="shared" si="5"/>
        <v>2926.1214086346622</v>
      </c>
      <c r="G78" s="86">
        <f>SUM(E$42:E78)+F78</f>
        <v>-1867.5309758223907</v>
      </c>
      <c r="H78" s="14"/>
    </row>
    <row r="79" spans="1:8">
      <c r="A79" s="3">
        <f>'Growth&amp;Taper'!A80</f>
        <v>38</v>
      </c>
      <c r="B79" s="28">
        <f>'Growth&amp;Taper'!C80</f>
        <v>289.87927613196126</v>
      </c>
      <c r="C79" s="80">
        <f>-rentalCost-annualCost</f>
        <v>-230</v>
      </c>
      <c r="D79" s="80">
        <f>Value!S80</f>
        <v>51585.123305219626</v>
      </c>
      <c r="E79" s="80">
        <f t="shared" si="4"/>
        <v>-12.348810538336487</v>
      </c>
      <c r="F79" s="80">
        <f t="shared" si="5"/>
        <v>2769.6300621429705</v>
      </c>
      <c r="G79" s="86">
        <f>SUM(E$42:E79)+F79</f>
        <v>-2036.3711328524191</v>
      </c>
      <c r="H79" s="14"/>
    </row>
    <row r="80" spans="1:8">
      <c r="A80" s="3">
        <f>'Growth&amp;Taper'!A81</f>
        <v>39</v>
      </c>
      <c r="B80" s="28">
        <f>'Growth&amp;Taper'!C81</f>
        <v>286.56475945598595</v>
      </c>
      <c r="C80" s="80">
        <f>-rentalCost-annualCost</f>
        <v>-230</v>
      </c>
      <c r="D80" s="80">
        <f>Value!S81</f>
        <v>52685.917372458571</v>
      </c>
      <c r="E80" s="80">
        <f t="shared" si="4"/>
        <v>-11.434083831793044</v>
      </c>
      <c r="F80" s="80">
        <f t="shared" si="5"/>
        <v>2619.1965043113601</v>
      </c>
      <c r="G80" s="86">
        <f>SUM(E$42:E80)+F80</f>
        <v>-2198.2387745158226</v>
      </c>
      <c r="H80" s="14"/>
    </row>
    <row r="81" spans="1:8">
      <c r="A81" s="1">
        <f>'Growth&amp;Taper'!A82</f>
        <v>40</v>
      </c>
      <c r="B81" s="82">
        <f>'Growth&amp;Taper'!C82</f>
        <v>283.28814138712016</v>
      </c>
      <c r="C81" s="25">
        <f>-rentalCost-annualCost</f>
        <v>-230</v>
      </c>
      <c r="D81" s="25">
        <f>Value!S82</f>
        <v>53766.297351059613</v>
      </c>
      <c r="E81" s="25">
        <f t="shared" si="4"/>
        <v>-10.587114659067632</v>
      </c>
      <c r="F81" s="25">
        <f t="shared" si="5"/>
        <v>2474.9128471704021</v>
      </c>
      <c r="G81" s="26">
        <f>SUM(E$42:E81)+F81</f>
        <v>-2353.1095463158485</v>
      </c>
      <c r="H81" s="1"/>
    </row>
    <row r="82" spans="1:8">
      <c r="A82" s="3">
        <f>'Growth&amp;Taper'!A83</f>
        <v>1</v>
      </c>
      <c r="B82" s="28">
        <f>'Growth&amp;Taper'!C83</f>
        <v>1128.7462150115782</v>
      </c>
      <c r="C82" s="83">
        <f>-estabCost*B82-rentalCost-annualCost</f>
        <v>-2261.7431870208411</v>
      </c>
      <c r="D82" s="80">
        <f>Value!S83</f>
        <v>0</v>
      </c>
      <c r="E82" s="80">
        <f t="shared" si="3"/>
        <v>-2094.2066546489268</v>
      </c>
      <c r="F82" s="80">
        <f t="shared" si="5"/>
        <v>0</v>
      </c>
      <c r="G82" s="86"/>
      <c r="H82" s="14"/>
    </row>
    <row r="83" spans="1:8">
      <c r="A83" s="3">
        <f>'Growth&amp;Taper'!A84</f>
        <v>2</v>
      </c>
      <c r="B83" s="28">
        <f>'Growth&amp;Taper'!C84</f>
        <v>1115.8399865894512</v>
      </c>
      <c r="C83" s="80">
        <f>-rentalCost-annualCost</f>
        <v>-230</v>
      </c>
      <c r="D83" s="80">
        <f>Value!S84</f>
        <v>0</v>
      </c>
      <c r="E83" s="80">
        <f t="shared" si="3"/>
        <v>-197.18792866941013</v>
      </c>
      <c r="F83" s="80">
        <f t="shared" si="5"/>
        <v>0</v>
      </c>
      <c r="G83" s="86"/>
      <c r="H83" s="14" t="s">
        <v>63</v>
      </c>
    </row>
    <row r="84" spans="1:8">
      <c r="A84" s="3">
        <f>'Growth&amp;Taper'!A85</f>
        <v>3</v>
      </c>
      <c r="B84" s="28">
        <f>'Growth&amp;Taper'!C85</f>
        <v>1103.0813296319004</v>
      </c>
      <c r="C84" s="80">
        <f>-rentalCost-annualCost</f>
        <v>-230</v>
      </c>
      <c r="D84" s="80">
        <f>Value!S85</f>
        <v>0</v>
      </c>
      <c r="E84" s="80">
        <f t="shared" si="3"/>
        <v>-182.58141543463901</v>
      </c>
      <c r="F84" s="80">
        <f t="shared" si="5"/>
        <v>0</v>
      </c>
      <c r="G84" s="86"/>
      <c r="H84" s="14" t="s">
        <v>63</v>
      </c>
    </row>
    <row r="85" spans="1:8">
      <c r="A85" s="3">
        <f>'Growth&amp;Taper'!A86</f>
        <v>4</v>
      </c>
      <c r="B85" s="28">
        <f>'Growth&amp;Taper'!C86</f>
        <v>1090.4685567879474</v>
      </c>
      <c r="C85" s="80">
        <f>-rentalCost-annualCost</f>
        <v>-230</v>
      </c>
      <c r="D85" s="80">
        <f>Value!S86</f>
        <v>0</v>
      </c>
      <c r="E85" s="80">
        <f t="shared" si="3"/>
        <v>-169.05686614318424</v>
      </c>
      <c r="F85" s="80">
        <f t="shared" si="5"/>
        <v>0</v>
      </c>
      <c r="G85" s="86"/>
      <c r="H85" s="14"/>
    </row>
    <row r="86" spans="1:8">
      <c r="A86" s="3">
        <f>'Growth&amp;Taper'!A87</f>
        <v>5</v>
      </c>
      <c r="B86" s="28">
        <f>'Growth&amp;Taper'!C87</f>
        <v>1078</v>
      </c>
      <c r="C86" s="80">
        <f>-rentalCost-annualCost</f>
        <v>-230</v>
      </c>
      <c r="D86" s="80">
        <f>Value!S87</f>
        <v>613.22225435939333</v>
      </c>
      <c r="E86" s="80">
        <f t="shared" ref="E86:E180" si="6">C86/(1+discRate)^A86</f>
        <v>-156.5341353177632</v>
      </c>
      <c r="F86" s="80">
        <f t="shared" si="5"/>
        <v>417.34876236416119</v>
      </c>
      <c r="G86" s="86">
        <f>SUM(E82:E86)+F86</f>
        <v>-2382.2182378497623</v>
      </c>
      <c r="H86" s="14"/>
    </row>
    <row r="87" spans="1:8">
      <c r="A87" s="3">
        <f>'Growth&amp;Taper'!A88</f>
        <v>6</v>
      </c>
      <c r="B87" s="28">
        <f>'Growth&amp;Taper'!C88</f>
        <v>1065.6740102832503</v>
      </c>
      <c r="C87" s="80">
        <f>-rentalCost-annualCost</f>
        <v>-230</v>
      </c>
      <c r="D87" s="80">
        <f>Value!S88</f>
        <v>1173.5849318540252</v>
      </c>
      <c r="E87" s="80">
        <f t="shared" si="6"/>
        <v>-144.93901418311404</v>
      </c>
      <c r="F87" s="80">
        <f t="shared" si="5"/>
        <v>739.55757862208475</v>
      </c>
      <c r="G87" s="86">
        <f>SUM(E$82:E87)+F87</f>
        <v>-2204.9484357749529</v>
      </c>
      <c r="H87" s="14"/>
    </row>
    <row r="88" spans="1:8">
      <c r="A88" s="3">
        <f>'Growth&amp;Taper'!A89</f>
        <v>7</v>
      </c>
      <c r="B88" s="28">
        <f>'Growth&amp;Taper'!C89</f>
        <v>1053.4889575075927</v>
      </c>
      <c r="C88" s="80">
        <f>-rentalCost-annualCost</f>
        <v>-230</v>
      </c>
      <c r="D88" s="80">
        <f>Value!S89</f>
        <v>1608.3586445403628</v>
      </c>
      <c r="E88" s="80">
        <f t="shared" si="6"/>
        <v>-134.20279091029079</v>
      </c>
      <c r="F88" s="80">
        <f t="shared" si="5"/>
        <v>938.46182122612606</v>
      </c>
      <c r="G88" s="86">
        <f>SUM(E$82:E88)+F88</f>
        <v>-2140.2469840812023</v>
      </c>
      <c r="H88" s="14"/>
    </row>
    <row r="89" spans="1:8">
      <c r="A89" s="3">
        <f>'Growth&amp;Taper'!A90</f>
        <v>8</v>
      </c>
      <c r="B89" s="28">
        <f>'Growth&amp;Taper'!C90</f>
        <v>1041.443230182038</v>
      </c>
      <c r="C89" s="80">
        <f>-rentalCost-annualCost</f>
        <v>-230</v>
      </c>
      <c r="D89" s="80">
        <f>Value!S90</f>
        <v>2326.0174483819756</v>
      </c>
      <c r="E89" s="80">
        <f t="shared" si="6"/>
        <v>-124.26184343545442</v>
      </c>
      <c r="F89" s="80">
        <f t="shared" si="5"/>
        <v>1256.6748521694619</v>
      </c>
      <c r="G89" s="86">
        <f>SUM(E$82:E89)+F89</f>
        <v>-1946.295796573321</v>
      </c>
      <c r="H89" s="14"/>
    </row>
    <row r="90" spans="1:8">
      <c r="A90" s="3">
        <f>'Growth&amp;Taper'!A91</f>
        <v>9</v>
      </c>
      <c r="B90" s="28">
        <f>'Growth&amp;Taper'!C91</f>
        <v>1029.5352352415905</v>
      </c>
      <c r="C90" s="80">
        <f>-rentalCost-annualCost</f>
        <v>-230</v>
      </c>
      <c r="D90" s="80">
        <f>Value!S91</f>
        <v>2802.0153310156529</v>
      </c>
      <c r="E90" s="80">
        <f t="shared" si="6"/>
        <v>-115.05726244023558</v>
      </c>
      <c r="F90" s="80">
        <f t="shared" si="5"/>
        <v>1401.7052752270936</v>
      </c>
      <c r="G90" s="86">
        <f>SUM(E$82:E90)+F90</f>
        <v>-1916.3226359559251</v>
      </c>
      <c r="H90" s="14"/>
    </row>
    <row r="91" spans="1:8">
      <c r="A91" s="148">
        <f>'Growth&amp;Taper'!A92</f>
        <v>10</v>
      </c>
      <c r="B91" s="149">
        <f>'Growth&amp;Taper'!C92</f>
        <v>600</v>
      </c>
      <c r="C91" s="150">
        <f>-(B90-B91)*thinCost-annualCost-rentalCost</f>
        <v>-530.67466466911333</v>
      </c>
      <c r="D91" s="150">
        <f>Value!S92</f>
        <v>3753.3568591344488</v>
      </c>
      <c r="E91" s="150">
        <f t="shared" si="6"/>
        <v>-245.80504896625675</v>
      </c>
      <c r="F91" s="150">
        <f t="shared" si="5"/>
        <v>1738.5304556090603</v>
      </c>
      <c r="G91" s="151">
        <f>SUM(E$82:E91)+F91</f>
        <v>-1825.3025045402153</v>
      </c>
      <c r="H91" s="152" t="str">
        <f>"thin to "&amp;B91&amp;" sph"</f>
        <v>thin to 600 sph</v>
      </c>
    </row>
    <row r="92" spans="1:8">
      <c r="A92" s="3">
        <f>'Growth&amp;Taper'!A93</f>
        <v>11</v>
      </c>
      <c r="B92" s="28">
        <f>'Growth&amp;Taper'!C93</f>
        <v>593.13952334874784</v>
      </c>
      <c r="C92" s="80">
        <f>-rentalCost-annualCost</f>
        <v>-230</v>
      </c>
      <c r="D92" s="80">
        <f>Value!S93</f>
        <v>4247.1321808617467</v>
      </c>
      <c r="E92" s="80">
        <f t="shared" si="6"/>
        <v>-98.643057647664236</v>
      </c>
      <c r="F92" s="80">
        <f t="shared" si="5"/>
        <v>1821.5221937130227</v>
      </c>
      <c r="G92" s="86">
        <f>SUM(E$82:E92)+F92</f>
        <v>-1840.953824083917</v>
      </c>
      <c r="H92" s="14"/>
    </row>
    <row r="93" spans="1:8">
      <c r="A93" s="3">
        <f>'Growth&amp;Taper'!A94</f>
        <v>12</v>
      </c>
      <c r="B93" s="28">
        <f>'Growth&amp;Taper'!C94</f>
        <v>586.35749026396627</v>
      </c>
      <c r="C93" s="80">
        <f>-rentalCost-annualCost</f>
        <v>-230</v>
      </c>
      <c r="D93" s="80">
        <f>Value!S94</f>
        <v>4870.4847855981088</v>
      </c>
      <c r="E93" s="80">
        <f t="shared" si="6"/>
        <v>-91.336164488577992</v>
      </c>
      <c r="F93" s="80">
        <f t="shared" si="5"/>
        <v>1934.13651963698</v>
      </c>
      <c r="G93" s="86">
        <f>SUM(E$82:E93)+F93</f>
        <v>-1819.6756626485378</v>
      </c>
      <c r="H93" s="14"/>
    </row>
    <row r="94" spans="1:8">
      <c r="A94" s="3">
        <f>'Growth&amp;Taper'!A95</f>
        <v>13</v>
      </c>
      <c r="B94" s="28">
        <f>'Growth&amp;Taper'!C95</f>
        <v>579.65300381189502</v>
      </c>
      <c r="C94" s="80">
        <f>-rentalCost-annualCost</f>
        <v>-230</v>
      </c>
      <c r="D94" s="80">
        <f>Value!S95</f>
        <v>5324.3656587143169</v>
      </c>
      <c r="E94" s="80">
        <f t="shared" si="6"/>
        <v>-84.570522674609251</v>
      </c>
      <c r="F94" s="80">
        <f t="shared" si="5"/>
        <v>1957.7582029052608</v>
      </c>
      <c r="G94" s="86">
        <f>SUM(E$82:E94)+F94</f>
        <v>-1880.6245020548661</v>
      </c>
      <c r="H94" s="14"/>
    </row>
    <row r="95" spans="1:8">
      <c r="A95" s="3">
        <f>'Growth&amp;Taper'!A96</f>
        <v>14</v>
      </c>
      <c r="B95" s="28">
        <f>'Growth&amp;Taper'!C96</f>
        <v>573.0251773144289</v>
      </c>
      <c r="C95" s="80">
        <f>-rentalCost-annualCost</f>
        <v>-230</v>
      </c>
      <c r="D95" s="80">
        <f>Value!S96</f>
        <v>5743.342754676868</v>
      </c>
      <c r="E95" s="80">
        <f t="shared" si="6"/>
        <v>-78.306039513527068</v>
      </c>
      <c r="F95" s="80">
        <f t="shared" si="5"/>
        <v>1955.3844551628533</v>
      </c>
      <c r="G95" s="86">
        <f>SUM(E$82:E95)+F95</f>
        <v>-1961.3042893108006</v>
      </c>
      <c r="H95" s="14"/>
    </row>
    <row r="96" spans="1:8">
      <c r="A96" s="3">
        <f>'Growth&amp;Taper'!A97</f>
        <v>15</v>
      </c>
      <c r="B96" s="28">
        <f>'Growth&amp;Taper'!C97</f>
        <v>566.47313423185346</v>
      </c>
      <c r="C96" s="80">
        <f>-rentalCost-annualCost</f>
        <v>-230</v>
      </c>
      <c r="D96" s="80">
        <f>Value!S97</f>
        <v>6130.1951175292488</v>
      </c>
      <c r="E96" s="80">
        <f t="shared" si="6"/>
        <v>-72.505592142154697</v>
      </c>
      <c r="F96" s="80">
        <f t="shared" si="5"/>
        <v>1932.4931606234945</v>
      </c>
      <c r="G96" s="86">
        <f>SUM(E$82:E96)+F96</f>
        <v>-2056.7011759923143</v>
      </c>
      <c r="H96" s="14"/>
    </row>
    <row r="97" spans="1:8">
      <c r="A97" s="3">
        <f>'Growth&amp;Taper'!A98</f>
        <v>16</v>
      </c>
      <c r="B97" s="28">
        <f>'Growth&amp;Taper'!C98</f>
        <v>559.99600804692136</v>
      </c>
      <c r="C97" s="80">
        <f>-rentalCost-annualCost</f>
        <v>-230</v>
      </c>
      <c r="D97" s="80">
        <f>Value!S98</f>
        <v>6487.7028729444801</v>
      </c>
      <c r="E97" s="80">
        <f t="shared" si="6"/>
        <v>-67.134807539032124</v>
      </c>
      <c r="F97" s="80">
        <f t="shared" si="5"/>
        <v>1893.6986249806671</v>
      </c>
      <c r="G97" s="86">
        <f>SUM(E$82:E97)+F97</f>
        <v>-2162.630519174174</v>
      </c>
      <c r="H97" s="14"/>
    </row>
    <row r="98" spans="1:8">
      <c r="A98" s="3">
        <f>'Growth&amp;Taper'!A99</f>
        <v>17</v>
      </c>
      <c r="B98" s="28">
        <f>'Growth&amp;Taper'!C99</f>
        <v>553.59294215025409</v>
      </c>
      <c r="C98" s="80">
        <f>-rentalCost-annualCost</f>
        <v>-230</v>
      </c>
      <c r="D98" s="80">
        <f>Value!S99</f>
        <v>6976.8908575923533</v>
      </c>
      <c r="E98" s="80">
        <f t="shared" si="6"/>
        <v>-62.161858832437147</v>
      </c>
      <c r="F98" s="80">
        <f t="shared" ref="F98:F129" si="7">D98/(1+discRate)^A98</f>
        <v>1885.6369764303358</v>
      </c>
      <c r="G98" s="86">
        <f>SUM(E$82:E98)+F98</f>
        <v>-2232.8540265569422</v>
      </c>
      <c r="H98" s="14"/>
    </row>
    <row r="99" spans="1:8">
      <c r="A99" s="3">
        <f>'Growth&amp;Taper'!A100</f>
        <v>18</v>
      </c>
      <c r="B99" s="28">
        <f>'Growth&amp;Taper'!C100</f>
        <v>547.26308972705442</v>
      </c>
      <c r="C99" s="80">
        <f>-rentalCost-annualCost</f>
        <v>-230</v>
      </c>
      <c r="D99" s="80">
        <f>Value!S100</f>
        <v>7303.2226253777117</v>
      </c>
      <c r="E99" s="80">
        <f t="shared" si="6"/>
        <v>-57.557276696701059</v>
      </c>
      <c r="F99" s="80">
        <f t="shared" si="7"/>
        <v>1827.6243714194457</v>
      </c>
      <c r="G99" s="86">
        <f>SUM(E$82:E99)+F99</f>
        <v>-2348.4239082645331</v>
      </c>
      <c r="H99" s="14"/>
    </row>
    <row r="100" spans="1:8">
      <c r="A100" s="3">
        <f>'Growth&amp;Taper'!A101</f>
        <v>19</v>
      </c>
      <c r="B100" s="28">
        <f>'Growth&amp;Taper'!C101</f>
        <v>541.0056136451135</v>
      </c>
      <c r="C100" s="80">
        <f>-rentalCost-annualCost</f>
        <v>-230</v>
      </c>
      <c r="D100" s="80">
        <f>Value!S101</f>
        <v>7606.8251656841567</v>
      </c>
      <c r="E100" s="80">
        <f t="shared" si="6"/>
        <v>-53.293774719167644</v>
      </c>
      <c r="F100" s="80">
        <f t="shared" si="7"/>
        <v>1762.5931596002893</v>
      </c>
      <c r="G100" s="86">
        <f>SUM(E$82:E100)+F100</f>
        <v>-2466.7488948028567</v>
      </c>
      <c r="H100" s="14"/>
    </row>
    <row r="101" spans="1:8">
      <c r="A101" s="3">
        <f>'Growth&amp;Taper'!A102</f>
        <v>20</v>
      </c>
      <c r="B101" s="28">
        <f>'Growth&amp;Taper'!C102</f>
        <v>534.81968634409907</v>
      </c>
      <c r="C101" s="80">
        <f>-rentalCost-annualCost</f>
        <v>-230</v>
      </c>
      <c r="D101" s="80">
        <f>Value!S102</f>
        <v>7889.7016456516558</v>
      </c>
      <c r="E101" s="80">
        <f t="shared" ref="E101:E121" si="8">C101/(1+discRate)^A101</f>
        <v>-49.346087702933005</v>
      </c>
      <c r="F101" s="80">
        <f t="shared" si="7"/>
        <v>1692.7213450273975</v>
      </c>
      <c r="G101" s="86">
        <f>SUM(E$82:E101)+F101</f>
        <v>-2585.9667970786813</v>
      </c>
      <c r="H101" s="14"/>
    </row>
    <row r="102" spans="1:8" s="3" customFormat="1">
      <c r="A102" s="3">
        <f>'Growth&amp;Taper'!A103</f>
        <v>21</v>
      </c>
      <c r="B102" s="28">
        <f>'Growth&amp;Taper'!C103</f>
        <v>528.70448972610961</v>
      </c>
      <c r="C102" s="80">
        <f>-rentalCost-annualCost</f>
        <v>-230</v>
      </c>
      <c r="D102" s="80">
        <f>Value!S103</f>
        <v>8153.6703272619525</v>
      </c>
      <c r="E102" s="80">
        <f t="shared" si="8"/>
        <v>-45.690821947160188</v>
      </c>
      <c r="F102" s="80">
        <f t="shared" si="7"/>
        <v>1619.7734745163878</v>
      </c>
      <c r="G102" s="86">
        <f>SUM(E$82:E102)+F102</f>
        <v>-2704.6054895368507</v>
      </c>
      <c r="H102" s="14"/>
    </row>
    <row r="103" spans="1:8" s="3" customFormat="1">
      <c r="A103" s="3">
        <f>'Growth&amp;Taper'!A104</f>
        <v>22</v>
      </c>
      <c r="B103" s="28">
        <f>'Growth&amp;Taper'!C104</f>
        <v>522.65921504747928</v>
      </c>
      <c r="C103" s="80">
        <f>-rentalCost-annualCost</f>
        <v>-230</v>
      </c>
      <c r="D103" s="80">
        <f>Value!S104</f>
        <v>14258.602162153209</v>
      </c>
      <c r="E103" s="80">
        <f t="shared" si="8"/>
        <v>-42.306316617740904</v>
      </c>
      <c r="F103" s="80">
        <f t="shared" si="7"/>
        <v>2622.7345112976468</v>
      </c>
      <c r="G103" s="86">
        <f>SUM(E$82:E103)+F103</f>
        <v>-1743.9507693733326</v>
      </c>
      <c r="H103" s="14"/>
    </row>
    <row r="104" spans="1:8" s="3" customFormat="1">
      <c r="A104" s="3">
        <f>'Growth&amp;Taper'!A105</f>
        <v>23</v>
      </c>
      <c r="B104" s="28">
        <f>'Growth&amp;Taper'!C105</f>
        <v>516.68306281182095</v>
      </c>
      <c r="C104" s="80">
        <f>-rentalCost-annualCost</f>
        <v>-230</v>
      </c>
      <c r="D104" s="80">
        <f>Value!S105</f>
        <v>14853.236406132706</v>
      </c>
      <c r="E104" s="80">
        <f t="shared" si="8"/>
        <v>-39.172515386797137</v>
      </c>
      <c r="F104" s="80">
        <f t="shared" si="7"/>
        <v>2529.7331811433428</v>
      </c>
      <c r="G104" s="86">
        <f>SUM(E$82:E104)+F104</f>
        <v>-1876.124614914434</v>
      </c>
      <c r="H104" s="14"/>
    </row>
    <row r="105" spans="1:8" s="3" customFormat="1">
      <c r="A105" s="3">
        <f>'Growth&amp;Taper'!A106</f>
        <v>24</v>
      </c>
      <c r="B105" s="28">
        <f>'Growth&amp;Taper'!C106</f>
        <v>510.775242664291</v>
      </c>
      <c r="C105" s="80">
        <f>-rentalCost-annualCost</f>
        <v>-230</v>
      </c>
      <c r="D105" s="80">
        <f>Value!S106</f>
        <v>15423.776789657488</v>
      </c>
      <c r="E105" s="80">
        <f t="shared" si="8"/>
        <v>-36.270847580367715</v>
      </c>
      <c r="F105" s="80">
        <f t="shared" si="7"/>
        <v>2432.3193784838263</v>
      </c>
      <c r="G105" s="86">
        <f>SUM(E$82:E105)+F105</f>
        <v>-2009.8092651543179</v>
      </c>
      <c r="H105" s="14"/>
    </row>
    <row r="106" spans="1:8" s="3" customFormat="1">
      <c r="A106" s="3">
        <f>'Growth&amp;Taper'!A107</f>
        <v>25</v>
      </c>
      <c r="B106" s="28">
        <f>'Growth&amp;Taper'!C107</f>
        <v>504.93497328706428</v>
      </c>
      <c r="C106" s="80">
        <f>-rentalCost-annualCost</f>
        <v>-230</v>
      </c>
      <c r="D106" s="80">
        <f>Value!S107</f>
        <v>15971.784961666708</v>
      </c>
      <c r="E106" s="80">
        <f t="shared" si="8"/>
        <v>-33.584118129970108</v>
      </c>
      <c r="F106" s="80">
        <f t="shared" si="7"/>
        <v>2332.1665778221513</v>
      </c>
      <c r="G106" s="86">
        <f>SUM(E$82:E106)+F106</f>
        <v>-2143.5461839459631</v>
      </c>
      <c r="H106" s="14"/>
    </row>
    <row r="107" spans="1:8" s="3" customFormat="1">
      <c r="A107" s="3">
        <f>'Growth&amp;Taper'!A108</f>
        <v>26</v>
      </c>
      <c r="B107" s="28">
        <f>'Growth&amp;Taper'!C108</f>
        <v>499.16148229600338</v>
      </c>
      <c r="C107" s="80">
        <f>-rentalCost-annualCost</f>
        <v>-230</v>
      </c>
      <c r="D107" s="80">
        <f>Value!S108</f>
        <v>16636.405274085482</v>
      </c>
      <c r="E107" s="80">
        <f t="shared" si="8"/>
        <v>-31.096405675898247</v>
      </c>
      <c r="F107" s="80">
        <f t="shared" si="7"/>
        <v>2249.2713364852839</v>
      </c>
      <c r="G107" s="86">
        <f>SUM(E$82:E107)+F107</f>
        <v>-2257.537830958729</v>
      </c>
      <c r="H107" s="14"/>
    </row>
    <row r="108" spans="1:8" s="3" customFormat="1">
      <c r="A108" s="3">
        <f>'Growth&amp;Taper'!A109</f>
        <v>27</v>
      </c>
      <c r="B108" s="28">
        <f>'Growth&amp;Taper'!C109</f>
        <v>493.45400613850978</v>
      </c>
      <c r="C108" s="80">
        <f>-rentalCost-annualCost</f>
        <v>-230</v>
      </c>
      <c r="D108" s="80">
        <f>Value!S109</f>
        <v>17153.62836012803</v>
      </c>
      <c r="E108" s="80">
        <f t="shared" si="8"/>
        <v>-28.792968218424303</v>
      </c>
      <c r="F108" s="80">
        <f t="shared" si="7"/>
        <v>2147.4081574079487</v>
      </c>
      <c r="G108" s="86">
        <f>SUM(E$82:E108)+F108</f>
        <v>-2388.1939782544882</v>
      </c>
      <c r="H108" s="14"/>
    </row>
    <row r="109" spans="1:8" s="3" customFormat="1">
      <c r="A109" s="3">
        <f>'Growth&amp;Taper'!A110</f>
        <v>28</v>
      </c>
      <c r="B109" s="28">
        <f>'Growth&amp;Taper'!C110</f>
        <v>487.81178999254297</v>
      </c>
      <c r="C109" s="80">
        <f>-rentalCost-annualCost</f>
        <v>-230</v>
      </c>
      <c r="D109" s="80">
        <f>Value!S110</f>
        <v>23220.043423054653</v>
      </c>
      <c r="E109" s="80">
        <f t="shared" si="8"/>
        <v>-26.660155757800279</v>
      </c>
      <c r="F109" s="80">
        <f t="shared" si="7"/>
        <v>2691.5216276587958</v>
      </c>
      <c r="G109" s="86">
        <f>SUM(E$82:E109)+F109</f>
        <v>-1870.7406637614417</v>
      </c>
      <c r="H109" s="14"/>
    </row>
    <row r="110" spans="1:8" s="3" customFormat="1">
      <c r="A110" s="3">
        <f>'Growth&amp;Taper'!A111</f>
        <v>29</v>
      </c>
      <c r="B110" s="28">
        <f>'Growth&amp;Taper'!C111</f>
        <v>482.23408766679404</v>
      </c>
      <c r="C110" s="80">
        <f>-rentalCost-annualCost</f>
        <v>-230</v>
      </c>
      <c r="D110" s="80">
        <f>Value!S111</f>
        <v>23945.868017002816</v>
      </c>
      <c r="E110" s="80">
        <f t="shared" si="8"/>
        <v>-24.685329405370627</v>
      </c>
      <c r="F110" s="80">
        <f t="shared" si="7"/>
        <v>2570.0506082488855</v>
      </c>
      <c r="G110" s="86">
        <f>SUM(E$82:E110)+F110</f>
        <v>-2016.8970125767228</v>
      </c>
      <c r="H110" s="14"/>
    </row>
    <row r="111" spans="1:8" s="3" customFormat="1">
      <c r="A111" s="3">
        <f>'Growth&amp;Taper'!A112</f>
        <v>30</v>
      </c>
      <c r="B111" s="28">
        <f>'Growth&amp;Taper'!C112</f>
        <v>476.72016150200079</v>
      </c>
      <c r="C111" s="80">
        <f>-rentalCost-annualCost</f>
        <v>-230</v>
      </c>
      <c r="D111" s="80">
        <f>Value!S112</f>
        <v>24650.309003327708</v>
      </c>
      <c r="E111" s="80">
        <f t="shared" si="8"/>
        <v>-22.856786486454283</v>
      </c>
      <c r="F111" s="80">
        <f t="shared" si="7"/>
        <v>2449.6819552790571</v>
      </c>
      <c r="G111" s="86">
        <f>SUM(E$82:E111)+F111</f>
        <v>-2160.1224520330056</v>
      </c>
      <c r="H111" s="14"/>
    </row>
    <row r="112" spans="1:8" s="3" customFormat="1">
      <c r="A112" s="3">
        <f>'Growth&amp;Taper'!A113</f>
        <v>31</v>
      </c>
      <c r="B112" s="28">
        <f>'Growth&amp;Taper'!C113</f>
        <v>471.26928227339141</v>
      </c>
      <c r="C112" s="80">
        <f>-rentalCost-annualCost</f>
        <v>-230</v>
      </c>
      <c r="D112" s="80">
        <f>Value!S113</f>
        <v>25334.627491486302</v>
      </c>
      <c r="E112" s="80">
        <f t="shared" si="8"/>
        <v>-21.163691191161369</v>
      </c>
      <c r="F112" s="80">
        <f t="shared" si="7"/>
        <v>2331.1923159692319</v>
      </c>
      <c r="G112" s="86">
        <f>SUM(E$82:E112)+F112</f>
        <v>-2299.7757825339918</v>
      </c>
      <c r="H112" s="14"/>
    </row>
    <row r="113" spans="1:8" s="3" customFormat="1">
      <c r="A113" s="3">
        <f>'Growth&amp;Taper'!A114</f>
        <v>32</v>
      </c>
      <c r="B113" s="28">
        <f>'Growth&amp;Taper'!C114</f>
        <v>465.88072909424312</v>
      </c>
      <c r="C113" s="80">
        <f>-rentalCost-annualCost</f>
        <v>-230</v>
      </c>
      <c r="D113" s="80">
        <f>Value!S114</f>
        <v>26000.004712062364</v>
      </c>
      <c r="E113" s="80">
        <f t="shared" si="8"/>
        <v>-19.596010362186455</v>
      </c>
      <c r="F113" s="80">
        <f t="shared" si="7"/>
        <v>2215.2015728455249</v>
      </c>
      <c r="G113" s="86">
        <f>SUM(E$82:E113)+F113</f>
        <v>-2435.3625360198853</v>
      </c>
      <c r="H113" s="14"/>
    </row>
    <row r="114" spans="1:8" s="3" customFormat="1">
      <c r="A114" s="3">
        <f>'Growth&amp;Taper'!A115</f>
        <v>33</v>
      </c>
      <c r="B114" s="28">
        <f>'Growth&amp;Taper'!C115</f>
        <v>460.55378932054413</v>
      </c>
      <c r="C114" s="80">
        <f>-rentalCost-annualCost</f>
        <v>-230</v>
      </c>
      <c r="D114" s="80">
        <f>Value!S115</f>
        <v>26647.54529130481</v>
      </c>
      <c r="E114" s="80">
        <f t="shared" si="8"/>
        <v>-18.144454039061529</v>
      </c>
      <c r="F114" s="80">
        <f t="shared" si="7"/>
        <v>2102.1963512690895</v>
      </c>
      <c r="G114" s="86">
        <f>SUM(E$82:E114)+F114</f>
        <v>-2566.5122116353818</v>
      </c>
      <c r="H114" s="14"/>
    </row>
    <row r="115" spans="1:8" s="3" customFormat="1">
      <c r="A115" s="3">
        <f>'Growth&amp;Taper'!A116</f>
        <v>34</v>
      </c>
      <c r="B115" s="28">
        <f>'Growth&amp;Taper'!C116</f>
        <v>455.28775845674528</v>
      </c>
      <c r="C115" s="80">
        <f>-rentalCost-annualCost</f>
        <v>-230</v>
      </c>
      <c r="D115" s="80">
        <f>Value!S116</f>
        <v>27278.28109473304</v>
      </c>
      <c r="E115" s="80">
        <f t="shared" si="8"/>
        <v>-16.800420406538453</v>
      </c>
      <c r="F115" s="80">
        <f t="shared" si="7"/>
        <v>1992.5503928662829</v>
      </c>
      <c r="G115" s="86">
        <f>SUM(E$82:E115)+F115</f>
        <v>-2692.9585904447267</v>
      </c>
      <c r="H115" s="14"/>
    </row>
    <row r="116" spans="1:8" s="3" customFormat="1">
      <c r="A116" s="3">
        <f>'Growth&amp;Taper'!A117</f>
        <v>35</v>
      </c>
      <c r="B116" s="28">
        <f>'Growth&amp;Taper'!C117</f>
        <v>450.08194006258952</v>
      </c>
      <c r="C116" s="80">
        <f>-rentalCost-annualCost</f>
        <v>-230</v>
      </c>
      <c r="D116" s="80">
        <f>Value!S117</f>
        <v>27893.175360432568</v>
      </c>
      <c r="E116" s="80">
        <f t="shared" si="8"/>
        <v>-15.555944820868937</v>
      </c>
      <c r="F116" s="80">
        <f t="shared" si="7"/>
        <v>1886.5421599378699</v>
      </c>
      <c r="G116" s="86">
        <f>SUM(E$82:E116)+F116</f>
        <v>-2814.5227681940087</v>
      </c>
      <c r="H116" s="14"/>
    </row>
    <row r="117" spans="1:8" s="3" customFormat="1">
      <c r="A117" s="3">
        <f>'Growth&amp;Taper'!A118</f>
        <v>36</v>
      </c>
      <c r="B117" s="28">
        <f>'Growth&amp;Taper'!C118</f>
        <v>444.93564566100673</v>
      </c>
      <c r="C117" s="80">
        <f>-rentalCost-annualCost</f>
        <v>-230</v>
      </c>
      <c r="D117" s="80">
        <f>Value!S118</f>
        <v>33588.815369581876</v>
      </c>
      <c r="E117" s="80">
        <f t="shared" si="8"/>
        <v>-14.40365261191568</v>
      </c>
      <c r="F117" s="80">
        <f t="shared" si="7"/>
        <v>2103.4853401270939</v>
      </c>
      <c r="G117" s="86">
        <f>SUM(E$82:E117)+F117</f>
        <v>-2611.9832406166997</v>
      </c>
      <c r="H117" s="14"/>
    </row>
    <row r="118" spans="1:8" s="3" customFormat="1">
      <c r="A118" s="3">
        <f>'Growth&amp;Taper'!A119</f>
        <v>37</v>
      </c>
      <c r="B118" s="28">
        <f>'Growth&amp;Taper'!C119</f>
        <v>439.84819464706146</v>
      </c>
      <c r="C118" s="80">
        <f>-rentalCost-annualCost</f>
        <v>-230</v>
      </c>
      <c r="D118" s="80">
        <f>Value!S119</f>
        <v>34341.996965647922</v>
      </c>
      <c r="E118" s="80">
        <f t="shared" si="8"/>
        <v>-13.336715381403408</v>
      </c>
      <c r="F118" s="80">
        <f t="shared" si="7"/>
        <v>1991.3453876515905</v>
      </c>
      <c r="G118" s="86">
        <f>SUM(E$82:E118)+F118</f>
        <v>-2737.4599084736064</v>
      </c>
      <c r="H118" s="14"/>
    </row>
    <row r="119" spans="1:8" s="3" customFormat="1">
      <c r="A119" s="3">
        <f>'Growth&amp;Taper'!A120</f>
        <v>38</v>
      </c>
      <c r="B119" s="28">
        <f>'Growth&amp;Taper'!C120</f>
        <v>434.81891419794215</v>
      </c>
      <c r="C119" s="80">
        <f>-rentalCost-annualCost</f>
        <v>-230</v>
      </c>
      <c r="D119" s="80">
        <f>Value!S120</f>
        <v>35079.645419419474</v>
      </c>
      <c r="E119" s="80">
        <f t="shared" si="8"/>
        <v>-12.348810538336487</v>
      </c>
      <c r="F119" s="80">
        <f t="shared" si="7"/>
        <v>1883.4430218975413</v>
      </c>
      <c r="G119" s="86">
        <f>SUM(E$82:E119)+F119</f>
        <v>-2857.7110847659924</v>
      </c>
      <c r="H119" s="14"/>
    </row>
    <row r="120" spans="1:8" s="3" customFormat="1">
      <c r="A120" s="3">
        <f>'Growth&amp;Taper'!A121</f>
        <v>39</v>
      </c>
      <c r="B120" s="28">
        <f>'Growth&amp;Taper'!C121</f>
        <v>429.84713918397915</v>
      </c>
      <c r="C120" s="80">
        <f>-rentalCost-annualCost</f>
        <v>-230</v>
      </c>
      <c r="D120" s="80">
        <f>Value!S121</f>
        <v>35802.596295181975</v>
      </c>
      <c r="E120" s="80">
        <f t="shared" si="8"/>
        <v>-11.434083831793044</v>
      </c>
      <c r="F120" s="80">
        <f t="shared" si="7"/>
        <v>1779.8690758041469</v>
      </c>
      <c r="G120" s="86">
        <f>SUM(E$82:E120)+F120</f>
        <v>-2972.71911469118</v>
      </c>
      <c r="H120" s="14"/>
    </row>
    <row r="121" spans="1:8" s="3" customFormat="1">
      <c r="A121" s="1">
        <f>'Growth&amp;Taper'!A122</f>
        <v>40</v>
      </c>
      <c r="B121" s="82">
        <f>'Growth&amp;Taper'!C122</f>
        <v>424.93221208068042</v>
      </c>
      <c r="C121" s="25">
        <f>-rentalCost-annualCost</f>
        <v>-230</v>
      </c>
      <c r="D121" s="25">
        <f>Value!S122</f>
        <v>36511.632211457007</v>
      </c>
      <c r="E121" s="25">
        <f t="shared" si="8"/>
        <v>-10.587114659067632</v>
      </c>
      <c r="F121" s="25">
        <f t="shared" si="7"/>
        <v>1680.6645070104455</v>
      </c>
      <c r="G121" s="26">
        <f>SUM(E$82:E121)+F121</f>
        <v>-3082.5107981439492</v>
      </c>
      <c r="H121" s="1"/>
    </row>
    <row r="122" spans="1:8">
      <c r="A122" s="3">
        <f>'Growth&amp;Taper'!A123</f>
        <v>1</v>
      </c>
      <c r="B122" s="28">
        <f>'Growth&amp;Taper'!C123</f>
        <v>1128.7462150115782</v>
      </c>
      <c r="C122" s="83">
        <f>-estabCost*B122-rentalCost-annualCost</f>
        <v>-2261.7431870208411</v>
      </c>
      <c r="D122" s="80">
        <f>Value!S123</f>
        <v>0</v>
      </c>
      <c r="E122" s="80">
        <f t="shared" si="6"/>
        <v>-2094.2066546489268</v>
      </c>
      <c r="F122" s="80">
        <f t="shared" si="7"/>
        <v>0</v>
      </c>
      <c r="G122" s="86"/>
      <c r="H122" s="14"/>
    </row>
    <row r="123" spans="1:8">
      <c r="A123" s="3">
        <f>'Growth&amp;Taper'!A124</f>
        <v>2</v>
      </c>
      <c r="B123" s="28">
        <f>'Growth&amp;Taper'!C124</f>
        <v>1115.8399865894512</v>
      </c>
      <c r="C123" s="80">
        <f>-rentalCost-annualCost</f>
        <v>-230</v>
      </c>
      <c r="D123" s="80">
        <f>Value!S124</f>
        <v>0</v>
      </c>
      <c r="E123" s="80">
        <f t="shared" si="6"/>
        <v>-197.18792866941013</v>
      </c>
      <c r="F123" s="80">
        <f t="shared" si="7"/>
        <v>0</v>
      </c>
      <c r="G123" s="86"/>
      <c r="H123" s="14" t="s">
        <v>63</v>
      </c>
    </row>
    <row r="124" spans="1:8">
      <c r="A124" s="3">
        <f>'Growth&amp;Taper'!A125</f>
        <v>3</v>
      </c>
      <c r="B124" s="28">
        <f>'Growth&amp;Taper'!C125</f>
        <v>1103.0813296319004</v>
      </c>
      <c r="C124" s="80">
        <f>-rentalCost-annualCost</f>
        <v>-230</v>
      </c>
      <c r="D124" s="80">
        <f>Value!S125</f>
        <v>0</v>
      </c>
      <c r="E124" s="80">
        <f t="shared" si="6"/>
        <v>-182.58141543463901</v>
      </c>
      <c r="F124" s="80">
        <f t="shared" si="7"/>
        <v>0</v>
      </c>
      <c r="G124" s="86"/>
      <c r="H124" s="14" t="s">
        <v>63</v>
      </c>
    </row>
    <row r="125" spans="1:8">
      <c r="A125" s="3">
        <f>'Growth&amp;Taper'!A126</f>
        <v>4</v>
      </c>
      <c r="B125" s="28">
        <f>'Growth&amp;Taper'!C126</f>
        <v>1090.4685567879474</v>
      </c>
      <c r="C125" s="80">
        <f>-rentalCost-annualCost</f>
        <v>-230</v>
      </c>
      <c r="D125" s="80">
        <f>Value!S126</f>
        <v>0</v>
      </c>
      <c r="E125" s="80">
        <f t="shared" si="6"/>
        <v>-169.05686614318424</v>
      </c>
      <c r="F125" s="80">
        <f t="shared" si="7"/>
        <v>0</v>
      </c>
      <c r="G125" s="86"/>
      <c r="H125" s="14"/>
    </row>
    <row r="126" spans="1:8">
      <c r="A126" s="3">
        <f>'Growth&amp;Taper'!A127</f>
        <v>5</v>
      </c>
      <c r="B126" s="28">
        <f>'Growth&amp;Taper'!C127</f>
        <v>1078</v>
      </c>
      <c r="C126" s="80">
        <f>-rentalCost-annualCost</f>
        <v>-230</v>
      </c>
      <c r="D126" s="80">
        <f>Value!S127</f>
        <v>613.22225435939333</v>
      </c>
      <c r="E126" s="80">
        <f t="shared" si="6"/>
        <v>-156.5341353177632</v>
      </c>
      <c r="F126" s="80">
        <f t="shared" si="7"/>
        <v>417.34876236416119</v>
      </c>
      <c r="G126" s="86">
        <f>SUM(E122:E126)+F126</f>
        <v>-2382.2182378497623</v>
      </c>
      <c r="H126" s="14"/>
    </row>
    <row r="127" spans="1:8">
      <c r="A127" s="3">
        <f>'Growth&amp;Taper'!A128</f>
        <v>6</v>
      </c>
      <c r="B127" s="28">
        <f>'Growth&amp;Taper'!C128</f>
        <v>1065.6740102832503</v>
      </c>
      <c r="C127" s="80">
        <f>-rentalCost-annualCost</f>
        <v>-230</v>
      </c>
      <c r="D127" s="80">
        <f>Value!S128</f>
        <v>1173.5849318540252</v>
      </c>
      <c r="E127" s="80">
        <f t="shared" si="6"/>
        <v>-144.93901418311404</v>
      </c>
      <c r="F127" s="80">
        <f t="shared" si="7"/>
        <v>739.55757862208475</v>
      </c>
      <c r="G127" s="86">
        <f>SUM(E$122:E127)+F127</f>
        <v>-2204.9484357749529</v>
      </c>
      <c r="H127" s="14"/>
    </row>
    <row r="128" spans="1:8">
      <c r="A128" s="3">
        <f>'Growth&amp;Taper'!A129</f>
        <v>7</v>
      </c>
      <c r="B128" s="28">
        <f>'Growth&amp;Taper'!C129</f>
        <v>1053.4889575075927</v>
      </c>
      <c r="C128" s="80">
        <f>-rentalCost-annualCost</f>
        <v>-230</v>
      </c>
      <c r="D128" s="80">
        <f>Value!S129</f>
        <v>1608.3586445403628</v>
      </c>
      <c r="E128" s="80">
        <f t="shared" si="6"/>
        <v>-134.20279091029079</v>
      </c>
      <c r="F128" s="80">
        <f t="shared" si="7"/>
        <v>938.46182122612606</v>
      </c>
      <c r="G128" s="86">
        <f>SUM(E$122:E128)+F128</f>
        <v>-2140.2469840812023</v>
      </c>
      <c r="H128" s="14"/>
    </row>
    <row r="129" spans="1:8">
      <c r="A129" s="3">
        <f>'Growth&amp;Taper'!A130</f>
        <v>8</v>
      </c>
      <c r="B129" s="28">
        <f>'Growth&amp;Taper'!C130</f>
        <v>1041.443230182038</v>
      </c>
      <c r="C129" s="80">
        <f>-rentalCost-annualCost</f>
        <v>-230</v>
      </c>
      <c r="D129" s="80">
        <f>Value!S130</f>
        <v>2326.0174483819756</v>
      </c>
      <c r="E129" s="80">
        <f t="shared" si="6"/>
        <v>-124.26184343545442</v>
      </c>
      <c r="F129" s="80">
        <f t="shared" si="7"/>
        <v>1256.6748521694619</v>
      </c>
      <c r="G129" s="86">
        <f>SUM(E$122:E129)+F129</f>
        <v>-1946.295796573321</v>
      </c>
      <c r="H129" s="14"/>
    </row>
    <row r="130" spans="1:8">
      <c r="A130" s="3">
        <f>'Growth&amp;Taper'!A131</f>
        <v>9</v>
      </c>
      <c r="B130" s="28">
        <f>'Growth&amp;Taper'!C131</f>
        <v>1029.5352352415905</v>
      </c>
      <c r="C130" s="80">
        <f>-rentalCost-annualCost</f>
        <v>-230</v>
      </c>
      <c r="D130" s="80">
        <f>Value!S131</f>
        <v>2802.0153310156529</v>
      </c>
      <c r="E130" s="80">
        <f t="shared" si="6"/>
        <v>-115.05726244023558</v>
      </c>
      <c r="F130" s="80">
        <f t="shared" ref="F130:F161" si="9">D130/(1+discRate)^A130</f>
        <v>1401.7052752270936</v>
      </c>
      <c r="G130" s="86">
        <f>SUM(E$122:E130)+F130</f>
        <v>-1916.3226359559251</v>
      </c>
      <c r="H130" s="14"/>
    </row>
    <row r="131" spans="1:8">
      <c r="A131" s="148">
        <f>'Growth&amp;Taper'!A132</f>
        <v>10</v>
      </c>
      <c r="B131" s="149">
        <f>'Growth&amp;Taper'!C132</f>
        <v>300</v>
      </c>
      <c r="C131" s="150">
        <f>-(B130-B131)*thinCost-annualCost-rentalCost</f>
        <v>-740.67466466911333</v>
      </c>
      <c r="D131" s="150">
        <f>Value!S132</f>
        <v>3964.4081407686003</v>
      </c>
      <c r="E131" s="150">
        <f t="shared" si="6"/>
        <v>-343.07568146404043</v>
      </c>
      <c r="F131" s="150">
        <f t="shared" si="9"/>
        <v>1836.2880349139259</v>
      </c>
      <c r="G131" s="151">
        <f>SUM(E$122:E131)+F131</f>
        <v>-1824.8155577331331</v>
      </c>
      <c r="H131" s="152" t="str">
        <f>"thin to "&amp;B131&amp;" sph"</f>
        <v>thin to 300 sph</v>
      </c>
    </row>
    <row r="132" spans="1:8">
      <c r="A132" s="3">
        <f>'Growth&amp;Taper'!A133</f>
        <v>11</v>
      </c>
      <c r="B132" s="28">
        <f>'Growth&amp;Taper'!C133</f>
        <v>296.56976167437392</v>
      </c>
      <c r="C132" s="80">
        <f>-rentalCost-annualCost</f>
        <v>-230</v>
      </c>
      <c r="D132" s="80">
        <f>Value!S133</f>
        <v>4489.5453097422087</v>
      </c>
      <c r="E132" s="80">
        <f t="shared" si="6"/>
        <v>-98.643057647664236</v>
      </c>
      <c r="F132" s="80">
        <f t="shared" si="9"/>
        <v>1925.4890295682665</v>
      </c>
      <c r="G132" s="86">
        <f>SUM(E$122:E132)+F132</f>
        <v>-1834.2576207264567</v>
      </c>
      <c r="H132" s="14"/>
    </row>
    <row r="133" spans="1:8">
      <c r="A133" s="3">
        <f>'Growth&amp;Taper'!A134</f>
        <v>12</v>
      </c>
      <c r="B133" s="28">
        <f>'Growth&amp;Taper'!C134</f>
        <v>293.17874513198313</v>
      </c>
      <c r="C133" s="80">
        <f>-rentalCost-annualCost</f>
        <v>-230</v>
      </c>
      <c r="D133" s="80">
        <f>Value!S134</f>
        <v>8609.4948589889082</v>
      </c>
      <c r="E133" s="80">
        <f t="shared" si="6"/>
        <v>-91.336164488577992</v>
      </c>
      <c r="F133" s="80">
        <f t="shared" si="9"/>
        <v>3418.9488634964241</v>
      </c>
      <c r="G133" s="86">
        <f>SUM(E$122:E133)+F133</f>
        <v>-432.13395128687716</v>
      </c>
      <c r="H133" s="14"/>
    </row>
    <row r="134" spans="1:8">
      <c r="A134" s="3">
        <f>'Growth&amp;Taper'!A135</f>
        <v>13</v>
      </c>
      <c r="B134" s="28">
        <f>'Growth&amp;Taper'!C135</f>
        <v>289.82650190594751</v>
      </c>
      <c r="C134" s="80">
        <f>-rentalCost-annualCost</f>
        <v>-230</v>
      </c>
      <c r="D134" s="80">
        <f>Value!S135</f>
        <v>9800.1400209218154</v>
      </c>
      <c r="E134" s="80">
        <f t="shared" si="6"/>
        <v>-84.570522674609251</v>
      </c>
      <c r="F134" s="80">
        <f t="shared" si="9"/>
        <v>3603.4911471900609</v>
      </c>
      <c r="G134" s="86">
        <f>SUM(E$122:E134)+F134</f>
        <v>-332.16219026784938</v>
      </c>
      <c r="H134" s="14"/>
    </row>
    <row r="135" spans="1:8">
      <c r="A135" s="3">
        <f>'Growth&amp;Taper'!A136</f>
        <v>14</v>
      </c>
      <c r="B135" s="28">
        <f>'Growth&amp;Taper'!C136</f>
        <v>286.51258865721445</v>
      </c>
      <c r="C135" s="80">
        <f>-rentalCost-annualCost</f>
        <v>-230</v>
      </c>
      <c r="D135" s="80">
        <f>Value!S136</f>
        <v>14385.10121625588</v>
      </c>
      <c r="E135" s="80">
        <f t="shared" si="6"/>
        <v>-78.306039513527068</v>
      </c>
      <c r="F135" s="80">
        <f t="shared" si="9"/>
        <v>4897.5665402009536</v>
      </c>
      <c r="G135" s="86">
        <f>SUM(E$122:E135)+F135</f>
        <v>883.60716322951612</v>
      </c>
      <c r="H135" s="14"/>
    </row>
    <row r="136" spans="1:8">
      <c r="A136" s="3">
        <f>'Growth&amp;Taper'!A137</f>
        <v>15</v>
      </c>
      <c r="B136" s="28">
        <f>'Growth&amp;Taper'!C137</f>
        <v>283.23656711592673</v>
      </c>
      <c r="C136" s="80">
        <f>-rentalCost-annualCost</f>
        <v>-230</v>
      </c>
      <c r="D136" s="80">
        <f>Value!S137</f>
        <v>15913.927852315719</v>
      </c>
      <c r="E136" s="80">
        <f t="shared" si="6"/>
        <v>-72.505592142154697</v>
      </c>
      <c r="F136" s="80">
        <f t="shared" si="9"/>
        <v>5016.7337488681706</v>
      </c>
      <c r="G136" s="86">
        <f>SUM(E$122:E136)+F136</f>
        <v>930.26877975457819</v>
      </c>
      <c r="H136" s="14"/>
    </row>
    <row r="137" spans="1:8">
      <c r="A137" s="3">
        <f>'Growth&amp;Taper'!A138</f>
        <v>16</v>
      </c>
      <c r="B137" s="28">
        <f>'Growth&amp;Taper'!C138</f>
        <v>279.99800402346068</v>
      </c>
      <c r="C137" s="80">
        <f>-rentalCost-annualCost</f>
        <v>-230</v>
      </c>
      <c r="D137" s="80">
        <f>Value!S138</f>
        <v>20458.194398416144</v>
      </c>
      <c r="E137" s="80">
        <f t="shared" si="6"/>
        <v>-67.134807539032124</v>
      </c>
      <c r="F137" s="80">
        <f t="shared" si="9"/>
        <v>5971.5519284077081</v>
      </c>
      <c r="G137" s="86">
        <f>SUM(E$122:E137)+F137</f>
        <v>1817.9521517550838</v>
      </c>
      <c r="H137" s="14"/>
    </row>
    <row r="138" spans="1:8">
      <c r="A138" s="3">
        <f>'Growth&amp;Taper'!A139</f>
        <v>17</v>
      </c>
      <c r="B138" s="28">
        <f>'Growth&amp;Taper'!C139</f>
        <v>276.79647107512704</v>
      </c>
      <c r="C138" s="80">
        <f>-rentalCost-annualCost</f>
        <v>-230</v>
      </c>
      <c r="D138" s="80">
        <f>Value!S139</f>
        <v>22236.151000346472</v>
      </c>
      <c r="E138" s="80">
        <f t="shared" si="6"/>
        <v>-62.161858832437147</v>
      </c>
      <c r="F138" s="80">
        <f t="shared" si="9"/>
        <v>6009.7412150447544</v>
      </c>
      <c r="G138" s="86">
        <f>SUM(E$122:E138)+F138</f>
        <v>1793.9795795596929</v>
      </c>
      <c r="H138" s="14"/>
    </row>
    <row r="139" spans="1:8">
      <c r="A139" s="3">
        <f>'Growth&amp;Taper'!A140</f>
        <v>18</v>
      </c>
      <c r="B139" s="28">
        <f>'Growth&amp;Taper'!C140</f>
        <v>273.63154486352721</v>
      </c>
      <c r="C139" s="80">
        <f>-rentalCost-annualCost</f>
        <v>-230</v>
      </c>
      <c r="D139" s="80">
        <f>Value!S140</f>
        <v>23949.607721443146</v>
      </c>
      <c r="E139" s="80">
        <f t="shared" si="6"/>
        <v>-57.557276696701059</v>
      </c>
      <c r="F139" s="80">
        <f t="shared" si="9"/>
        <v>5993.3660800023972</v>
      </c>
      <c r="G139" s="86">
        <f>SUM(E$122:E139)+F139</f>
        <v>1720.047167820635</v>
      </c>
      <c r="H139" s="14"/>
    </row>
    <row r="140" spans="1:8">
      <c r="A140" s="3">
        <f>'Growth&amp;Taper'!A141</f>
        <v>19</v>
      </c>
      <c r="B140" s="28">
        <f>'Growth&amp;Taper'!C141</f>
        <v>270.50280682255675</v>
      </c>
      <c r="C140" s="80">
        <f>-rentalCost-annualCost</f>
        <v>-230</v>
      </c>
      <c r="D140" s="80">
        <f>Value!S141</f>
        <v>25599.732845157763</v>
      </c>
      <c r="E140" s="80">
        <f t="shared" si="6"/>
        <v>-53.293774719167644</v>
      </c>
      <c r="F140" s="80">
        <f t="shared" si="9"/>
        <v>5931.7669353074534</v>
      </c>
      <c r="G140" s="86">
        <f>SUM(E$122:E140)+F140</f>
        <v>1605.1542484065239</v>
      </c>
      <c r="H140" s="14"/>
    </row>
    <row r="141" spans="1:8">
      <c r="A141" s="3">
        <f>'Growth&amp;Taper'!A142</f>
        <v>20</v>
      </c>
      <c r="B141" s="28">
        <f>'Growth&amp;Taper'!C142</f>
        <v>267.40984317204953</v>
      </c>
      <c r="C141" s="80">
        <f>-rentalCost-annualCost</f>
        <v>-230</v>
      </c>
      <c r="D141" s="80">
        <f>Value!S142</f>
        <v>30240.689789112585</v>
      </c>
      <c r="E141" s="80">
        <f t="shared" ref="E141:E161" si="10">C141/(1+discRate)^A141</f>
        <v>-49.346087702933005</v>
      </c>
      <c r="F141" s="80">
        <f t="shared" si="9"/>
        <v>6488.0857849162612</v>
      </c>
      <c r="G141" s="86">
        <f>SUM(E$122:E141)+F141</f>
        <v>2112.1270103123989</v>
      </c>
      <c r="H141" s="14"/>
    </row>
    <row r="142" spans="1:8" s="3" customFormat="1">
      <c r="A142" s="3">
        <f>'Growth&amp;Taper'!A143</f>
        <v>21</v>
      </c>
      <c r="B142" s="28">
        <f>'Growth&amp;Taper'!C143</f>
        <v>264.35224486305481</v>
      </c>
      <c r="C142" s="80">
        <f>-rentalCost-annualCost</f>
        <v>-230</v>
      </c>
      <c r="D142" s="80">
        <f>Value!S143</f>
        <v>32033.289289158591</v>
      </c>
      <c r="E142" s="80">
        <f t="shared" si="10"/>
        <v>-45.690821947160188</v>
      </c>
      <c r="F142" s="80">
        <f t="shared" si="9"/>
        <v>6363.5970317079073</v>
      </c>
      <c r="G142" s="86">
        <f>SUM(E$122:E142)+F142</f>
        <v>1941.9474351568851</v>
      </c>
      <c r="H142" s="14"/>
    </row>
    <row r="143" spans="1:8" s="3" customFormat="1">
      <c r="A143" s="3">
        <f>'Growth&amp;Taper'!A144</f>
        <v>22</v>
      </c>
      <c r="B143" s="28">
        <f>'Growth&amp;Taper'!C144</f>
        <v>261.32960752373964</v>
      </c>
      <c r="C143" s="80">
        <f>-rentalCost-annualCost</f>
        <v>-230</v>
      </c>
      <c r="D143" s="80">
        <f>Value!S144</f>
        <v>33764.186255761364</v>
      </c>
      <c r="E143" s="80">
        <f t="shared" si="10"/>
        <v>-42.306316617740904</v>
      </c>
      <c r="F143" s="80">
        <f t="shared" si="9"/>
        <v>6210.6015394635488</v>
      </c>
      <c r="G143" s="86">
        <f>SUM(E$122:E143)+F143</f>
        <v>1746.6456262947859</v>
      </c>
      <c r="H143" s="14"/>
    </row>
    <row r="144" spans="1:8" s="3" customFormat="1">
      <c r="A144" s="3">
        <f>'Growth&amp;Taper'!A145</f>
        <v>23</v>
      </c>
      <c r="B144" s="28">
        <f>'Growth&amp;Taper'!C145</f>
        <v>258.34153140591047</v>
      </c>
      <c r="C144" s="80">
        <f>-rentalCost-annualCost</f>
        <v>-230</v>
      </c>
      <c r="D144" s="80">
        <f>Value!S145</f>
        <v>35436.180409775741</v>
      </c>
      <c r="E144" s="80">
        <f t="shared" si="10"/>
        <v>-39.172515386797137</v>
      </c>
      <c r="F144" s="80">
        <f t="shared" si="9"/>
        <v>6035.3231406576497</v>
      </c>
      <c r="G144" s="86">
        <f>SUM(E$122:E144)+F144</f>
        <v>1532.1947121020894</v>
      </c>
      <c r="H144" s="14"/>
    </row>
    <row r="145" spans="1:8" s="3" customFormat="1">
      <c r="A145" s="3">
        <f>'Growth&amp;Taper'!A146</f>
        <v>24</v>
      </c>
      <c r="B145" s="28">
        <f>'Growth&amp;Taper'!C146</f>
        <v>255.3876213321455</v>
      </c>
      <c r="C145" s="80">
        <f>-rentalCost-annualCost</f>
        <v>-230</v>
      </c>
      <c r="D145" s="80">
        <f>Value!S146</f>
        <v>37052.178490319107</v>
      </c>
      <c r="E145" s="80">
        <f t="shared" si="10"/>
        <v>-36.270847580367715</v>
      </c>
      <c r="F145" s="80">
        <f t="shared" si="9"/>
        <v>5843.1039936649722</v>
      </c>
      <c r="G145" s="86">
        <f>SUM(E$122:E145)+F145</f>
        <v>1303.7047175290445</v>
      </c>
      <c r="H145" s="14"/>
    </row>
    <row r="146" spans="1:8" s="3" customFormat="1">
      <c r="A146" s="3">
        <f>'Growth&amp;Taper'!A147</f>
        <v>25</v>
      </c>
      <c r="B146" s="28">
        <f>'Growth&amp;Taper'!C147</f>
        <v>252.46748664353214</v>
      </c>
      <c r="C146" s="80">
        <f>-rentalCost-annualCost</f>
        <v>-230</v>
      </c>
      <c r="D146" s="80">
        <f>Value!S147</f>
        <v>41209.64371361852</v>
      </c>
      <c r="E146" s="80">
        <f t="shared" si="10"/>
        <v>-33.584118129970108</v>
      </c>
      <c r="F146" s="80">
        <f t="shared" si="9"/>
        <v>6017.3458372701925</v>
      </c>
      <c r="G146" s="86">
        <f>SUM(E$122:E146)+F146</f>
        <v>1444.3624430042946</v>
      </c>
      <c r="H146" s="14"/>
    </row>
    <row r="147" spans="1:8" s="3" customFormat="1">
      <c r="A147" s="3">
        <f>'Growth&amp;Taper'!A148</f>
        <v>26</v>
      </c>
      <c r="B147" s="28">
        <f>'Growth&amp;Taper'!C148</f>
        <v>249.58074114800169</v>
      </c>
      <c r="C147" s="80">
        <f>-rentalCost-annualCost</f>
        <v>-230</v>
      </c>
      <c r="D147" s="80">
        <f>Value!S148</f>
        <v>42892.345620605876</v>
      </c>
      <c r="E147" s="80">
        <f t="shared" si="10"/>
        <v>-31.096405675898247</v>
      </c>
      <c r="F147" s="80">
        <f t="shared" si="9"/>
        <v>5799.120781779121</v>
      </c>
      <c r="G147" s="86">
        <f>SUM(E$122:E147)+F147</f>
        <v>1195.0409818373246</v>
      </c>
      <c r="H147" s="14"/>
    </row>
    <row r="148" spans="1:8" s="3" customFormat="1">
      <c r="A148" s="3">
        <f>'Growth&amp;Taper'!A149</f>
        <v>27</v>
      </c>
      <c r="B148" s="28">
        <f>'Growth&amp;Taper'!C149</f>
        <v>246.72700306925489</v>
      </c>
      <c r="C148" s="80">
        <f>-rentalCost-annualCost</f>
        <v>-230</v>
      </c>
      <c r="D148" s="80">
        <f>Value!S149</f>
        <v>44524.91462536632</v>
      </c>
      <c r="E148" s="80">
        <f t="shared" si="10"/>
        <v>-28.792968218424303</v>
      </c>
      <c r="F148" s="80">
        <f t="shared" si="9"/>
        <v>5573.9323988531651</v>
      </c>
      <c r="G148" s="86">
        <f>SUM(E$122:E148)+F148</f>
        <v>941.05963069294467</v>
      </c>
      <c r="H148" s="14"/>
    </row>
    <row r="149" spans="1:8" s="3" customFormat="1">
      <c r="A149" s="3">
        <f>'Growth&amp;Taper'!A150</f>
        <v>28</v>
      </c>
      <c r="B149" s="28">
        <f>'Growth&amp;Taper'!C150</f>
        <v>243.90589499627148</v>
      </c>
      <c r="C149" s="80">
        <f>-rentalCost-annualCost</f>
        <v>-230</v>
      </c>
      <c r="D149" s="80">
        <f>Value!S150</f>
        <v>46110.058740135064</v>
      </c>
      <c r="E149" s="80">
        <f t="shared" si="10"/>
        <v>-26.660155757800279</v>
      </c>
      <c r="F149" s="80">
        <f t="shared" si="9"/>
        <v>5344.7884696231349</v>
      </c>
      <c r="G149" s="86">
        <f>SUM(E$122:E149)+F149</f>
        <v>685.25554570511395</v>
      </c>
      <c r="H149" s="14"/>
    </row>
    <row r="150" spans="1:8" s="3" customFormat="1">
      <c r="A150" s="3">
        <f>'Growth&amp;Taper'!A151</f>
        <v>29</v>
      </c>
      <c r="B150" s="28">
        <f>'Growth&amp;Taper'!C151</f>
        <v>241.11704383339702</v>
      </c>
      <c r="C150" s="80">
        <f>-rentalCost-annualCost</f>
        <v>-230</v>
      </c>
      <c r="D150" s="80">
        <f>Value!S151</f>
        <v>47650.37718020648</v>
      </c>
      <c r="E150" s="80">
        <f t="shared" si="10"/>
        <v>-24.685329405370627</v>
      </c>
      <c r="F150" s="80">
        <f t="shared" si="9"/>
        <v>5114.1967694937066</v>
      </c>
      <c r="G150" s="86">
        <f>SUM(E$122:E150)+F150</f>
        <v>429.97851617031483</v>
      </c>
      <c r="H150" s="14"/>
    </row>
    <row r="151" spans="1:8" s="3" customFormat="1">
      <c r="A151" s="3">
        <f>'Growth&amp;Taper'!A152</f>
        <v>30</v>
      </c>
      <c r="B151" s="28">
        <f>'Growth&amp;Taper'!C152</f>
        <v>238.3600807510004</v>
      </c>
      <c r="C151" s="80">
        <f>-rentalCost-annualCost</f>
        <v>-230</v>
      </c>
      <c r="D151" s="80">
        <f>Value!S152</f>
        <v>49148.3475802502</v>
      </c>
      <c r="E151" s="80">
        <f t="shared" si="10"/>
        <v>-22.856786486454283</v>
      </c>
      <c r="F151" s="80">
        <f t="shared" si="9"/>
        <v>4884.231681755743</v>
      </c>
      <c r="G151" s="86">
        <f>SUM(E$122:E151)+F151</f>
        <v>177.15664194589681</v>
      </c>
      <c r="H151" s="14"/>
    </row>
    <row r="152" spans="1:8" s="3" customFormat="1">
      <c r="A152" s="3">
        <f>'Growth&amp;Taper'!A153</f>
        <v>31</v>
      </c>
      <c r="B152" s="28">
        <f>'Growth&amp;Taper'!C153</f>
        <v>235.63464113669571</v>
      </c>
      <c r="C152" s="80">
        <f>-rentalCost-annualCost</f>
        <v>-230</v>
      </c>
      <c r="D152" s="80">
        <f>Value!S153</f>
        <v>50606.319712836463</v>
      </c>
      <c r="E152" s="80">
        <f t="shared" si="10"/>
        <v>-21.163691191161369</v>
      </c>
      <c r="F152" s="80">
        <f t="shared" si="9"/>
        <v>4656.5935770593615</v>
      </c>
      <c r="G152" s="86">
        <f>SUM(E$122:E152)+F152</f>
        <v>-71.645153941645731</v>
      </c>
      <c r="H152" s="14"/>
    </row>
    <row r="153" spans="1:8" s="3" customFormat="1">
      <c r="A153" s="3">
        <f>'Growth&amp;Taper'!A154</f>
        <v>32</v>
      </c>
      <c r="B153" s="28">
        <f>'Growth&amp;Taper'!C154</f>
        <v>232.94036454712156</v>
      </c>
      <c r="C153" s="80">
        <f>-rentalCost-annualCost</f>
        <v>-230</v>
      </c>
      <c r="D153" s="80">
        <f>Value!S154</f>
        <v>54146.430329077528</v>
      </c>
      <c r="E153" s="80">
        <f t="shared" si="10"/>
        <v>-19.596010362186455</v>
      </c>
      <c r="F153" s="80">
        <f t="shared" si="9"/>
        <v>4613.2783034956965</v>
      </c>
      <c r="G153" s="86">
        <f>SUM(E$122:E153)+F153</f>
        <v>-134.55643786749715</v>
      </c>
      <c r="H153" s="14"/>
    </row>
    <row r="154" spans="1:8" s="3" customFormat="1">
      <c r="A154" s="3">
        <f>'Growth&amp;Taper'!A155</f>
        <v>33</v>
      </c>
      <c r="B154" s="28">
        <f>'Growth&amp;Taper'!C155</f>
        <v>230.27689466027206</v>
      </c>
      <c r="C154" s="80">
        <f>-rentalCost-annualCost</f>
        <v>-230</v>
      </c>
      <c r="D154" s="80">
        <f>Value!S155</f>
        <v>55641.829193378879</v>
      </c>
      <c r="E154" s="80">
        <f t="shared" si="10"/>
        <v>-18.144454039061529</v>
      </c>
      <c r="F154" s="80">
        <f t="shared" si="9"/>
        <v>4389.524401950327</v>
      </c>
      <c r="G154" s="86">
        <f>SUM(E$122:E154)+F154</f>
        <v>-376.4547934519278</v>
      </c>
      <c r="H154" s="14"/>
    </row>
    <row r="155" spans="1:8" s="3" customFormat="1">
      <c r="A155" s="3">
        <f>'Growth&amp;Taper'!A156</f>
        <v>34</v>
      </c>
      <c r="B155" s="28">
        <f>'Growth&amp;Taper'!C156</f>
        <v>227.64387922837264</v>
      </c>
      <c r="C155" s="80">
        <f>-rentalCost-annualCost</f>
        <v>-230</v>
      </c>
      <c r="D155" s="80">
        <f>Value!S156</f>
        <v>57102.574321027569</v>
      </c>
      <c r="E155" s="80">
        <f t="shared" si="10"/>
        <v>-16.800420406538453</v>
      </c>
      <c r="F155" s="80">
        <f t="shared" si="9"/>
        <v>4171.0750212559578</v>
      </c>
      <c r="G155" s="86">
        <f>SUM(E$122:E155)+F155</f>
        <v>-611.70459455283526</v>
      </c>
      <c r="H155" s="14"/>
    </row>
    <row r="156" spans="1:8" s="3" customFormat="1">
      <c r="A156" s="3">
        <f>'Growth&amp;Taper'!A157</f>
        <v>35</v>
      </c>
      <c r="B156" s="28">
        <f>'Growth&amp;Taper'!C157</f>
        <v>225.04097003129476</v>
      </c>
      <c r="C156" s="80">
        <f>-rentalCost-annualCost</f>
        <v>-230</v>
      </c>
      <c r="D156" s="80">
        <f>Value!S157</f>
        <v>58530.530242064917</v>
      </c>
      <c r="E156" s="80">
        <f t="shared" si="10"/>
        <v>-15.555944820868937</v>
      </c>
      <c r="F156" s="80">
        <f t="shared" si="9"/>
        <v>3958.685646877228</v>
      </c>
      <c r="G156" s="86">
        <f>SUM(E$122:E156)+F156</f>
        <v>-839.6499137524338</v>
      </c>
      <c r="H156" s="14"/>
    </row>
    <row r="157" spans="1:8" s="3" customFormat="1">
      <c r="A157" s="3">
        <f>'Growth&amp;Taper'!A158</f>
        <v>36</v>
      </c>
      <c r="B157" s="28">
        <f>'Growth&amp;Taper'!C158</f>
        <v>222.46782283050337</v>
      </c>
      <c r="C157" s="80">
        <f>-rentalCost-annualCost</f>
        <v>-230</v>
      </c>
      <c r="D157" s="80">
        <f>Value!S158</f>
        <v>59927.451024617432</v>
      </c>
      <c r="E157" s="80">
        <f t="shared" si="10"/>
        <v>-14.40365261191568</v>
      </c>
      <c r="F157" s="80">
        <f t="shared" si="9"/>
        <v>3752.9312455486083</v>
      </c>
      <c r="G157" s="86">
        <f>SUM(E$122:E157)+F157</f>
        <v>-1059.8079676929688</v>
      </c>
      <c r="H157" s="14"/>
    </row>
    <row r="158" spans="1:8" s="3" customFormat="1">
      <c r="A158" s="3">
        <f>'Growth&amp;Taper'!A159</f>
        <v>37</v>
      </c>
      <c r="B158" s="28">
        <f>'Growth&amp;Taper'!C159</f>
        <v>219.92409732353073</v>
      </c>
      <c r="C158" s="80">
        <f>-rentalCost-annualCost</f>
        <v>-230</v>
      </c>
      <c r="D158" s="80">
        <f>Value!S159</f>
        <v>61294.98512587935</v>
      </c>
      <c r="E158" s="80">
        <f t="shared" si="10"/>
        <v>-13.336715381403408</v>
      </c>
      <c r="F158" s="80">
        <f t="shared" si="9"/>
        <v>3554.2337866574271</v>
      </c>
      <c r="G158" s="86">
        <f>SUM(E$122:E158)+F158</f>
        <v>-1271.8421419655533</v>
      </c>
      <c r="H158" s="14"/>
    </row>
    <row r="159" spans="1:8" s="3" customFormat="1">
      <c r="A159" s="3">
        <f>'Growth&amp;Taper'!A160</f>
        <v>38</v>
      </c>
      <c r="B159" s="28">
        <f>'Growth&amp;Taper'!C160</f>
        <v>217.40945709897107</v>
      </c>
      <c r="C159" s="80">
        <f>-rentalCost-annualCost</f>
        <v>-230</v>
      </c>
      <c r="D159" s="80">
        <f>Value!S160</f>
        <v>62634.680664734871</v>
      </c>
      <c r="E159" s="80">
        <f t="shared" si="10"/>
        <v>-12.348810538336487</v>
      </c>
      <c r="F159" s="80">
        <f t="shared" si="9"/>
        <v>3362.8861072087766</v>
      </c>
      <c r="G159" s="86">
        <f>SUM(E$122:E159)+F159</f>
        <v>-1475.5386319525405</v>
      </c>
      <c r="H159" s="14"/>
    </row>
    <row r="160" spans="1:8" s="3" customFormat="1">
      <c r="A160" s="3">
        <f>'Growth&amp;Taper'!A161</f>
        <v>39</v>
      </c>
      <c r="B160" s="28">
        <f>'Growth&amp;Taper'!C161</f>
        <v>214.92356959198958</v>
      </c>
      <c r="C160" s="80">
        <f>-rentalCost-annualCost</f>
        <v>-230</v>
      </c>
      <c r="D160" s="80">
        <f>Value!S161</f>
        <v>63947.990884334802</v>
      </c>
      <c r="E160" s="80">
        <f t="shared" si="10"/>
        <v>-11.434083831793044</v>
      </c>
      <c r="F160" s="80">
        <f t="shared" si="9"/>
        <v>3179.0725593313978</v>
      </c>
      <c r="G160" s="86">
        <f>SUM(E$122:E160)+F160</f>
        <v>-1670.7862636617124</v>
      </c>
      <c r="H160" s="14"/>
    </row>
    <row r="161" spans="1:9" s="3" customFormat="1">
      <c r="A161" s="1">
        <f>'Growth&amp;Taper'!A162</f>
        <v>40</v>
      </c>
      <c r="B161" s="82">
        <f>'Growth&amp;Taper'!C162</f>
        <v>212.46610604034021</v>
      </c>
      <c r="C161" s="25">
        <f>-rentalCost-annualCost</f>
        <v>-230</v>
      </c>
      <c r="D161" s="25">
        <f>Value!S162</f>
        <v>65236.279641391069</v>
      </c>
      <c r="E161" s="25">
        <f t="shared" si="10"/>
        <v>-10.587114659067632</v>
      </c>
      <c r="F161" s="25">
        <f t="shared" si="9"/>
        <v>3002.8868369322031</v>
      </c>
      <c r="G161" s="26">
        <f>SUM(E$122:E161)+F161</f>
        <v>-1857.559100719975</v>
      </c>
      <c r="H161" s="1"/>
    </row>
    <row r="162" spans="1:9">
      <c r="A162" s="3">
        <f>'Growth&amp;Taper'!A163</f>
        <v>1</v>
      </c>
      <c r="B162" s="28">
        <f>'Growth&amp;Taper'!C163</f>
        <v>1128.7462150115782</v>
      </c>
      <c r="C162" s="83">
        <f>-estabCost*B162-rentalCost-annualCost</f>
        <v>-2261.7431870208411</v>
      </c>
      <c r="D162" s="80">
        <f>Value!S163</f>
        <v>0</v>
      </c>
      <c r="E162" s="80">
        <f t="shared" si="6"/>
        <v>-2094.2066546489268</v>
      </c>
      <c r="F162" s="80">
        <f t="shared" ref="F162:F193" si="11">D162/(1+discRate)^A162</f>
        <v>0</v>
      </c>
      <c r="G162" s="86"/>
      <c r="H162" s="14"/>
    </row>
    <row r="163" spans="1:9">
      <c r="A163" s="3">
        <f>'Growth&amp;Taper'!A164</f>
        <v>2</v>
      </c>
      <c r="B163" s="28">
        <f>'Growth&amp;Taper'!C164</f>
        <v>1115.8399865894512</v>
      </c>
      <c r="C163" s="80">
        <f>-rentalCost-annualCost</f>
        <v>-230</v>
      </c>
      <c r="D163" s="80">
        <f>Value!S164</f>
        <v>0</v>
      </c>
      <c r="E163" s="80">
        <f t="shared" si="6"/>
        <v>-197.18792866941013</v>
      </c>
      <c r="F163" s="80">
        <f t="shared" si="11"/>
        <v>0</v>
      </c>
      <c r="G163" s="86"/>
      <c r="H163" s="14" t="s">
        <v>63</v>
      </c>
    </row>
    <row r="164" spans="1:9">
      <c r="A164" s="3">
        <f>'Growth&amp;Taper'!A165</f>
        <v>3</v>
      </c>
      <c r="B164" s="28">
        <f>'Growth&amp;Taper'!C165</f>
        <v>1103.0813296319004</v>
      </c>
      <c r="C164" s="80">
        <f>-rentalCost-annualCost</f>
        <v>-230</v>
      </c>
      <c r="D164" s="80">
        <f>Value!S165</f>
        <v>0</v>
      </c>
      <c r="E164" s="80">
        <f t="shared" si="6"/>
        <v>-182.58141543463901</v>
      </c>
      <c r="F164" s="80">
        <f t="shared" si="11"/>
        <v>0</v>
      </c>
      <c r="G164" s="86"/>
      <c r="H164" s="14" t="s">
        <v>63</v>
      </c>
    </row>
    <row r="165" spans="1:9">
      <c r="A165" s="3">
        <f>'Growth&amp;Taper'!A166</f>
        <v>4</v>
      </c>
      <c r="B165" s="28">
        <f>'Growth&amp;Taper'!C166</f>
        <v>1090.4685567879474</v>
      </c>
      <c r="C165" s="80">
        <f>-rentalCost-annualCost</f>
        <v>-230</v>
      </c>
      <c r="D165" s="80">
        <f>Value!S166</f>
        <v>0</v>
      </c>
      <c r="E165" s="80">
        <f t="shared" si="6"/>
        <v>-169.05686614318424</v>
      </c>
      <c r="F165" s="80">
        <f t="shared" si="11"/>
        <v>0</v>
      </c>
      <c r="G165" s="86"/>
      <c r="H165" s="14"/>
    </row>
    <row r="166" spans="1:9">
      <c r="A166" s="3">
        <f>'Growth&amp;Taper'!A167</f>
        <v>5</v>
      </c>
      <c r="B166" s="28">
        <f>'Growth&amp;Taper'!C167</f>
        <v>1078</v>
      </c>
      <c r="C166" s="80">
        <f>-rentalCost-annualCost</f>
        <v>-230</v>
      </c>
      <c r="D166" s="80">
        <f>Value!S167</f>
        <v>613.22225435939333</v>
      </c>
      <c r="E166" s="80">
        <f t="shared" si="6"/>
        <v>-156.5341353177632</v>
      </c>
      <c r="F166" s="80">
        <f t="shared" si="11"/>
        <v>417.34876236416119</v>
      </c>
      <c r="G166" s="86">
        <f>SUM(E162:E166)+F166</f>
        <v>-2382.2182378497623</v>
      </c>
      <c r="H166" s="14"/>
    </row>
    <row r="167" spans="1:9">
      <c r="A167" s="3">
        <f>'Growth&amp;Taper'!A168</f>
        <v>6</v>
      </c>
      <c r="B167" s="28">
        <f>'Growth&amp;Taper'!C168</f>
        <v>1065.6740102832503</v>
      </c>
      <c r="C167" s="80">
        <f>-rentalCost-annualCost</f>
        <v>-230</v>
      </c>
      <c r="D167" s="80">
        <f>Value!S168</f>
        <v>1173.5849318540252</v>
      </c>
      <c r="E167" s="80">
        <f t="shared" si="6"/>
        <v>-144.93901418311404</v>
      </c>
      <c r="F167" s="80">
        <f t="shared" si="11"/>
        <v>739.55757862208475</v>
      </c>
      <c r="G167" s="86">
        <f>SUM(E$162:E167)+F167</f>
        <v>-2204.9484357749529</v>
      </c>
      <c r="H167" s="14"/>
    </row>
    <row r="168" spans="1:9">
      <c r="A168" s="3">
        <f>'Growth&amp;Taper'!A169</f>
        <v>7</v>
      </c>
      <c r="B168" s="28">
        <f>'Growth&amp;Taper'!C169</f>
        <v>1053.4889575075927</v>
      </c>
      <c r="C168" s="80">
        <f>-rentalCost-annualCost</f>
        <v>-230</v>
      </c>
      <c r="D168" s="80">
        <f>Value!S169</f>
        <v>1608.3586445403628</v>
      </c>
      <c r="E168" s="80">
        <f t="shared" si="6"/>
        <v>-134.20279091029079</v>
      </c>
      <c r="F168" s="80">
        <f t="shared" si="11"/>
        <v>938.46182122612606</v>
      </c>
      <c r="G168" s="86">
        <f>SUM(E$162:E168)+F168</f>
        <v>-2140.2469840812023</v>
      </c>
      <c r="H168" s="14"/>
    </row>
    <row r="169" spans="1:9">
      <c r="A169" s="3">
        <f>'Growth&amp;Taper'!A170</f>
        <v>8</v>
      </c>
      <c r="B169" s="28">
        <f>'Growth&amp;Taper'!C170</f>
        <v>1041.443230182038</v>
      </c>
      <c r="C169" s="80">
        <f>-rentalCost-annualCost</f>
        <v>-230</v>
      </c>
      <c r="D169" s="80">
        <f>Value!S170</f>
        <v>2326.0174483819756</v>
      </c>
      <c r="E169" s="80">
        <f t="shared" si="6"/>
        <v>-124.26184343545442</v>
      </c>
      <c r="F169" s="80">
        <f t="shared" si="11"/>
        <v>1256.6748521694619</v>
      </c>
      <c r="G169" s="86">
        <f>SUM(E$162:E169)+F169</f>
        <v>-1946.295796573321</v>
      </c>
      <c r="H169" s="14"/>
    </row>
    <row r="170" spans="1:9">
      <c r="A170" s="3">
        <f>'Growth&amp;Taper'!A171</f>
        <v>9</v>
      </c>
      <c r="B170" s="28">
        <f>'Growth&amp;Taper'!C171</f>
        <v>1029.5352352415905</v>
      </c>
      <c r="C170" s="80">
        <f>-rentalCost-annualCost</f>
        <v>-230</v>
      </c>
      <c r="D170" s="80">
        <f>Value!S171</f>
        <v>2802.0153310156529</v>
      </c>
      <c r="E170" s="80">
        <f t="shared" si="6"/>
        <v>-115.05726244023558</v>
      </c>
      <c r="F170" s="80">
        <f t="shared" si="11"/>
        <v>1401.7052752270936</v>
      </c>
      <c r="G170" s="86">
        <f>SUM(E$162:E170)+F170</f>
        <v>-1916.3226359559251</v>
      </c>
      <c r="H170" s="14"/>
    </row>
    <row r="171" spans="1:9">
      <c r="A171" s="148">
        <f>'Growth&amp;Taper'!A172</f>
        <v>10</v>
      </c>
      <c r="B171" s="149">
        <f>'Growth&amp;Taper'!C172</f>
        <v>700</v>
      </c>
      <c r="C171" s="150">
        <f>-(B170-B171)*thinCost-annualCost-rentalCost</f>
        <v>-460.67466466911333</v>
      </c>
      <c r="D171" s="150">
        <f>Value!S172</f>
        <v>3740.1743920499484</v>
      </c>
      <c r="E171" s="150">
        <f t="shared" si="6"/>
        <v>-213.38150480032886</v>
      </c>
      <c r="F171" s="150">
        <f t="shared" si="11"/>
        <v>1732.4244226986289</v>
      </c>
      <c r="G171" s="151">
        <f>SUM(E$162:E171)+F171</f>
        <v>-1798.9849932847187</v>
      </c>
      <c r="H171" s="152" t="str">
        <f>"thin to "&amp;B171&amp;" sph"</f>
        <v>thin to 700 sph</v>
      </c>
      <c r="I171" s="148"/>
    </row>
    <row r="172" spans="1:9">
      <c r="A172" s="3">
        <f>'Growth&amp;Taper'!A173</f>
        <v>11</v>
      </c>
      <c r="B172" s="28">
        <f>'Growth&amp;Taper'!C173</f>
        <v>691.99611057353911</v>
      </c>
      <c r="C172" s="80">
        <f>-rentalCost-annualCost</f>
        <v>-230</v>
      </c>
      <c r="D172" s="80">
        <f>Value!S173</f>
        <v>4241.8942588491227</v>
      </c>
      <c r="E172" s="80">
        <f t="shared" si="6"/>
        <v>-98.643057647664236</v>
      </c>
      <c r="F172" s="80">
        <f t="shared" si="11"/>
        <v>1819.2757387432607</v>
      </c>
      <c r="G172" s="86">
        <f>SUM(E$162:E172)+F172</f>
        <v>-1810.776734887751</v>
      </c>
      <c r="H172" s="14"/>
    </row>
    <row r="173" spans="1:9">
      <c r="A173" s="3">
        <f>'Growth&amp;Taper'!A174</f>
        <v>12</v>
      </c>
      <c r="B173" s="28">
        <f>'Growth&amp;Taper'!C174</f>
        <v>684.08373864129396</v>
      </c>
      <c r="C173" s="80">
        <f>-rentalCost-annualCost</f>
        <v>-230</v>
      </c>
      <c r="D173" s="80">
        <f>Value!S174</f>
        <v>4704.8297576981513</v>
      </c>
      <c r="E173" s="80">
        <f t="shared" si="6"/>
        <v>-91.336164488577992</v>
      </c>
      <c r="F173" s="80">
        <f t="shared" si="11"/>
        <v>1868.3526288690211</v>
      </c>
      <c r="G173" s="86">
        <f>SUM(E$162:E173)+F173</f>
        <v>-1853.0360092505687</v>
      </c>
      <c r="H173" s="14"/>
    </row>
    <row r="174" spans="1:9">
      <c r="A174" s="3">
        <f>'Growth&amp;Taper'!A175</f>
        <v>13</v>
      </c>
      <c r="B174" s="28">
        <f>'Growth&amp;Taper'!C175</f>
        <v>676.26183778054417</v>
      </c>
      <c r="C174" s="80">
        <f>-rentalCost-annualCost</f>
        <v>-230</v>
      </c>
      <c r="D174" s="80">
        <f>Value!S175</f>
        <v>5303.1261587715744</v>
      </c>
      <c r="E174" s="80">
        <f t="shared" si="6"/>
        <v>-84.570522674609251</v>
      </c>
      <c r="F174" s="80">
        <f t="shared" si="11"/>
        <v>1949.9484828552386</v>
      </c>
      <c r="G174" s="86">
        <f>SUM(E$162:E174)+F174</f>
        <v>-1856.0106779389603</v>
      </c>
      <c r="H174" s="14"/>
    </row>
    <row r="175" spans="1:9">
      <c r="A175" s="3">
        <f>'Growth&amp;Taper'!A176</f>
        <v>14</v>
      </c>
      <c r="B175" s="28">
        <f>'Growth&amp;Taper'!C176</f>
        <v>668.52937353350035</v>
      </c>
      <c r="C175" s="80">
        <f>-rentalCost-annualCost</f>
        <v>-230</v>
      </c>
      <c r="D175" s="80">
        <f>Value!S176</f>
        <v>5728.1880908000685</v>
      </c>
      <c r="E175" s="80">
        <f t="shared" si="6"/>
        <v>-78.306039513527068</v>
      </c>
      <c r="F175" s="80">
        <f t="shared" si="11"/>
        <v>1950.2248825178494</v>
      </c>
      <c r="G175" s="86">
        <f>SUM(E$162:E175)+F175</f>
        <v>-1934.0403177898766</v>
      </c>
      <c r="H175" s="14"/>
    </row>
    <row r="176" spans="1:9">
      <c r="A176" s="3">
        <f>'Growth&amp;Taper'!A177</f>
        <v>15</v>
      </c>
      <c r="B176" s="28">
        <f>'Growth&amp;Taper'!C177</f>
        <v>660.88532327049563</v>
      </c>
      <c r="C176" s="80">
        <f>-rentalCost-annualCost</f>
        <v>-230</v>
      </c>
      <c r="D176" s="80">
        <f>Value!S177</f>
        <v>6121.0648035135036</v>
      </c>
      <c r="E176" s="80">
        <f t="shared" si="6"/>
        <v>-72.505592142154697</v>
      </c>
      <c r="F176" s="80">
        <f t="shared" si="11"/>
        <v>1929.6149048662971</v>
      </c>
      <c r="G176" s="86">
        <f>SUM(E$162:E176)+F176</f>
        <v>-2027.1558875835838</v>
      </c>
      <c r="H176" s="14"/>
    </row>
    <row r="177" spans="1:8">
      <c r="A177" s="3">
        <f>'Growth&amp;Taper'!A178</f>
        <v>16</v>
      </c>
      <c r="B177" s="28">
        <f>'Growth&amp;Taper'!C178</f>
        <v>653.32867605474155</v>
      </c>
      <c r="C177" s="80">
        <f>-rentalCost-annualCost</f>
        <v>-230</v>
      </c>
      <c r="D177" s="80">
        <f>Value!S178</f>
        <v>6484.471401157637</v>
      </c>
      <c r="E177" s="80">
        <f t="shared" si="6"/>
        <v>-67.134807539032124</v>
      </c>
      <c r="F177" s="80">
        <f t="shared" si="11"/>
        <v>1892.7553891698954</v>
      </c>
      <c r="G177" s="86">
        <f>SUM(E$162:E177)+F177</f>
        <v>-2131.1502108190175</v>
      </c>
      <c r="H177" s="14"/>
    </row>
    <row r="178" spans="1:8">
      <c r="A178" s="3">
        <f>'Growth&amp;Taper'!A179</f>
        <v>17</v>
      </c>
      <c r="B178" s="28">
        <f>'Growth&amp;Taper'!C179</f>
        <v>645.85843250862979</v>
      </c>
      <c r="C178" s="80">
        <f>-rentalCost-annualCost</f>
        <v>-230</v>
      </c>
      <c r="D178" s="80">
        <f>Value!S179</f>
        <v>6821.0184315436763</v>
      </c>
      <c r="E178" s="80">
        <f t="shared" si="6"/>
        <v>-62.161858832437147</v>
      </c>
      <c r="F178" s="80">
        <f t="shared" si="11"/>
        <v>1843.5094992829124</v>
      </c>
      <c r="G178" s="86">
        <f>SUM(E$162:E178)+F178</f>
        <v>-2242.5579595384379</v>
      </c>
      <c r="H178" s="14"/>
    </row>
    <row r="179" spans="1:8">
      <c r="A179" s="3">
        <f>'Growth&amp;Taper'!A180</f>
        <v>18</v>
      </c>
      <c r="B179" s="28">
        <f>'Growth&amp;Taper'!C180</f>
        <v>638.47360468156353</v>
      </c>
      <c r="C179" s="80">
        <f>-rentalCost-annualCost</f>
        <v>-230</v>
      </c>
      <c r="D179" s="80">
        <f>Value!S180</f>
        <v>7133.1384202913823</v>
      </c>
      <c r="E179" s="80">
        <f t="shared" si="6"/>
        <v>-57.557276696701059</v>
      </c>
      <c r="F179" s="80">
        <f t="shared" si="11"/>
        <v>1785.0609642286095</v>
      </c>
      <c r="G179" s="86">
        <f>SUM(E$162:E179)+F179</f>
        <v>-2358.5637712894418</v>
      </c>
      <c r="H179" s="14"/>
    </row>
    <row r="180" spans="1:8">
      <c r="A180" s="3">
        <f>'Growth&amp;Taper'!A181</f>
        <v>19</v>
      </c>
      <c r="B180" s="28">
        <f>'Growth&amp;Taper'!C181</f>
        <v>631.17321591929908</v>
      </c>
      <c r="C180" s="80">
        <f>-rentalCost-annualCost</f>
        <v>-230</v>
      </c>
      <c r="D180" s="80">
        <f>Value!S181</f>
        <v>7584.469323167431</v>
      </c>
      <c r="E180" s="80">
        <f t="shared" si="6"/>
        <v>-53.293774719167644</v>
      </c>
      <c r="F180" s="80">
        <f t="shared" si="11"/>
        <v>1757.4130411883607</v>
      </c>
      <c r="G180" s="86">
        <f>SUM(E$162:E180)+F180</f>
        <v>-2439.5054690488578</v>
      </c>
      <c r="H180" s="14"/>
    </row>
    <row r="181" spans="1:8">
      <c r="A181" s="3">
        <f>'Growth&amp;Taper'!A182</f>
        <v>20</v>
      </c>
      <c r="B181" s="28">
        <f>'Growth&amp;Taper'!C182</f>
        <v>623.9563007347823</v>
      </c>
      <c r="C181" s="80">
        <f>-rentalCost-annualCost</f>
        <v>-230</v>
      </c>
      <c r="D181" s="80">
        <f>Value!S182</f>
        <v>7871.7266081065582</v>
      </c>
      <c r="E181" s="80">
        <f t="shared" ref="E181:E201" si="12">C181/(1+discRate)^A181</f>
        <v>-49.346087702933005</v>
      </c>
      <c r="F181" s="80">
        <f t="shared" si="11"/>
        <v>1688.8648329440764</v>
      </c>
      <c r="G181" s="86">
        <f>SUM(E$162:E181)+F181</f>
        <v>-2557.3997649960747</v>
      </c>
      <c r="H181" s="14"/>
    </row>
    <row r="182" spans="1:8">
      <c r="A182" s="3">
        <f>'Growth&amp;Taper'!A183</f>
        <v>21</v>
      </c>
      <c r="B182" s="28">
        <f>'Growth&amp;Taper'!C183</f>
        <v>616.82190468046122</v>
      </c>
      <c r="C182" s="80">
        <f>-rentalCost-annualCost</f>
        <v>-230</v>
      </c>
      <c r="D182" s="80">
        <f>Value!S183</f>
        <v>8140.048278202582</v>
      </c>
      <c r="E182" s="80">
        <f t="shared" si="12"/>
        <v>-45.690821947160188</v>
      </c>
      <c r="F182" s="80">
        <f t="shared" si="11"/>
        <v>1617.0673761767046</v>
      </c>
      <c r="G182" s="86">
        <f>SUM(E$162:E182)+F182</f>
        <v>-2674.8880437106063</v>
      </c>
      <c r="H182" s="14"/>
    </row>
    <row r="183" spans="1:8">
      <c r="A183" s="3">
        <f>'Growth&amp;Taper'!A184</f>
        <v>22</v>
      </c>
      <c r="B183" s="28">
        <f>'Growth&amp;Taper'!C184</f>
        <v>609.76908422205918</v>
      </c>
      <c r="C183" s="80">
        <f>-rentalCost-annualCost</f>
        <v>-230</v>
      </c>
      <c r="D183" s="80">
        <f>Value!S184</f>
        <v>8391.0583428694699</v>
      </c>
      <c r="E183" s="80">
        <f t="shared" si="12"/>
        <v>-42.306316617740904</v>
      </c>
      <c r="F183" s="80">
        <f t="shared" si="11"/>
        <v>1543.4555261364005</v>
      </c>
      <c r="G183" s="86">
        <f>SUM(E$162:E183)+F183</f>
        <v>-2790.8062103686516</v>
      </c>
    </row>
    <row r="184" spans="1:8">
      <c r="A184" s="3">
        <f>'Growth&amp;Taper'!A185</f>
        <v>23</v>
      </c>
      <c r="B184" s="28">
        <f>'Growth&amp;Taper'!C185</f>
        <v>602.79690661379107</v>
      </c>
      <c r="C184" s="80">
        <f>-rentalCost-annualCost</f>
        <v>-230</v>
      </c>
      <c r="D184" s="80">
        <f>Value!S185</f>
        <v>8626.2235093968247</v>
      </c>
      <c r="E184" s="80">
        <f t="shared" si="12"/>
        <v>-39.172515386797137</v>
      </c>
      <c r="F184" s="80">
        <f t="shared" si="11"/>
        <v>1469.1777093556448</v>
      </c>
      <c r="G184" s="86">
        <f>SUM(E$162:E184)+F184</f>
        <v>-2904.2565425362045</v>
      </c>
    </row>
    <row r="185" spans="1:8">
      <c r="A185" s="3">
        <f>'Growth&amp;Taper'!A186</f>
        <v>24</v>
      </c>
      <c r="B185" s="28">
        <f>'Growth&amp;Taper'!C186</f>
        <v>595.90444977500613</v>
      </c>
      <c r="C185" s="80">
        <f>-rentalCost-annualCost</f>
        <v>-230</v>
      </c>
      <c r="D185" s="80">
        <f>Value!S186</f>
        <v>8846.8657973521586</v>
      </c>
      <c r="E185" s="80">
        <f t="shared" si="12"/>
        <v>-36.270847580367715</v>
      </c>
      <c r="F185" s="80">
        <f t="shared" si="11"/>
        <v>1395.1448734770802</v>
      </c>
      <c r="G185" s="86">
        <f>SUM(E$162:E185)+F185</f>
        <v>-3014.5602259951365</v>
      </c>
    </row>
    <row r="186" spans="1:8">
      <c r="A186" s="3">
        <f>'Growth&amp;Taper'!A187</f>
        <v>25</v>
      </c>
      <c r="B186" s="28">
        <f>'Growth&amp;Taper'!C187</f>
        <v>589.09080216824157</v>
      </c>
      <c r="C186" s="80">
        <f>-rentalCost-annualCost</f>
        <v>-230</v>
      </c>
      <c r="D186" s="80">
        <f>Value!S187</f>
        <v>9054.1758881519163</v>
      </c>
      <c r="E186" s="80">
        <f t="shared" si="12"/>
        <v>-33.584118129970108</v>
      </c>
      <c r="F186" s="80">
        <f t="shared" si="11"/>
        <v>1322.0717939009608</v>
      </c>
      <c r="G186" s="86">
        <f>SUM(E$162:E186)+F186</f>
        <v>-3121.2174237012259</v>
      </c>
    </row>
    <row r="187" spans="1:8">
      <c r="A187" s="3">
        <f>'Growth&amp;Taper'!A188</f>
        <v>26</v>
      </c>
      <c r="B187" s="28">
        <f>'Growth&amp;Taper'!C188</f>
        <v>582.35506267867049</v>
      </c>
      <c r="C187" s="80">
        <f>-rentalCost-annualCost</f>
        <v>-230</v>
      </c>
      <c r="D187" s="80">
        <f>Value!S188</f>
        <v>15633.231542653823</v>
      </c>
      <c r="E187" s="80">
        <f t="shared" si="12"/>
        <v>-31.096405675898247</v>
      </c>
      <c r="F187" s="80">
        <f t="shared" si="11"/>
        <v>2113.6404785896166</v>
      </c>
      <c r="G187" s="86">
        <f>SUM(E$162:E187)+F187</f>
        <v>-2360.7451446884688</v>
      </c>
    </row>
    <row r="188" spans="1:8">
      <c r="A188" s="3">
        <f>'Growth&amp;Taper'!A189</f>
        <v>27</v>
      </c>
      <c r="B188" s="28">
        <f>'Growth&amp;Taper'!C189</f>
        <v>575.69634049492799</v>
      </c>
      <c r="C188" s="80">
        <f>-rentalCost-annualCost</f>
        <v>-230</v>
      </c>
      <c r="D188" s="80">
        <f>Value!S189</f>
        <v>16121.531654664626</v>
      </c>
      <c r="E188" s="80">
        <f t="shared" si="12"/>
        <v>-28.792968218424303</v>
      </c>
      <c r="F188" s="80">
        <f t="shared" si="11"/>
        <v>2018.2032546307823</v>
      </c>
      <c r="G188" s="86">
        <f>SUM(E$162:E188)+F188</f>
        <v>-2484.9753368657271</v>
      </c>
    </row>
    <row r="189" spans="1:8">
      <c r="A189" s="3">
        <f>'Growth&amp;Taper'!A190</f>
        <v>28</v>
      </c>
      <c r="B189" s="28">
        <f>'Growth&amp;Taper'!C190</f>
        <v>569.11375499130008</v>
      </c>
      <c r="C189" s="80">
        <f>-rentalCost-annualCost</f>
        <v>-230</v>
      </c>
      <c r="D189" s="80">
        <f>Value!S190</f>
        <v>16592.330828467009</v>
      </c>
      <c r="E189" s="80">
        <f t="shared" si="12"/>
        <v>-26.660155757800279</v>
      </c>
      <c r="F189" s="80">
        <f t="shared" si="11"/>
        <v>1923.2788011820949</v>
      </c>
      <c r="G189" s="86">
        <f>SUM(E$162:E189)+F189</f>
        <v>-2606.5599460722151</v>
      </c>
    </row>
    <row r="190" spans="1:8">
      <c r="A190" s="3">
        <f>'Growth&amp;Taper'!A191</f>
        <v>29</v>
      </c>
      <c r="B190" s="28">
        <f>'Growth&amp;Taper'!C191</f>
        <v>562.6064356112596</v>
      </c>
      <c r="C190" s="80">
        <f>-rentalCost-annualCost</f>
        <v>-230</v>
      </c>
      <c r="D190" s="80">
        <f>Value!S191</f>
        <v>17046.751908508821</v>
      </c>
      <c r="E190" s="80">
        <f t="shared" si="12"/>
        <v>-24.685329405370627</v>
      </c>
      <c r="F190" s="80">
        <f t="shared" si="11"/>
        <v>1829.5855919703072</v>
      </c>
      <c r="G190" s="86">
        <f>SUM(E$162:E190)+F190</f>
        <v>-2724.9384846893736</v>
      </c>
    </row>
    <row r="191" spans="1:8">
      <c r="A191" s="3">
        <f>'Growth&amp;Taper'!A192</f>
        <v>30</v>
      </c>
      <c r="B191" s="28">
        <f>'Growth&amp;Taper'!C192</f>
        <v>556.17352175233418</v>
      </c>
      <c r="C191" s="80">
        <f>-rentalCost-annualCost</f>
        <v>-230</v>
      </c>
      <c r="D191" s="80">
        <f>Value!S192</f>
        <v>17485.83733564704</v>
      </c>
      <c r="E191" s="80">
        <f t="shared" si="12"/>
        <v>-22.856786486454283</v>
      </c>
      <c r="F191" s="80">
        <f t="shared" si="11"/>
        <v>1737.6958718163262</v>
      </c>
      <c r="G191" s="86">
        <f>SUM(E$162:E191)+F191</f>
        <v>-2839.6849913298092</v>
      </c>
    </row>
    <row r="192" spans="1:8">
      <c r="A192" s="3">
        <f>'Growth&amp;Taper'!A193</f>
        <v>31</v>
      </c>
      <c r="B192" s="28">
        <f>'Growth&amp;Taper'!C193</f>
        <v>549.81416265228984</v>
      </c>
      <c r="C192" s="80">
        <f>-rentalCost-annualCost</f>
        <v>-230</v>
      </c>
      <c r="D192" s="80">
        <f>Value!S193</f>
        <v>17910.553764384946</v>
      </c>
      <c r="E192" s="80">
        <f t="shared" si="12"/>
        <v>-21.163691191161369</v>
      </c>
      <c r="F192" s="80">
        <f t="shared" si="11"/>
        <v>1648.05838666146</v>
      </c>
      <c r="G192" s="86">
        <f>SUM(E$162:E192)+F192</f>
        <v>-2950.4861676758364</v>
      </c>
    </row>
    <row r="193" spans="1:7">
      <c r="A193" s="3">
        <f>'Growth&amp;Taper'!A194</f>
        <v>32</v>
      </c>
      <c r="B193" s="28">
        <f>'Growth&amp;Taper'!C194</f>
        <v>543.52751727661689</v>
      </c>
      <c r="C193" s="80">
        <f>-rentalCost-annualCost</f>
        <v>-230</v>
      </c>
      <c r="D193" s="80">
        <f>Value!S194</f>
        <v>18477.611812358115</v>
      </c>
      <c r="E193" s="80">
        <f t="shared" si="12"/>
        <v>-19.596010362186455</v>
      </c>
      <c r="F193" s="80">
        <f t="shared" si="11"/>
        <v>1574.2933588844714</v>
      </c>
      <c r="G193" s="86">
        <f>SUM(E$162:E193)+F193</f>
        <v>-3043.847205815011</v>
      </c>
    </row>
    <row r="194" spans="1:7">
      <c r="A194" s="3">
        <f>'Growth&amp;Taper'!A195</f>
        <v>33</v>
      </c>
      <c r="B194" s="28">
        <f>'Growth&amp;Taper'!C195</f>
        <v>537.3127542073014</v>
      </c>
      <c r="C194" s="80">
        <f>-rentalCost-annualCost</f>
        <v>-230</v>
      </c>
      <c r="D194" s="80">
        <f>Value!S195</f>
        <v>18884.557358974853</v>
      </c>
      <c r="E194" s="80">
        <f t="shared" si="12"/>
        <v>-18.144454039061529</v>
      </c>
      <c r="F194" s="80">
        <f t="shared" ref="F194:F201" si="13">D194/(1+discRate)^A194</f>
        <v>1489.7825349910454</v>
      </c>
      <c r="G194" s="86">
        <f>SUM(E$162:E194)+F194</f>
        <v>-3146.5024837474984</v>
      </c>
    </row>
    <row r="195" spans="1:7">
      <c r="A195" s="3">
        <f>'Growth&amp;Taper'!A196</f>
        <v>34</v>
      </c>
      <c r="B195" s="28">
        <f>'Growth&amp;Taper'!C196</f>
        <v>531.16905153286939</v>
      </c>
      <c r="C195" s="80">
        <f>-rentalCost-annualCost</f>
        <v>-230</v>
      </c>
      <c r="D195" s="80">
        <f>Value!S196</f>
        <v>25368.397665206445</v>
      </c>
      <c r="E195" s="80">
        <f t="shared" si="12"/>
        <v>-16.800420406538453</v>
      </c>
      <c r="F195" s="80">
        <f t="shared" si="13"/>
        <v>1853.0423731118124</v>
      </c>
      <c r="G195" s="86">
        <f>SUM(E$162:E195)+F195</f>
        <v>-2800.0430660332695</v>
      </c>
    </row>
    <row r="196" spans="1:7">
      <c r="A196" s="3">
        <f>'Growth&amp;Taper'!A197</f>
        <v>35</v>
      </c>
      <c r="B196" s="28">
        <f>'Growth&amp;Taper'!C197</f>
        <v>525.09559673968772</v>
      </c>
      <c r="C196" s="80">
        <f>-rentalCost-annualCost</f>
        <v>-230</v>
      </c>
      <c r="D196" s="80">
        <f>Value!S197</f>
        <v>25955.069783456078</v>
      </c>
      <c r="E196" s="80">
        <f t="shared" si="12"/>
        <v>-15.555944820868937</v>
      </c>
      <c r="F196" s="80">
        <f t="shared" si="13"/>
        <v>1755.4592755358497</v>
      </c>
      <c r="G196" s="86">
        <f>SUM(E$162:E196)+F196</f>
        <v>-2913.1821084301009</v>
      </c>
    </row>
    <row r="197" spans="1:7">
      <c r="A197" s="3">
        <f>'Growth&amp;Taper'!A198</f>
        <v>36</v>
      </c>
      <c r="B197" s="28">
        <f>'Growth&amp;Taper'!C198</f>
        <v>519.09158660450782</v>
      </c>
      <c r="C197" s="80">
        <f>-rentalCost-annualCost</f>
        <v>-230</v>
      </c>
      <c r="D197" s="80">
        <f>Value!S198</f>
        <v>26527.881605205952</v>
      </c>
      <c r="E197" s="80">
        <f t="shared" si="12"/>
        <v>-14.40365261191568</v>
      </c>
      <c r="F197" s="80">
        <f t="shared" si="13"/>
        <v>1661.2973529191941</v>
      </c>
      <c r="G197" s="86">
        <f>SUM(E$162:E197)+F197</f>
        <v>-3021.747683658672</v>
      </c>
    </row>
    <row r="198" spans="1:7">
      <c r="A198" s="3">
        <f>'Growth&amp;Taper'!A199</f>
        <v>37</v>
      </c>
      <c r="B198" s="28">
        <f>'Growth&amp;Taper'!C199</f>
        <v>513.15622708823832</v>
      </c>
      <c r="C198" s="80">
        <f>-rentalCost-annualCost</f>
        <v>-230</v>
      </c>
      <c r="D198" s="80">
        <f>Value!S199</f>
        <v>27087.607242006405</v>
      </c>
      <c r="E198" s="80">
        <f t="shared" si="12"/>
        <v>-13.336715381403408</v>
      </c>
      <c r="F198" s="80">
        <f t="shared" si="13"/>
        <v>1570.6943832603529</v>
      </c>
      <c r="G198" s="86">
        <f>SUM(E$162:E198)+F198</f>
        <v>-3125.6873686989165</v>
      </c>
    </row>
    <row r="199" spans="1:7">
      <c r="A199" s="3">
        <f>'Growth&amp;Taper'!A200</f>
        <v>38</v>
      </c>
      <c r="B199" s="28">
        <f>'Growth&amp;Taper'!C200</f>
        <v>507.28873323093245</v>
      </c>
      <c r="C199" s="80">
        <f>-rentalCost-annualCost</f>
        <v>-230</v>
      </c>
      <c r="D199" s="80">
        <f>Value!S200</f>
        <v>27634.969774535111</v>
      </c>
      <c r="E199" s="80">
        <f t="shared" si="12"/>
        <v>-12.348810538336487</v>
      </c>
      <c r="F199" s="80">
        <f t="shared" si="13"/>
        <v>1483.7348086016934</v>
      </c>
      <c r="G199" s="86">
        <f>SUM(E$162:E199)+F199</f>
        <v>-3224.9957538959125</v>
      </c>
    </row>
    <row r="200" spans="1:7">
      <c r="A200" s="3">
        <f>'Growth&amp;Taper'!A201</f>
        <v>39</v>
      </c>
      <c r="B200" s="28">
        <f>'Growth&amp;Taper'!C201</f>
        <v>501.48832904797558</v>
      </c>
      <c r="C200" s="80">
        <f>-rentalCost-annualCost</f>
        <v>-230</v>
      </c>
      <c r="D200" s="80">
        <f>Value!S201</f>
        <v>28170.644693536509</v>
      </c>
      <c r="E200" s="80">
        <f t="shared" si="12"/>
        <v>-11.434083831793044</v>
      </c>
      <c r="F200" s="80">
        <f t="shared" si="13"/>
        <v>1400.4587522676188</v>
      </c>
      <c r="G200" s="86">
        <f>SUM(E$162:E200)+F200</f>
        <v>-3319.7058940617803</v>
      </c>
    </row>
    <row r="201" spans="1:7">
      <c r="A201" s="1">
        <f>'Growth&amp;Taper'!A202</f>
        <v>40</v>
      </c>
      <c r="B201" s="82">
        <f>'Growth&amp;Taper'!C202</f>
        <v>495.75424742746043</v>
      </c>
      <c r="C201" s="25">
        <f>-rentalCost-annualCost</f>
        <v>-230</v>
      </c>
      <c r="D201" s="25">
        <f>Value!S202</f>
        <v>28695.263188855039</v>
      </c>
      <c r="E201" s="25">
        <f t="shared" si="12"/>
        <v>-10.587114659067632</v>
      </c>
      <c r="F201" s="25">
        <f t="shared" si="13"/>
        <v>1320.8697458805696</v>
      </c>
      <c r="G201" s="26">
        <f>SUM(E$162:E201)+F201</f>
        <v>-3409.8820151078976</v>
      </c>
    </row>
    <row r="202" spans="1:7">
      <c r="A202" s="3"/>
      <c r="B202" s="28"/>
    </row>
    <row r="203" spans="1:7">
      <c r="A203" s="3"/>
      <c r="B203" s="28"/>
    </row>
    <row r="204" spans="1:7">
      <c r="A204" s="3"/>
      <c r="B204" s="28"/>
    </row>
    <row r="205" spans="1:7">
      <c r="A205" s="3"/>
      <c r="B205" s="28"/>
    </row>
    <row r="206" spans="1:7">
      <c r="A206" s="3"/>
      <c r="B206" s="28"/>
    </row>
    <row r="207" spans="1:7">
      <c r="A207" s="3"/>
      <c r="B207" s="28"/>
    </row>
    <row r="208" spans="1:7">
      <c r="A208" s="3"/>
      <c r="B208" s="28"/>
    </row>
    <row r="209" spans="1:2">
      <c r="A209" s="3"/>
      <c r="B209" s="28"/>
    </row>
    <row r="210" spans="1:2">
      <c r="A210" s="3"/>
      <c r="B210" s="28"/>
    </row>
    <row r="211" spans="1:2">
      <c r="A211" s="3"/>
      <c r="B211" s="28"/>
    </row>
    <row r="212" spans="1:2">
      <c r="A212" s="3"/>
      <c r="B212" s="28"/>
    </row>
    <row r="213" spans="1:2">
      <c r="A213" s="3"/>
      <c r="B213" s="28"/>
    </row>
    <row r="214" spans="1:2">
      <c r="A214" s="3"/>
      <c r="B214" s="28"/>
    </row>
    <row r="215" spans="1:2">
      <c r="A215" s="3"/>
      <c r="B215" s="28"/>
    </row>
    <row r="216" spans="1:2">
      <c r="A216" s="3"/>
      <c r="B216" s="28"/>
    </row>
    <row r="217" spans="1:2">
      <c r="A217" s="3"/>
      <c r="B217" s="28"/>
    </row>
    <row r="218" spans="1:2">
      <c r="A218" s="3"/>
      <c r="B218" s="28"/>
    </row>
    <row r="219" spans="1:2">
      <c r="A219" s="3"/>
      <c r="B219" s="28"/>
    </row>
    <row r="220" spans="1:2">
      <c r="A220" s="3"/>
      <c r="B220" s="28"/>
    </row>
    <row r="221" spans="1:2">
      <c r="A221" s="3"/>
      <c r="B221" s="28"/>
    </row>
    <row r="222" spans="1:2">
      <c r="A222" s="3"/>
      <c r="B222" s="28"/>
    </row>
    <row r="223" spans="1:2">
      <c r="A223" s="3"/>
      <c r="B223" s="28"/>
    </row>
    <row r="224" spans="1:2">
      <c r="A224" s="3"/>
      <c r="B224" s="28"/>
    </row>
    <row r="225" spans="1:2">
      <c r="A225" s="3"/>
      <c r="B225" s="28"/>
    </row>
    <row r="226" spans="1:2">
      <c r="A226" s="3"/>
      <c r="B226" s="28"/>
    </row>
    <row r="227" spans="1:2">
      <c r="A227" s="3"/>
      <c r="B227" s="28"/>
    </row>
    <row r="228" spans="1:2">
      <c r="A228" s="3"/>
      <c r="B228" s="28"/>
    </row>
    <row r="229" spans="1:2">
      <c r="A229" s="3"/>
      <c r="B229" s="28"/>
    </row>
    <row r="230" spans="1:2">
      <c r="A230" s="3"/>
      <c r="B230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66</vt:i4>
      </vt:variant>
    </vt:vector>
  </HeadingPairs>
  <TitlesOfParts>
    <vt:vector size="75" baseType="lpstr">
      <vt:lpstr>Regression</vt:lpstr>
      <vt:lpstr>Inputs&amp;Outputs</vt:lpstr>
      <vt:lpstr>Instructions</vt:lpstr>
      <vt:lpstr>BaseData</vt:lpstr>
      <vt:lpstr>GraphData</vt:lpstr>
      <vt:lpstr>Growth&amp;Taper</vt:lpstr>
      <vt:lpstr>Volume</vt:lpstr>
      <vt:lpstr>Value</vt:lpstr>
      <vt:lpstr>RegimeAnalysis</vt:lpstr>
      <vt:lpstr>annualCost</vt:lpstr>
      <vt:lpstr>cartageCost</vt:lpstr>
      <vt:lpstr>cartageCost_saw</vt:lpstr>
      <vt:lpstr>coeffB1</vt:lpstr>
      <vt:lpstr>coeffB2</vt:lpstr>
      <vt:lpstr>coeffB3</vt:lpstr>
      <vt:lpstr>coeffB4</vt:lpstr>
      <vt:lpstr>coeffB5</vt:lpstr>
      <vt:lpstr>coeffB6</vt:lpstr>
      <vt:lpstr>coeffB7</vt:lpstr>
      <vt:lpstr>coeffB8</vt:lpstr>
      <vt:lpstr>coeffB9</vt:lpstr>
      <vt:lpstr>conv</vt:lpstr>
      <vt:lpstr>conversion</vt:lpstr>
      <vt:lpstr>costMilling</vt:lpstr>
      <vt:lpstr>dimension</vt:lpstr>
      <vt:lpstr>discRate</vt:lpstr>
      <vt:lpstr>estabCost</vt:lpstr>
      <vt:lpstr>grossMortality</vt:lpstr>
      <vt:lpstr>harvestCost</vt:lpstr>
      <vt:lpstr>harvestCost_saw</vt:lpstr>
      <vt:lpstr>int</vt:lpstr>
      <vt:lpstr>KDCost</vt:lpstr>
      <vt:lpstr>loadTime</vt:lpstr>
      <vt:lpstr>logLength</vt:lpstr>
      <vt:lpstr>Peterson_a</vt:lpstr>
      <vt:lpstr>Peterson_b</vt:lpstr>
      <vt:lpstr>priceFillets</vt:lpstr>
      <vt:lpstr>priceHigh</vt:lpstr>
      <vt:lpstr>priceHigh2</vt:lpstr>
      <vt:lpstr>priceHigh3</vt:lpstr>
      <vt:lpstr>priceHigh6</vt:lpstr>
      <vt:lpstr>priceLongClear</vt:lpstr>
      <vt:lpstr>priceLongClear2</vt:lpstr>
      <vt:lpstr>priceLongClear3</vt:lpstr>
      <vt:lpstr>priceLongClear6</vt:lpstr>
      <vt:lpstr>priceSelect</vt:lpstr>
      <vt:lpstr>priceSelect2</vt:lpstr>
      <vt:lpstr>priceSelect3</vt:lpstr>
      <vt:lpstr>priceSelect6</vt:lpstr>
      <vt:lpstr>priceShortClear</vt:lpstr>
      <vt:lpstr>priceShortClear2</vt:lpstr>
      <vt:lpstr>priceShortClear3</vt:lpstr>
      <vt:lpstr>priceShortClear6</vt:lpstr>
      <vt:lpstr>priceStandard</vt:lpstr>
      <vt:lpstr>priceStandard2</vt:lpstr>
      <vt:lpstr>priceStandard3</vt:lpstr>
      <vt:lpstr>priceStandard6</vt:lpstr>
      <vt:lpstr>pulpCutoff</vt:lpstr>
      <vt:lpstr>pulpPrice</vt:lpstr>
      <vt:lpstr>pulpPriceTonne</vt:lpstr>
      <vt:lpstr>rentalCost</vt:lpstr>
      <vt:lpstr>SED</vt:lpstr>
      <vt:lpstr>thinCost</vt:lpstr>
      <vt:lpstr>valueTable</vt:lpstr>
      <vt:lpstr>valueTable500</vt:lpstr>
      <vt:lpstr>volB1</vt:lpstr>
      <vt:lpstr>volB2</vt:lpstr>
      <vt:lpstr>volB3</vt:lpstr>
      <vt:lpstr>volB4</vt:lpstr>
      <vt:lpstr>volB5</vt:lpstr>
      <vt:lpstr>volB6</vt:lpstr>
      <vt:lpstr>volB7</vt:lpstr>
      <vt:lpstr>volB8</vt:lpstr>
      <vt:lpstr>volB9</vt:lpstr>
      <vt:lpstr>wasteCutoff</vt:lpstr>
    </vt:vector>
  </TitlesOfParts>
  <Company>scion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Turner</dc:creator>
  <cp:lastModifiedBy>James Turner</cp:lastModifiedBy>
  <dcterms:created xsi:type="dcterms:W3CDTF">2010-01-21T03:10:24Z</dcterms:created>
  <dcterms:modified xsi:type="dcterms:W3CDTF">2010-07-17T01:57:40Z</dcterms:modified>
</cp:coreProperties>
</file>